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" sheetId="1" r:id="rId4"/>
    <sheet state="visible" name="ThongtinDN" sheetId="2" r:id="rId5"/>
    <sheet state="visible" name="Tong hop" sheetId="3" r:id="rId6"/>
    <sheet state="visible" name="Nhap-Xuat" sheetId="4" r:id="rId7"/>
    <sheet state="visible" name="Phieu nhap" sheetId="5" r:id="rId8"/>
    <sheet state="visible" name="Phieu xuat" sheetId="6" r:id="rId9"/>
    <sheet state="hidden" name="Phieu YC" sheetId="7" r:id="rId10"/>
    <sheet state="visible" name="Thẻ kho" sheetId="8" r:id="rId11"/>
    <sheet state="visible" name="DMKH" sheetId="9" r:id="rId12"/>
  </sheets>
  <definedNames>
    <definedName name="_Order1">255</definedName>
    <definedName name="_Order2">255</definedName>
    <definedName name="_xlfn.BAHTTEXT">#NAME?</definedName>
    <definedName localSheetId="0" name="h">{"'Sheet1'!$L$16"}</definedName>
    <definedName localSheetId="6" name="h">{"'Sheet1'!$L$16"}</definedName>
    <definedName localSheetId="1" name="h">{"'Sheet1'!$L$16"}</definedName>
    <definedName name="h">{"'Sheet1'!$L$16"}</definedName>
    <definedName name="HTML_CodePage">950</definedName>
    <definedName localSheetId="0" name="HTML_Control">{"'Sheet1'!$L$16"}</definedName>
    <definedName localSheetId="6" name="HTML_Control">{"'Sheet1'!$L$16"}</definedName>
    <definedName localSheetId="1" name="HTML_Control">{"'Sheet1'!$L$16"}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"C:\2689\Q\國內\00q3961台化龍德PTA3建造\MyHTML.htm"</definedName>
    <definedName name="HTML_Title">"00Q3961-SUM"</definedName>
    <definedName localSheetId="0" name="huy">{"'Sheet1'!$L$16"}</definedName>
    <definedName localSheetId="6" name="huy">{"'Sheet1'!$L$16"}</definedName>
    <definedName localSheetId="1" name="huy">{"'Sheet1'!$L$16"}</definedName>
    <definedName name="huy">{"'Sheet1'!$L$16"}</definedName>
    <definedName localSheetId="6" name="PtichDTL">'Phieu YC'!PtichDTL</definedName>
    <definedName localSheetId="6" name="wrn.chi._.tiÆt.">{#N/A,#N/A,FALSE,"Chi tiÆt"}</definedName>
    <definedName localSheetId="1" name="wrn.chi._.tiÆt.">{#N/A,#N/A,FALSE,"Chi tiÆt"}</definedName>
    <definedName name="wrn.chi._.tiÆt.">{#N/A,#N/A,FALSE,"Chi tiÆt"}</definedName>
    <definedName name="PX">#REF!</definedName>
    <definedName name="_Sort">#REF!</definedName>
    <definedName name="_Fill">#REF!</definedName>
    <definedName name="TVTN">#REF!</definedName>
    <definedName name="BX">#REF!</definedName>
    <definedName name="ngay2">ThongtinDN!$D$14</definedName>
    <definedName name="ngay1">ThongtinDN!$D$13</definedName>
    <definedName hidden="1" localSheetId="2" name="_xlnm._FilterDatabase">'Tong hop'!$P$8:$P$185</definedName>
    <definedName hidden="1" localSheetId="6" name="_xlnm._FilterDatabase">'Phieu YC'!$A$13:$B$402</definedName>
  </definedNames>
  <calcPr/>
  <extLst>
    <ext uri="GoogleSheetsCustomDataVersion2">
      <go:sheetsCustomData xmlns:go="http://customooxmlschemas.google.com/" r:id="rId13" roundtripDataChecksum="0KkZ8kL+Ny71uY3OOqgWcGcdACsopUxgpXHwkWsqdnY="/>
    </ext>
  </extLst>
</workbook>
</file>

<file path=xl/sharedStrings.xml><?xml version="1.0" encoding="utf-8"?>
<sst xmlns="http://schemas.openxmlformats.org/spreadsheetml/2006/main" count="938" uniqueCount="575">
  <si>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</si>
  <si>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</si>
  <si>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</si>
  <si>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</si>
  <si>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</si>
  <si>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</si>
  <si>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</si>
  <si>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</si>
  <si>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</si>
  <si>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</si>
  <si>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</si>
  <si>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</si>
  <si>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Enter year for calendar:</t>
  </si>
  <si>
    <t>Bạn thay đổi năm ở đây</t>
  </si>
  <si>
    <t>(1900  -  2078)</t>
  </si>
  <si>
    <t>Lịch năm</t>
  </si>
  <si>
    <t>Tháng 1</t>
  </si>
  <si>
    <t>tháng 2</t>
  </si>
  <si>
    <t>tháng 3</t>
  </si>
  <si>
    <t>WK</t>
  </si>
  <si>
    <t>SUN</t>
  </si>
  <si>
    <t>MON</t>
  </si>
  <si>
    <t>TUE</t>
  </si>
  <si>
    <t>WED</t>
  </si>
  <si>
    <t>THU</t>
  </si>
  <si>
    <t>FRI</t>
  </si>
  <si>
    <t>SAT</t>
  </si>
  <si>
    <t xml:space="preserve"> 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</si>
  <si>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</si>
  <si>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</si>
  <si>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</si>
  <si>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</si>
  <si>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</si>
  <si>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</si>
  <si>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</si>
  <si>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</si>
  <si>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</si>
  <si>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THÔNG TIN CHUNG DOANH NGHIỆP</t>
  </si>
  <si>
    <t xml:space="preserve">Tên đơn vị: </t>
  </si>
  <si>
    <t>Công ty TNHH ABC</t>
  </si>
  <si>
    <t>Địa chỉ:</t>
  </si>
  <si>
    <t>Minh Khai - Bắc Từ Liêm - Hà Nội</t>
  </si>
  <si>
    <t xml:space="preserve">MST: </t>
  </si>
  <si>
    <t>0906690004</t>
  </si>
  <si>
    <t>Giám Đốc :</t>
  </si>
  <si>
    <t>Nguyễn Văn A</t>
  </si>
  <si>
    <t>Kế toán:</t>
  </si>
  <si>
    <t>Nguyễn Văn B</t>
  </si>
  <si>
    <t>Yêu cầu vật tư:</t>
  </si>
  <si>
    <t>Hoàng thị C</t>
  </si>
  <si>
    <t>Năm tài chính:</t>
  </si>
  <si>
    <t>Tháng</t>
  </si>
  <si>
    <t>Từ ngày</t>
  </si>
  <si>
    <t>Đến ngày</t>
  </si>
  <si>
    <t xml:space="preserve">BẢNG TỔNG HỢP VẬT TƯ NHẬP XUẤT TỒN </t>
  </si>
  <si>
    <t>Mã VT</t>
  </si>
  <si>
    <t>Tên vật tư</t>
  </si>
  <si>
    <t>Đơn 
vị</t>
  </si>
  <si>
    <t>Tồn đầu kỳ</t>
  </si>
  <si>
    <t>Nhập trong kỳ</t>
  </si>
  <si>
    <t>Xuất trong kỳ</t>
  </si>
  <si>
    <t>Tồn cuối kỳ</t>
  </si>
  <si>
    <t>ĐƠN GIÁ XUẤT BQGQ</t>
  </si>
  <si>
    <t>Số 
lượng</t>
  </si>
  <si>
    <t>Thành tiền</t>
  </si>
  <si>
    <t>SL</t>
  </si>
  <si>
    <t>TT</t>
  </si>
  <si>
    <t>Đơn giá</t>
  </si>
  <si>
    <t>PRINT</t>
  </si>
  <si>
    <t>Tổng cộng:</t>
  </si>
  <si>
    <t>BND 1000l</t>
  </si>
  <si>
    <t>Bồn nước đứng 1000l</t>
  </si>
  <si>
    <t>BT</t>
  </si>
  <si>
    <t>Bột trét</t>
  </si>
  <si>
    <t>BT EP 40</t>
  </si>
  <si>
    <t>Bột trét expo 40kg</t>
  </si>
  <si>
    <t>bl m16</t>
  </si>
  <si>
    <t>Bu lon M16</t>
  </si>
  <si>
    <t>C 2*25</t>
  </si>
  <si>
    <t>Cáp dây điện 2/25</t>
  </si>
  <si>
    <t>CH</t>
  </si>
  <si>
    <t>Cây chống</t>
  </si>
  <si>
    <t>CB 2P 100A</t>
  </si>
  <si>
    <t>CB điện 100A</t>
  </si>
  <si>
    <t>CBĐ 1000L</t>
  </si>
  <si>
    <t>Chân bồn đứng 1000l</t>
  </si>
  <si>
    <t>CBN 1000l</t>
  </si>
  <si>
    <t>Chân bồn ngang 1000l</t>
  </si>
  <si>
    <t>C 60PVC</t>
  </si>
  <si>
    <t>Co 60 PVC</t>
  </si>
  <si>
    <t>CTN</t>
  </si>
  <si>
    <t>Co, tê, nối</t>
  </si>
  <si>
    <t>Đ (0*4)</t>
  </si>
  <si>
    <t>Đá (0*4)</t>
  </si>
  <si>
    <t>D KO</t>
  </si>
  <si>
    <t>Dầu Ko</t>
  </si>
  <si>
    <t>lít</t>
  </si>
  <si>
    <t>DH 70S-12MM</t>
  </si>
  <si>
    <t>Dây hàn 70S-12MM</t>
  </si>
  <si>
    <t>Dh NTT 35</t>
  </si>
  <si>
    <t>Dây hàn NTT 35</t>
  </si>
  <si>
    <t>DHDA argon HLAT 2</t>
  </si>
  <si>
    <t>đồng hồ điều áp argon HLAR 2</t>
  </si>
  <si>
    <t>expo interior 18l</t>
  </si>
  <si>
    <t>Expo easy interior</t>
  </si>
  <si>
    <t>GM 25*40</t>
  </si>
  <si>
    <t>Gạch men 25*40</t>
  </si>
  <si>
    <t>G 45*90</t>
  </si>
  <si>
    <t>Gạch men 45*90</t>
  </si>
  <si>
    <t>GN</t>
  </si>
  <si>
    <t>Gạch nền</t>
  </si>
  <si>
    <t>Gop</t>
  </si>
  <si>
    <t>Gạch ốp</t>
  </si>
  <si>
    <t>G V24 25*40</t>
  </si>
  <si>
    <t>gạch V24 (25*40)</t>
  </si>
  <si>
    <t>GS</t>
  </si>
  <si>
    <t>Gương soi</t>
  </si>
  <si>
    <t>INO*201*V20</t>
  </si>
  <si>
    <t>Inox *201 vuông 20</t>
  </si>
  <si>
    <t>IO50.8</t>
  </si>
  <si>
    <t>Inox 201 ống 50.8</t>
  </si>
  <si>
    <t>KB</t>
  </si>
  <si>
    <t>Kẽm buộc</t>
  </si>
  <si>
    <t>K Bm 500</t>
  </si>
  <si>
    <t>Keo BM 500gr</t>
  </si>
  <si>
    <t>KC v MN</t>
  </si>
  <si>
    <t>Khóa cửa và mặt nạ</t>
  </si>
  <si>
    <t>KN QK 1220</t>
  </si>
  <si>
    <t>Khung nổi QK 1220</t>
  </si>
  <si>
    <t>K5L</t>
  </si>
  <si>
    <t>Kính 5 ly</t>
  </si>
  <si>
    <t>KH 5L</t>
  </si>
  <si>
    <t>Kính hoa 5ly</t>
  </si>
  <si>
    <t>KT 4ly</t>
  </si>
  <si>
    <t>Kính trà 4ly</t>
  </si>
  <si>
    <t>K10L</t>
  </si>
  <si>
    <t>Kính trắng 10ly</t>
  </si>
  <si>
    <t>KT 5l.</t>
  </si>
  <si>
    <t>Kính trắng 5l (1830 * 2440 )</t>
  </si>
  <si>
    <t>KT 5l</t>
  </si>
  <si>
    <t>Kính trắng 5ly (183*244)</t>
  </si>
  <si>
    <t>KT 8l</t>
  </si>
  <si>
    <t>Kính trắng 8ly (152*244)</t>
  </si>
  <si>
    <t>Ng</t>
  </si>
  <si>
    <t>Ngói 22 ĐN</t>
  </si>
  <si>
    <t>Ng A 1</t>
  </si>
  <si>
    <t>Ngói A 1 ĐN</t>
  </si>
  <si>
    <t>NT</t>
  </si>
  <si>
    <t>Nhôm thanh</t>
  </si>
  <si>
    <t>NT YH 05</t>
  </si>
  <si>
    <t>Nhôm thanh Yh 5</t>
  </si>
  <si>
    <t>OC 2 chuôi</t>
  </si>
  <si>
    <t>Ổ cắm điện 2 chuôi</t>
  </si>
  <si>
    <t>O BM 140</t>
  </si>
  <si>
    <t>Ống BM 140</t>
  </si>
  <si>
    <t>O BM 27</t>
  </si>
  <si>
    <t>Ống BM 27</t>
  </si>
  <si>
    <t>O MB 60</t>
  </si>
  <si>
    <t>Ống BM 60</t>
  </si>
  <si>
    <t>O PVC 140</t>
  </si>
  <si>
    <t>Ống pvc 140</t>
  </si>
  <si>
    <t>OPVC 60</t>
  </si>
  <si>
    <t>Ống PVC 60</t>
  </si>
  <si>
    <t>OuPVC 21</t>
  </si>
  <si>
    <t>Ống uPVC 21*1.6*4</t>
  </si>
  <si>
    <t>OuPVC 27</t>
  </si>
  <si>
    <t>Ống uPVC 27*1.8*4</t>
  </si>
  <si>
    <t>OuPVC34*2.0BM</t>
  </si>
  <si>
    <t>Ống uPVC 34*2.0 BM</t>
  </si>
  <si>
    <t>O6uPVC42*2.1</t>
  </si>
  <si>
    <t>Ống uPVC42*2.1</t>
  </si>
  <si>
    <t>OuPVC90*2.9</t>
  </si>
  <si>
    <t>ống uPVC90*2.9BM</t>
  </si>
  <si>
    <t>OVI 12.5*12.5*0.6*6m</t>
  </si>
  <si>
    <t>Ống vuông Inox 12.5*12.5*0.6*6m</t>
  </si>
  <si>
    <t>INOX 20*20*0.6*6m</t>
  </si>
  <si>
    <t>Ống vuông inox 20*20*0.6*6m</t>
  </si>
  <si>
    <t>QT ĐN</t>
  </si>
  <si>
    <t>Quạt tròn ĐN</t>
  </si>
  <si>
    <t>QH3.2</t>
  </si>
  <si>
    <t>Que hàn  KT 6013</t>
  </si>
  <si>
    <t>kg</t>
  </si>
  <si>
    <t>QH 421 3,2</t>
  </si>
  <si>
    <t>Que hàn 421 3.2</t>
  </si>
  <si>
    <t>QH4214,0</t>
  </si>
  <si>
    <t>Que hàn 421 4,0</t>
  </si>
  <si>
    <t>QH421</t>
  </si>
  <si>
    <t>Que hàn 4212,5</t>
  </si>
  <si>
    <t>QH 6013 4.0</t>
  </si>
  <si>
    <t>Que hàn 6013 4.0</t>
  </si>
  <si>
    <t>QH KR 3000-2.6</t>
  </si>
  <si>
    <t>Que hàn KR 3000-2.6</t>
  </si>
  <si>
    <t>QH KR 3000</t>
  </si>
  <si>
    <t>Que hàn KR 3000-3.2</t>
  </si>
  <si>
    <t>SCR 3kg</t>
  </si>
  <si>
    <t>Sơn chống rỉ 3kg</t>
  </si>
  <si>
    <t>SCR TV 3</t>
  </si>
  <si>
    <t>Sơn chống rỉ TV 3lit</t>
  </si>
  <si>
    <t>SCRX TV 3</t>
  </si>
  <si>
    <t>Sơn chống rỉ xám TV 3L</t>
  </si>
  <si>
    <t>SD.</t>
  </si>
  <si>
    <t>Sơn dầu</t>
  </si>
  <si>
    <t>SD GL 17,5</t>
  </si>
  <si>
    <t>Sơn dầu Galant 17.5l</t>
  </si>
  <si>
    <t>SD GL 3L</t>
  </si>
  <si>
    <t>Sơn dầu Galant 3lit</t>
  </si>
  <si>
    <t>SDG 3l S</t>
  </si>
  <si>
    <t>Sơn dầu Galant 3lit -Special</t>
  </si>
  <si>
    <t>EP E 3.35</t>
  </si>
  <si>
    <t>Sơn expo ex  3.35l</t>
  </si>
  <si>
    <t>EP I 18</t>
  </si>
  <si>
    <t>Sơn expo in 18L</t>
  </si>
  <si>
    <t>EP I 3.35</t>
  </si>
  <si>
    <t>Sơn expo in 3.35l</t>
  </si>
  <si>
    <t>SM C1 Đ03</t>
  </si>
  <si>
    <t>Sơn màu C1 Đ 03</t>
  </si>
  <si>
    <t>SM C1 D33</t>
  </si>
  <si>
    <t>Sơn màu C1 D33</t>
  </si>
  <si>
    <t>SM C2 203 BZ</t>
  </si>
  <si>
    <t>Sơn màu C2 203 Benzo (20kg)</t>
  </si>
  <si>
    <t>SM C2 708 benzo</t>
  </si>
  <si>
    <t>Sơn màu C2 708</t>
  </si>
  <si>
    <t>Sm C2 AA322</t>
  </si>
  <si>
    <t>sơn màu C2 AA322</t>
  </si>
  <si>
    <t>SM DCC D03</t>
  </si>
  <si>
    <t>Sơn màu DCC D903</t>
  </si>
  <si>
    <t>SN</t>
  </si>
  <si>
    <t>Sơn nước</t>
  </si>
  <si>
    <t>SNNGT TV NAU 17.5</t>
  </si>
  <si>
    <t>Sơn nước ngoại thất TV màu 17.5</t>
  </si>
  <si>
    <t>SNNT 17,5</t>
  </si>
  <si>
    <t>Sơn nước nội thất 17,5 lit</t>
  </si>
  <si>
    <t>SNNT u-90 17.5</t>
  </si>
  <si>
    <t>Sơn nước nội thất U90- 17.5 l</t>
  </si>
  <si>
    <t>SN sfast 18l</t>
  </si>
  <si>
    <t>Sơn nước Sfast 18lit</t>
  </si>
  <si>
    <t>SN sfast  ex 18l</t>
  </si>
  <si>
    <t>Sơn nước Sfast ex 18lit</t>
  </si>
  <si>
    <t>SN T-16Y</t>
  </si>
  <si>
    <t>Sơn nước T - 16Y</t>
  </si>
  <si>
    <t>SV-3</t>
  </si>
  <si>
    <t>Sơn vàng 3kg</t>
  </si>
  <si>
    <t>SX 3kg</t>
  </si>
  <si>
    <t>Sơn xám 3kg</t>
  </si>
  <si>
    <t>TK INOX 8 x 60</t>
  </si>
  <si>
    <t>Tắc kê inox 8 x 60</t>
  </si>
  <si>
    <t>TTTT G</t>
  </si>
  <si>
    <t>tấm trần tranh trí Gen Pro</t>
  </si>
  <si>
    <t>T XM SB 2440*1220*15mm</t>
  </si>
  <si>
    <t>tấm ximang Smile Board</t>
  </si>
  <si>
    <t>TL 180*200</t>
  </si>
  <si>
    <t>Taplo  điện 180*200</t>
  </si>
  <si>
    <t>T 21D</t>
  </si>
  <si>
    <t>Tê 21D BM</t>
  </si>
  <si>
    <t>T27D</t>
  </si>
  <si>
    <t>Tê 27 D BM</t>
  </si>
  <si>
    <t>T90</t>
  </si>
  <si>
    <t>tê 90BM</t>
  </si>
  <si>
    <t>TC Mini</t>
  </si>
  <si>
    <t>Thạch cao laguy mini</t>
  </si>
  <si>
    <t>T12</t>
  </si>
  <si>
    <t>Thép 12</t>
  </si>
  <si>
    <t>T 6.4</t>
  </si>
  <si>
    <t>Thép 6.4</t>
  </si>
  <si>
    <t>T8</t>
  </si>
  <si>
    <t>Thép 8</t>
  </si>
  <si>
    <t>TC Theo  QC</t>
  </si>
  <si>
    <t>Thép cuộn theo Qui cách</t>
  </si>
  <si>
    <t>TDCL</t>
  </si>
  <si>
    <t>Thép D các loại</t>
  </si>
  <si>
    <t>TH I 150</t>
  </si>
  <si>
    <t>Thép hình I 150</t>
  </si>
  <si>
    <t>THCL</t>
  </si>
  <si>
    <t>Thép hộp các loại</t>
  </si>
  <si>
    <t>THMK</t>
  </si>
  <si>
    <t>Thép hộp mạ kẽm</t>
  </si>
  <si>
    <t>THMKCL</t>
  </si>
  <si>
    <t>Thép hộp mạ kẽm các loại</t>
  </si>
  <si>
    <t>THMK Z8</t>
  </si>
  <si>
    <t>Thép hộp mạ kẽm Z8</t>
  </si>
  <si>
    <t>THVMK</t>
  </si>
  <si>
    <t>Thép hộp vuông mạ kẽm</t>
  </si>
  <si>
    <t>T I150</t>
  </si>
  <si>
    <t>Thép I 150</t>
  </si>
  <si>
    <t>TKR</t>
  </si>
  <si>
    <t>Thép không rỉ</t>
  </si>
  <si>
    <t>Tla</t>
  </si>
  <si>
    <t>Thép la</t>
  </si>
  <si>
    <t>ThL</t>
  </si>
  <si>
    <t>Thép lá</t>
  </si>
  <si>
    <t>TLCL</t>
  </si>
  <si>
    <t>Thép lá các loại</t>
  </si>
  <si>
    <t>TLC SQC</t>
  </si>
  <si>
    <t>Thép lá cuộn SQC</t>
  </si>
  <si>
    <t>TMNK 0.22 1200</t>
  </si>
  <si>
    <t>Thép mạ nhôm kẽm 0.22</t>
  </si>
  <si>
    <t>TMN KPS</t>
  </si>
  <si>
    <t>Thép mạ nhôm kẽm Phú Sơn</t>
  </si>
  <si>
    <t>T ø18</t>
  </si>
  <si>
    <t>Thép ø 18</t>
  </si>
  <si>
    <t>T ø20</t>
  </si>
  <si>
    <t>Thép ø 20</t>
  </si>
  <si>
    <t>T ø8</t>
  </si>
  <si>
    <t>Thép ø 8</t>
  </si>
  <si>
    <t>T ø16</t>
  </si>
  <si>
    <t>Thép ø16</t>
  </si>
  <si>
    <t>TO</t>
  </si>
  <si>
    <t>Thép ống</t>
  </si>
  <si>
    <t>TOH</t>
  </si>
  <si>
    <t>Thép ống hộp</t>
  </si>
  <si>
    <t>TOHV CL</t>
  </si>
  <si>
    <t>Thép ống hộp vuông các loại</t>
  </si>
  <si>
    <t>TOH X0.9</t>
  </si>
  <si>
    <t>Thép ống hộp X0.9</t>
  </si>
  <si>
    <t>TOKR</t>
  </si>
  <si>
    <t>Thép ống không rỉ</t>
  </si>
  <si>
    <t>TOMKCL</t>
  </si>
  <si>
    <t>Thép ống mạ kẽm các loại</t>
  </si>
  <si>
    <t>TOTCL</t>
  </si>
  <si>
    <t>Thép ống tròn các loại</t>
  </si>
  <si>
    <t>TOT X2.9</t>
  </si>
  <si>
    <t>Thép ống tròn X2.9</t>
  </si>
  <si>
    <t>Thép tấm</t>
  </si>
  <si>
    <t>TT 4l</t>
  </si>
  <si>
    <t>Thép tấm  4ly</t>
  </si>
  <si>
    <t>TT 5l</t>
  </si>
  <si>
    <t>Thép tấm 5ly</t>
  </si>
  <si>
    <t>TT 6</t>
  </si>
  <si>
    <t>Thép tấm 6ly</t>
  </si>
  <si>
    <t>TT 8</t>
  </si>
  <si>
    <t>Thép tấm 8ly</t>
  </si>
  <si>
    <t>TT CTQC</t>
  </si>
  <si>
    <t>Thép tấm cắt theo qui cách</t>
  </si>
  <si>
    <t>T U</t>
  </si>
  <si>
    <t>Thép U</t>
  </si>
  <si>
    <t>T V CL</t>
  </si>
  <si>
    <t>Thép V các loại</t>
  </si>
  <si>
    <t>TV60*1.4</t>
  </si>
  <si>
    <t>Thép vuông 60*1.4</t>
  </si>
  <si>
    <t>TVCL</t>
  </si>
  <si>
    <t>Thép vuông các loại</t>
  </si>
  <si>
    <t>TVMKCL</t>
  </si>
  <si>
    <t>Thép vuông mạ kẽm các loại</t>
  </si>
  <si>
    <t>Tha</t>
  </si>
  <si>
    <t>Thuốc hàn</t>
  </si>
  <si>
    <t>TL</t>
  </si>
  <si>
    <t>Tôn lạnh</t>
  </si>
  <si>
    <t>TLB</t>
  </si>
  <si>
    <t>Tôn lạnh B</t>
  </si>
  <si>
    <t>TL LD</t>
  </si>
  <si>
    <t>Tôn lạnh LD</t>
  </si>
  <si>
    <t>TM</t>
  </si>
  <si>
    <t>Tôn màu</t>
  </si>
  <si>
    <t>V 27 CT</t>
  </si>
  <si>
    <t>Van 27 Chiutong</t>
  </si>
  <si>
    <t>V 27Đ</t>
  </si>
  <si>
    <t>Van 27D SB 006</t>
  </si>
  <si>
    <t>VE C</t>
  </si>
  <si>
    <t>Ván ép Cotfa</t>
  </si>
  <si>
    <t>VG</t>
  </si>
  <si>
    <t>Ván gỗ</t>
  </si>
  <si>
    <t>VG 0.02*0.25*5.00</t>
  </si>
  <si>
    <t>Ván gỗ 0.02*0.25*5.0</t>
  </si>
  <si>
    <t>Vcmt 2*1.5</t>
  </si>
  <si>
    <t>Vcmt 2*1.5 pa</t>
  </si>
  <si>
    <t>Vcmt 2*2.5</t>
  </si>
  <si>
    <t>Vcmt 2*2.5 pa</t>
  </si>
  <si>
    <t>Vcmt 2*4.0</t>
  </si>
  <si>
    <t>Vcmt 2*4.0 pa</t>
  </si>
  <si>
    <t>VTX</t>
  </si>
  <si>
    <t>vít tự xoáy</t>
  </si>
  <si>
    <t>X92</t>
  </si>
  <si>
    <t>Xăng 92</t>
  </si>
  <si>
    <t>X R 92</t>
  </si>
  <si>
    <t>Xang ron 92</t>
  </si>
  <si>
    <t>XM HC PCB</t>
  </si>
  <si>
    <t>Xi măng bao HolCim PCB 40</t>
  </si>
  <si>
    <t>XM PCB 30</t>
  </si>
  <si>
    <t>Xi măng bao Sài Gòn PCB 30</t>
  </si>
  <si>
    <t>XM SG PCB 40</t>
  </si>
  <si>
    <t>Xi măng bao Sài Gòn PCB 40</t>
  </si>
  <si>
    <t>XMCT</t>
  </si>
  <si>
    <t>Xi măng Công Thanh</t>
  </si>
  <si>
    <t>XMHTĐD</t>
  </si>
  <si>
    <t>Xi măng Hà Tiên Đa Dụng</t>
  </si>
  <si>
    <t>XM HTKG</t>
  </si>
  <si>
    <t>Xi măng HTKG</t>
  </si>
  <si>
    <t>XM 40</t>
  </si>
  <si>
    <t>Xi măng PC 40</t>
  </si>
  <si>
    <t>XMTL</t>
  </si>
  <si>
    <t>Xi măng Thăng long</t>
  </si>
  <si>
    <t>VGCF</t>
  </si>
  <si>
    <t>Ván gỗ cosfa</t>
  </si>
  <si>
    <t>Sontrong</t>
  </si>
  <si>
    <t>Sơn trong (18)</t>
  </si>
  <si>
    <t>thùng</t>
  </si>
  <si>
    <t>SLG322</t>
  </si>
  <si>
    <t>Sơn lót G322 Benzo (17.5 lít)</t>
  </si>
  <si>
    <t>SCRR1</t>
  </si>
  <si>
    <t>Sơn chống rỉ R1 Benzo (17.5 lit)</t>
  </si>
  <si>
    <t>TheplaLG</t>
  </si>
  <si>
    <t>Thép lá (LG)</t>
  </si>
  <si>
    <t>TheplaLO</t>
  </si>
  <si>
    <t>Thép lá (LO)</t>
  </si>
  <si>
    <t>Sonnuoc</t>
  </si>
  <si>
    <t>Sơn nước 18kg</t>
  </si>
  <si>
    <t>BẢNG KÊ NHẬP XUẤT</t>
  </si>
  <si>
    <t>Chứng từ</t>
  </si>
  <si>
    <t>Mã doanh 
nghiệp bán</t>
  </si>
  <si>
    <t>Tên doanh nghiệp
 bán hàng</t>
  </si>
  <si>
    <t>Địa chỉ</t>
  </si>
  <si>
    <t>Mã số thuế</t>
  </si>
  <si>
    <t>Tài khoản</t>
  </si>
  <si>
    <t>Nội dung</t>
  </si>
  <si>
    <t>Đơn
 vị</t>
  </si>
  <si>
    <t xml:space="preserve">Thành tiền </t>
  </si>
  <si>
    <t>Kiểm tra Tồn cuối kỳ</t>
  </si>
  <si>
    <t>Phiếu nhập</t>
  </si>
  <si>
    <t>Số  Hóa Đơn</t>
  </si>
  <si>
    <t>Ngày/
tháng</t>
  </si>
  <si>
    <t>Nợ</t>
  </si>
  <si>
    <t>Có</t>
  </si>
  <si>
    <t>Số lượng
 nhập</t>
  </si>
  <si>
    <t>Đơn giá nhập</t>
  </si>
  <si>
    <t>Số lượng xuất</t>
  </si>
  <si>
    <t>Đơn giá xuất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</si>
  <si>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</si>
  <si>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</si>
  <si>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</si>
  <si>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</si>
  <si>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</si>
  <si>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</si>
  <si>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</si>
  <si>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</si>
  <si>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</si>
  <si>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</si>
  <si>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</si>
  <si>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</si>
  <si>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</si>
  <si>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</si>
  <si>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</si>
  <si>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TỔNG HỢP NHẬP XUẤT VẬT TƯ</t>
  </si>
  <si>
    <t>Tổng PN</t>
  </si>
  <si>
    <t>Tổng PX</t>
  </si>
  <si>
    <t>PN1301-01</t>
  </si>
  <si>
    <t>331thanhdoan</t>
  </si>
  <si>
    <t>152</t>
  </si>
  <si>
    <t>1111</t>
  </si>
  <si>
    <t>Nhập kho vật tư theo HĐ 57</t>
  </si>
  <si>
    <t>PN1301-02</t>
  </si>
  <si>
    <t>331thanhtam</t>
  </si>
  <si>
    <t>Nhập kho vật tư theo HĐ 3087</t>
  </si>
  <si>
    <t>PN1301-03</t>
  </si>
  <si>
    <t>331tantruongthinh</t>
  </si>
  <si>
    <t>Nhập kho vật tư theo HĐ 1834</t>
  </si>
  <si>
    <t xml:space="preserve">Nhập kho vật tư theo HĐ </t>
  </si>
  <si>
    <t>PN1301-04</t>
  </si>
  <si>
    <t>331ductung</t>
  </si>
  <si>
    <t>Nhập kho vật tư theo HĐ 1879</t>
  </si>
  <si>
    <t>PN1301-05</t>
  </si>
  <si>
    <t>Nhập kho vật tư theo HĐ 1938</t>
  </si>
  <si>
    <t>PN1301-06</t>
  </si>
  <si>
    <t>331nhuquynh</t>
  </si>
  <si>
    <t>Nhập kho vật tư theo HĐ 59992</t>
  </si>
  <si>
    <t>PN1301-07</t>
  </si>
  <si>
    <t>Nhập kho vật tư theo HĐ 2008</t>
  </si>
  <si>
    <t>PN1301-08</t>
  </si>
  <si>
    <t>Nhập kho vật tư theo HĐ 2057</t>
  </si>
  <si>
    <t>PX1301-01</t>
  </si>
  <si>
    <t>154001</t>
  </si>
  <si>
    <t xml:space="preserve"> Xuất kho vật tư phục vụ công trình  154001</t>
  </si>
  <si>
    <t>Thl</t>
  </si>
  <si>
    <t>PX1301-02</t>
  </si>
  <si>
    <t>154002</t>
  </si>
  <si>
    <t xml:space="preserve"> Xuất kho vật tư phục vụ công trình  154002</t>
  </si>
  <si>
    <t>PX1301-03</t>
  </si>
  <si>
    <t>154003</t>
  </si>
  <si>
    <t>621</t>
  </si>
  <si>
    <t xml:space="preserve"> Xuất kho vật tư phục vụ công trình  621</t>
  </si>
  <si>
    <t xml:space="preserve">                   PHIẾU  NHẬP  KHO</t>
  </si>
  <si>
    <t>Nợ TK:</t>
  </si>
  <si>
    <t>Có TK:</t>
  </si>
  <si>
    <t xml:space="preserve">Số:   </t>
  </si>
  <si>
    <t>STT</t>
  </si>
  <si>
    <t>Tên nhãn hiệu,qui cách, phẩm chất vật  tư (sản phẩm,hàng hoá)</t>
  </si>
  <si>
    <t>Mã 
Vật Tư</t>
  </si>
  <si>
    <t>Đơn  vị  
tính</t>
  </si>
  <si>
    <t xml:space="preserve">Số lượng  </t>
  </si>
  <si>
    <t>Thành  tiền</t>
  </si>
  <si>
    <t>Ghi chú</t>
  </si>
  <si>
    <t>Theo chúng từ</t>
  </si>
  <si>
    <t>Thực 
Nhập</t>
  </si>
  <si>
    <t>A</t>
  </si>
  <si>
    <t>B</t>
  </si>
  <si>
    <t>C</t>
  </si>
  <si>
    <t>D</t>
  </si>
  <si>
    <t>Cộng</t>
  </si>
  <si>
    <r>
      <rPr>
        <rFont val="Times New Roman"/>
        <b/>
        <color theme="1"/>
        <sz val="12.0"/>
      </rPr>
      <t>Người lập phiếu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</si>
  <si>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Người nhận hàng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</si>
  <si>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Thủ kho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</si>
  <si>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color theme="1"/>
        <sz val="12.0"/>
      </rPr>
      <t xml:space="preserve"> </t>
    </r>
    <r>
      <rPr>
        <rFont val="Times New Roman"/>
        <b/>
        <color theme="1"/>
        <sz val="12.0"/>
      </rPr>
      <t xml:space="preserve"> Giám đốc</t>
    </r>
    <r>
      <rPr>
        <rFont val="Times New Roman"/>
        <color theme="1"/>
        <sz val="12.0"/>
      </rPr>
      <t xml:space="preserve">
 (Ký,họ tên)</t>
    </r>
  </si>
  <si>
    <t>CHƯƠNG TRÌNH ĐỌC SỐ PHIẾU THU _ PHIẾU CHI</t>
  </si>
  <si>
    <t>đồng.</t>
  </si>
  <si>
    <t xml:space="preserve">                   PHIẾU  XUẤT  KHO</t>
  </si>
  <si>
    <t xml:space="preserve">           Nợ TK:</t>
  </si>
  <si>
    <t>Yêu
 Cầu</t>
  </si>
  <si>
    <t>Thực 
Xuất</t>
  </si>
  <si>
    <r>
      <rPr>
        <rFont val="Times New Roman"/>
        <b/>
        <color theme="1"/>
        <sz val="12.0"/>
      </rPr>
      <t>Người lập phiếu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</si>
  <si>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Người nhận hàng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</si>
  <si>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Thủ kho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</si>
  <si>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color theme="1"/>
        <sz val="12.0"/>
      </rPr>
      <t xml:space="preserve"> </t>
    </r>
    <r>
      <rPr>
        <rFont val="Times New Roman"/>
        <b/>
        <color theme="1"/>
        <sz val="12.0"/>
      </rPr>
      <t xml:space="preserve"> Giám đốc</t>
    </r>
    <r>
      <rPr>
        <rFont val="Times New Roman"/>
        <color theme="1"/>
        <sz val="12.0"/>
      </rPr>
      <t xml:space="preserve">
(Ký,họ tên)</t>
    </r>
  </si>
  <si>
    <t xml:space="preserve">                   PHIẾU  YÊU CẦU XUÂT VẬT TƯ</t>
  </si>
  <si>
    <t xml:space="preserve">-         Bộ phận : </t>
  </si>
  <si>
    <t>Loại Vật Tư</t>
  </si>
  <si>
    <t>Số lượng  Yêu Cầu</t>
  </si>
  <si>
    <r>
      <rPr>
        <rFont val="Times New Roman"/>
        <b/>
        <color theme="1"/>
        <sz val="12.0"/>
      </rPr>
      <t>Thủ Kho</t>
    </r>
    <r>
      <rPr>
        <rFont val="Times New Roman"/>
        <b val="0"/>
        <color theme="1"/>
        <sz val="12.0"/>
      </rPr>
      <t xml:space="preserve">
(Ký,họ tên)</t>
    </r>
  </si>
  <si>
    <r>
      <rPr>
        <rFont val="Times New Roman"/>
        <b/>
        <color theme="1"/>
        <sz val="12.0"/>
      </rPr>
      <t>Người yêu cầu</t>
    </r>
    <r>
      <rPr>
        <rFont val="Times New Roman"/>
        <b val="0"/>
        <color theme="1"/>
        <sz val="12.0"/>
      </rPr>
      <t xml:space="preserve">
(Ký,họ tên)</t>
    </r>
  </si>
  <si>
    <t>SỔ CHI TIẾT NGUYÊN VẬT LIỆU</t>
  </si>
  <si>
    <t>Mã nguyên liệu, vật liệu, dụng cụ (sản phẩm, hàng hoá):</t>
  </si>
  <si>
    <t>CHỨNG TỪ</t>
  </si>
  <si>
    <t>DIỂN GIẢI</t>
  </si>
  <si>
    <t>Tài</t>
  </si>
  <si>
    <t>Nhập</t>
  </si>
  <si>
    <t>Xuất</t>
  </si>
  <si>
    <t xml:space="preserve">Tồn </t>
  </si>
  <si>
    <t>Ghi</t>
  </si>
  <si>
    <t>Số hiệu</t>
  </si>
  <si>
    <t>Ngày</t>
  </si>
  <si>
    <t>khoản</t>
  </si>
  <si>
    <t>Số
 lượng</t>
  </si>
  <si>
    <t>chú</t>
  </si>
  <si>
    <t>tháng</t>
  </si>
  <si>
    <t>đối ứng</t>
  </si>
  <si>
    <t>3=1x2</t>
  </si>
  <si>
    <t>5=1x4</t>
  </si>
  <si>
    <t>7=1x6</t>
  </si>
  <si>
    <t>Tồn đầu tháng</t>
  </si>
  <si>
    <t>Tồn cuối tháng</t>
  </si>
  <si>
    <t>Người ghi sổ
(Ký,họ và tên)</t>
  </si>
  <si>
    <t>Kế toán trưởng
(Ký,họ và tên)</t>
  </si>
  <si>
    <r>
      <rPr>
        <rFont val="Times New Roman"/>
        <b/>
        <color theme="1"/>
        <sz val="12.0"/>
      </rPr>
      <t>Thủ kho</t>
    </r>
    <r>
      <rPr>
        <rFont val="Times New Roman"/>
        <b val="0"/>
        <color theme="1"/>
        <sz val="12.0"/>
      </rPr>
      <t xml:space="preserve">
(Ký,họ và tên)</t>
    </r>
  </si>
  <si>
    <r>
      <rPr>
        <rFont val="Times New Roman"/>
        <color theme="1"/>
        <sz val="12.0"/>
      </rPr>
      <t xml:space="preserve"> </t>
    </r>
    <r>
      <rPr>
        <rFont val="Times New Roman"/>
        <b/>
        <color theme="1"/>
        <sz val="12.0"/>
      </rPr>
      <t xml:space="preserve"> Giám đốc</t>
    </r>
    <r>
      <rPr>
        <rFont val="Times New Roman"/>
        <color theme="1"/>
        <sz val="12.0"/>
      </rPr>
      <t xml:space="preserve">
(Ký,họ và tên)</t>
    </r>
  </si>
  <si>
    <t>DANH MỤC KHÁCH HÀNG &amp; CÔNG NỢ</t>
  </si>
  <si>
    <t>MK</t>
  </si>
  <si>
    <t>Tên khách hàng</t>
  </si>
  <si>
    <t>Địa chỉ khách hàng</t>
  </si>
  <si>
    <t>Phát sinh trong kỳ</t>
  </si>
  <si>
    <t>TỔNG CỘNG:</t>
  </si>
  <si>
    <t>Công Ty TNHH Thương Mại Dịch Vụ Thanh Đoan</t>
  </si>
  <si>
    <t>139/12 Đường số 9, Phường Linh Tây, Quận Thủ Đức</t>
  </si>
  <si>
    <t>0304 980 752</t>
  </si>
  <si>
    <t>331thuanan</t>
  </si>
  <si>
    <t>Công Ty Cổ Phần Thương Mại Tổng Hợp Thuận An</t>
  </si>
  <si>
    <t>90 Châu Văn Tiếp, TT Lái Thiêu, H.Thuận An, Bình Dương</t>
  </si>
  <si>
    <t>3700 359 664</t>
  </si>
  <si>
    <t>331vienthong</t>
  </si>
  <si>
    <t>Viễn Thông Bình Dương</t>
  </si>
  <si>
    <t>326 Đại Lộ Bình Dương, P.Phú Hòa, TX Thủ Dầu Một, Tỉnh Bình Dương</t>
  </si>
  <si>
    <t>3700 144 147</t>
  </si>
  <si>
    <t>331hongha</t>
  </si>
  <si>
    <t>Cty TNHH MTV TM Thép Hồng Hà</t>
  </si>
  <si>
    <t>237 QL. 1K, Linh Xuân, Thủ Đức.TP.HCM</t>
  </si>
  <si>
    <t>0305 151 282</t>
  </si>
  <si>
    <t>Công Ty TNHH Sắt Thép Thanh Tâm</t>
  </si>
  <si>
    <t>222 Quốc Lộ 1K, Khu Phố 1, P.Linh Xuân, Q.Thủ Đức, TP.HCM</t>
  </si>
  <si>
    <t>0305 721 408</t>
  </si>
  <si>
    <t>Công Ty TNHH Thương Mại Sản Xuất Tân Trường Thịnh</t>
  </si>
  <si>
    <t>288 Cách Mạng Tháng 8, Phường 10, Quận 3, TP.HCM</t>
  </si>
  <si>
    <t>0302 559 108</t>
  </si>
  <si>
    <t>Công Ty TNHH Thép Đức Tùng</t>
  </si>
  <si>
    <t>165C Quốc Lộ 1A, Phường Bình Chiểu, Quận Thủ Đức, TP.HCM</t>
  </si>
  <si>
    <t>0304 717 078</t>
  </si>
  <si>
    <t>Cửa Hàng VLXD Quỳnh Như</t>
  </si>
  <si>
    <t>1/8 Tân Hòa, Đông Hòa, Dĩ An, Bình Dương</t>
  </si>
  <si>
    <t>3700 642 456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</si>
</sst>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(* #,##0_);_(* \(#,##0\);_(* &quot;-&quot;??_);_(@_)"/>
    <numFmt numFmtId="165" formatCode="_(* #,##0.00_);_(* \(#,##0.00\);_(* &quot;-&quot;??_);_(@_)"/>
    <numFmt numFmtId="166" formatCode="_(* #,##0.000_);_(* \(#,##0.000\);_(* &quot;-&quot;??_);_(@_)"/>
    <numFmt numFmtId="167" formatCode="_(* #,##0.0000_);_(* \(#,##0.0000\);_(* &quot;-&quot;??_);_(@_)"/>
    <numFmt numFmtId="168" formatCode="dd/mm"/>
    <numFmt numFmtId="169" formatCode="0000000"/>
  </numFmts>
  <fonts count="76">
    <font>
      <sz val="12.0"/>
      <color rgb="FF000000"/>
      <name val="Times New Roman"/>
      <scheme val="minor"/>
    </font>
    <font>
      <sz val="10.0"/>
      <color theme="1"/>
      <name val="Arial"/>
    </font>
    <font>
      <sz val="8.0"/>
      <color theme="1"/>
      <name val="Arial"/>
    </font>
    <font>
      <b/>
      <sz val="10.0"/>
      <color theme="1"/>
      <name val="Arial"/>
    </font>
    <font>
      <sz val="12.0"/>
      <color theme="1"/>
      <name val="Arial"/>
    </font>
    <font>
      <sz val="12.0"/>
      <color rgb="FF00FF00"/>
      <name val="Arial"/>
    </font>
    <font/>
    <font>
      <sz val="10.0"/>
      <color rgb="FFFF0000"/>
      <name val="Arial"/>
    </font>
    <font>
      <b/>
      <sz val="10.0"/>
      <color rgb="FF33CCCC"/>
      <name val="Arial"/>
    </font>
    <font>
      <b/>
      <sz val="16.0"/>
      <color rgb="FF00CCFF"/>
      <name val="Arial"/>
    </font>
    <font>
      <b/>
      <sz val="13.0"/>
      <color rgb="FF339966"/>
      <name val="Arial"/>
    </font>
    <font>
      <b/>
      <sz val="11.0"/>
      <color theme="1"/>
      <name val="Arial"/>
    </font>
    <font>
      <b/>
      <sz val="11.0"/>
      <color rgb="FFFF00FF"/>
      <name val="Arial"/>
    </font>
    <font>
      <b/>
      <sz val="11.0"/>
      <color rgb="FF0000FF"/>
      <name val="Arial"/>
    </font>
    <font>
      <b/>
      <sz val="11.0"/>
      <color rgb="FFFF0000"/>
      <name val="Arial"/>
    </font>
    <font>
      <b/>
      <sz val="9.0"/>
      <color rgb="FF000080"/>
      <name val="Arial"/>
    </font>
    <font>
      <b/>
      <sz val="8.0"/>
      <color rgb="FFFFFFFF"/>
      <name val="Arial"/>
    </font>
    <font>
      <b/>
      <sz val="10.0"/>
      <color rgb="FF333399"/>
      <name val="Arial"/>
    </font>
    <font>
      <b/>
      <sz val="10.0"/>
      <color rgb="FFFF0000"/>
      <name val="Arial"/>
    </font>
    <font>
      <b/>
      <sz val="10.0"/>
      <color rgb="FF000000"/>
      <name val="Arial"/>
    </font>
    <font>
      <b/>
      <sz val="11.0"/>
      <color rgb="FF008000"/>
      <name val="Arial"/>
    </font>
    <font>
      <b/>
      <sz val="11.0"/>
      <color rgb="FFCC99FF"/>
      <name val="Arial"/>
    </font>
    <font>
      <b/>
      <i/>
      <sz val="10.0"/>
      <color rgb="FFFF00FF"/>
      <name val="Arial"/>
    </font>
    <font>
      <b/>
      <sz val="12.0"/>
      <color rgb="FFFF0000"/>
      <name val="Arial"/>
    </font>
    <font>
      <b/>
      <i/>
      <sz val="11.0"/>
      <color rgb="FF0000FF"/>
      <name val="Arial"/>
    </font>
    <font>
      <b/>
      <sz val="12.0"/>
      <color rgb="FF0000FF"/>
      <name val="Arial"/>
    </font>
    <font>
      <u/>
      <sz val="16.0"/>
      <color rgb="FF0000FF"/>
      <name val="Arial"/>
    </font>
    <font>
      <u/>
      <sz val="16.0"/>
      <color rgb="FF0000FF"/>
      <name val="Arial"/>
    </font>
    <font>
      <sz val="5.0"/>
      <color theme="1"/>
      <name val="Arial"/>
    </font>
    <font>
      <b/>
      <sz val="14.0"/>
      <color theme="1"/>
      <name val="Arial"/>
    </font>
    <font>
      <sz val="10.0"/>
      <color theme="1"/>
      <name val="Tahoma"/>
    </font>
    <font>
      <b/>
      <sz val="10.0"/>
      <color theme="1"/>
      <name val="Tahoma"/>
    </font>
    <font>
      <b/>
      <i/>
      <sz val="10.0"/>
      <color theme="1"/>
      <name val="Arial"/>
    </font>
    <font>
      <b/>
      <sz val="12.0"/>
      <color theme="1"/>
      <name val="Times New Roman"/>
    </font>
    <font>
      <sz val="12.0"/>
      <color theme="1"/>
      <name val="Times New Roman"/>
    </font>
    <font>
      <b/>
      <sz val="18.0"/>
      <color theme="1"/>
      <name val="Times New Roman"/>
    </font>
    <font>
      <b/>
      <sz val="11.0"/>
      <color rgb="FFFFFFFF"/>
      <name val="Times New Roman"/>
    </font>
    <font>
      <sz val="11.0"/>
      <color theme="1"/>
      <name val="Times New Roman"/>
    </font>
    <font>
      <b/>
      <sz val="11.0"/>
      <color rgb="FFFF0000"/>
      <name val="Times New Roman"/>
    </font>
    <font>
      <sz val="11.0"/>
      <color rgb="FF0000FF"/>
      <name val="Times New Roman"/>
    </font>
    <font>
      <sz val="11.0"/>
      <color rgb="FF000000"/>
      <name val="Times New Roman"/>
    </font>
    <font>
      <sz val="11.0"/>
      <color rgb="FFFF0000"/>
      <name val="Times New Roman"/>
    </font>
    <font>
      <sz val="12.0"/>
      <color rgb="FF000000"/>
      <name val="Times New Roman"/>
    </font>
    <font>
      <sz val="12.0"/>
      <color rgb="FF0000FF"/>
      <name val="Times New Roman"/>
    </font>
    <font>
      <sz val="12.0"/>
      <color rgb="FFFF0000"/>
      <name val="Times New Roman"/>
    </font>
    <font>
      <b/>
      <sz val="36.0"/>
      <color theme="1"/>
      <name val="Times New Roman"/>
    </font>
    <font>
      <b/>
      <sz val="20.0"/>
      <color theme="1"/>
      <name val="Times New Roman"/>
    </font>
    <font>
      <b/>
      <sz val="20.0"/>
      <color rgb="FF0000FF"/>
      <name val="Times New Roman"/>
    </font>
    <font>
      <b/>
      <sz val="20.0"/>
      <color rgb="FFFF0000"/>
      <name val="Times New Roman"/>
    </font>
    <font>
      <sz val="18.0"/>
      <color theme="1"/>
      <name val="Arial"/>
    </font>
    <font>
      <b/>
      <sz val="10.0"/>
      <color rgb="FF0000FF"/>
      <name val="Arial"/>
    </font>
    <font>
      <sz val="10.0"/>
      <color rgb="FF000000"/>
      <name val="Times New Roman"/>
    </font>
    <font>
      <sz val="10.0"/>
      <color theme="1"/>
      <name val="Times New Roman"/>
    </font>
    <font>
      <sz val="10.0"/>
      <color rgb="FF0000FF"/>
      <name val="Times New Roman"/>
    </font>
    <font>
      <b/>
      <sz val="10.0"/>
      <color rgb="FFFF0000"/>
      <name val="Times New Roman"/>
    </font>
    <font>
      <b/>
      <sz val="10.0"/>
      <color theme="1"/>
      <name val="Times New Roman"/>
    </font>
    <font>
      <b/>
      <sz val="10.0"/>
      <color rgb="FF0000FF"/>
      <name val="Times New Roman"/>
    </font>
    <font>
      <sz val="10.0"/>
      <color rgb="FFFF0000"/>
      <name val="Times New Roman"/>
    </font>
    <font>
      <b/>
      <sz val="11.0"/>
      <color theme="1"/>
      <name val="Times New Roman"/>
    </font>
    <font>
      <sz val="13.0"/>
      <color theme="1"/>
      <name val="Times New Roman"/>
    </font>
    <font>
      <b/>
      <sz val="16.0"/>
      <color theme="1"/>
      <name val="Times New Roman"/>
    </font>
    <font>
      <sz val="10.0"/>
      <color rgb="FFFFFFFF"/>
      <name val="Times New Roman"/>
    </font>
    <font>
      <b/>
      <sz val="13.0"/>
      <color theme="1"/>
      <name val="Times New Roman"/>
    </font>
    <font>
      <i/>
      <sz val="10.0"/>
      <color theme="1"/>
      <name val="Helvetica Neue"/>
    </font>
    <font>
      <b/>
      <sz val="10.0"/>
      <color theme="1"/>
      <name val="Helvetica Neue"/>
    </font>
    <font>
      <sz val="10.0"/>
      <color theme="1"/>
      <name val="Helvetica Neue"/>
    </font>
    <font>
      <i/>
      <sz val="11.0"/>
      <color theme="1"/>
      <name val="Helvetica Neue"/>
    </font>
    <font>
      <i/>
      <sz val="11.0"/>
      <color rgb="FF3366FF"/>
      <name val="Times New Roman"/>
    </font>
    <font>
      <b/>
      <sz val="10.0"/>
      <color rgb="FFFFFFFF"/>
      <name val="Times New Roman"/>
    </font>
    <font>
      <sz val="13.0"/>
      <color rgb="FF000000"/>
      <name val="Times New Roman"/>
    </font>
    <font>
      <b/>
      <sz val="10.0"/>
      <color rgb="FFFFFFFF"/>
      <name val="Tahoma"/>
    </font>
    <font>
      <b/>
      <sz val="10.0"/>
      <color rgb="FF000000"/>
      <name val="Times New Roman"/>
    </font>
    <font>
      <b/>
      <sz val="10.0"/>
      <color rgb="FF000000"/>
      <name val="Tahoma"/>
    </font>
    <font>
      <b/>
      <sz val="12.0"/>
      <color rgb="FFFFFFFF"/>
      <name val="Times New Roman"/>
    </font>
    <font>
      <sz val="11.0"/>
      <color theme="1"/>
      <name val="Arial"/>
    </font>
    <font>
      <sz val="8.0"/>
      <color theme="1"/>
      <name val="Tahoma"/>
    </font>
  </fonts>
  <fills count="13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CC99"/>
        <bgColor rgb="FFFFCC99"/>
      </patternFill>
    </fill>
    <fill>
      <patternFill patternType="solid">
        <fgColor rgb="FFFF9900"/>
        <bgColor rgb="FFFF9900"/>
      </patternFill>
    </fill>
    <fill>
      <patternFill patternType="solid">
        <fgColor rgb="FFFDE9D9"/>
        <bgColor rgb="FFFDE9D9"/>
      </patternFill>
    </fill>
    <fill>
      <patternFill patternType="solid">
        <fgColor rgb="FFB6DDE8"/>
        <bgColor rgb="FFB6DDE8"/>
      </patternFill>
    </fill>
    <fill>
      <patternFill patternType="solid">
        <fgColor rgb="FFFFFF99"/>
        <bgColor rgb="FFFFFF99"/>
      </patternFill>
    </fill>
  </fills>
  <borders count="5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right style="hair">
        <color rgb="FF000000"/>
      </right>
      <top/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right style="hair">
        <color rgb="FF000000"/>
      </right>
      <top/>
      <bottom style="medium">
        <color rgb="FF000000"/>
      </bottom>
    </border>
    <border>
      <left style="thin">
        <color rgb="FF000000"/>
      </left>
      <right style="hair">
        <color rgb="FF000000"/>
      </right>
      <top/>
      <bottom style="medium">
        <color rgb="FF000000"/>
      </bottom>
    </border>
    <border>
      <right style="hair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hair">
        <color rgb="FF000000"/>
      </right>
      <bottom style="medium">
        <color rgb="FF000000"/>
      </bottom>
    </border>
    <border>
      <left/>
      <right/>
      <top/>
      <bottom/>
    </border>
    <border>
      <left/>
      <right style="hair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bottom style="hair">
        <color rgb="FF000000"/>
      </bottom>
    </border>
    <border>
      <left/>
      <right style="hair">
        <color rgb="FF000000"/>
      </right>
      <top/>
      <bottom style="hair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right style="hair">
        <color rgb="FF000000"/>
      </right>
    </border>
    <border>
      <left/>
      <right/>
      <top style="thin">
        <color rgb="FF000000"/>
      </top>
      <bottom/>
    </border>
    <border>
      <left/>
      <right style="hair">
        <color rgb="FF000000"/>
      </right>
      <top/>
      <bottom/>
    </border>
    <border>
      <left style="thin">
        <color rgb="FF000000"/>
      </left>
      <right style="thin">
        <color rgb="FF000000"/>
      </right>
      <top style="hair">
        <color rgb="FF000000"/>
      </top>
    </border>
  </borders>
  <cellStyleXfs count="1">
    <xf borderId="0" fillId="0" fontId="0" numFmtId="0" applyAlignment="1" applyFont="1"/>
  </cellStyleXfs>
  <cellXfs count="39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0"/>
    </xf>
    <xf borderId="3" fillId="2" fontId="2" numFmtId="0" xfId="0" applyAlignment="1" applyBorder="1" applyFill="1" applyFont="1">
      <alignment horizontal="center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4" fillId="0" fontId="2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5" fillId="0" fontId="1" numFmtId="14" xfId="0" applyAlignment="1" applyBorder="1" applyFont="1" applyNumberFormat="1">
      <alignment horizontal="center" shrinkToFit="0" vertical="center" wrapText="0"/>
    </xf>
    <xf borderId="6" fillId="0" fontId="1" numFmtId="14" xfId="0" applyAlignment="1" applyBorder="1" applyFont="1" applyNumberFormat="1">
      <alignment horizontal="center" shrinkToFit="0" vertical="center" wrapText="0"/>
    </xf>
    <xf borderId="6" fillId="0" fontId="1" numFmtId="14" xfId="0" applyAlignment="1" applyBorder="1" applyFont="1" applyNumberFormat="1">
      <alignment horizontal="right" shrinkToFit="0" vertical="center" wrapText="0"/>
    </xf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0"/>
    </xf>
    <xf borderId="0" fillId="0" fontId="1" numFmtId="14" xfId="0" applyAlignment="1" applyFont="1" applyNumberFormat="1">
      <alignment horizontal="center" shrinkToFit="0" vertical="center" wrapText="0"/>
    </xf>
    <xf borderId="8" fillId="3" fontId="2" numFmtId="0" xfId="0" applyAlignment="1" applyBorder="1" applyFill="1" applyFont="1">
      <alignment horizontal="center" shrinkToFit="0" vertical="center" wrapText="0"/>
    </xf>
    <xf borderId="9" fillId="3" fontId="2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0"/>
    </xf>
    <xf borderId="0" fillId="0" fontId="4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center" wrapText="0"/>
    </xf>
    <xf borderId="0" fillId="0" fontId="4" numFmtId="0" xfId="0" applyAlignment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10" fillId="4" fontId="3" numFmtId="0" xfId="0" applyAlignment="1" applyBorder="1" applyFill="1" applyFont="1">
      <alignment horizontal="center" readingOrder="0" shrinkToFit="0" vertical="center" wrapText="0"/>
    </xf>
    <xf borderId="11" fillId="0" fontId="6" numFmtId="0" xfId="0" applyBorder="1" applyFont="1"/>
    <xf borderId="0" fillId="0" fontId="7" numFmtId="0" xfId="0" applyAlignment="1" applyFont="1">
      <alignment horizontal="left" shrinkToFit="0" vertical="center" wrapText="0"/>
    </xf>
    <xf borderId="0" fillId="0" fontId="3" numFmtId="0" xfId="0" applyAlignment="1" applyFont="1">
      <alignment shrinkToFit="0" vertical="center" wrapText="0"/>
    </xf>
    <xf borderId="0" fillId="0" fontId="8" numFmtId="0" xfId="0" applyAlignment="1" applyFont="1">
      <alignment horizontal="center" shrinkToFit="0" vertical="top" wrapText="0"/>
    </xf>
    <xf borderId="0" fillId="0" fontId="3" numFmtId="0" xfId="0" applyAlignment="1" applyFont="1">
      <alignment horizontal="center" shrinkToFit="0" vertical="center" wrapText="0"/>
    </xf>
    <xf borderId="12" fillId="0" fontId="1" numFmtId="0" xfId="0" applyAlignment="1" applyBorder="1" applyFont="1">
      <alignment horizontal="left" shrinkToFit="0" vertical="center" wrapText="0"/>
    </xf>
    <xf borderId="13" fillId="0" fontId="1" numFmtId="0" xfId="0" applyAlignment="1" applyBorder="1" applyFont="1">
      <alignment horizontal="left" shrinkToFit="0" vertical="center" wrapText="0"/>
    </xf>
    <xf borderId="13" fillId="0" fontId="1" numFmtId="0" xfId="0" applyAlignment="1" applyBorder="1" applyFont="1">
      <alignment horizontal="center" shrinkToFit="0" vertical="center" wrapText="0"/>
    </xf>
    <xf borderId="14" fillId="0" fontId="1" numFmtId="0" xfId="0" applyAlignment="1" applyBorder="1" applyFont="1">
      <alignment horizontal="center" shrinkToFit="0" vertical="center" wrapText="0"/>
    </xf>
    <xf borderId="15" fillId="0" fontId="1" numFmtId="0" xfId="0" applyAlignment="1" applyBorder="1" applyFont="1">
      <alignment horizontal="left" shrinkToFit="0" vertical="center" wrapText="0"/>
    </xf>
    <xf borderId="0" fillId="0" fontId="1" numFmtId="0" xfId="0" applyAlignment="1" applyFont="1">
      <alignment horizontal="left" shrinkToFit="0" vertical="center" wrapText="0"/>
    </xf>
    <xf borderId="16" fillId="0" fontId="1" numFmtId="0" xfId="0" applyAlignment="1" applyBorder="1" applyFont="1">
      <alignment horizontal="center" shrinkToFit="0" vertical="center" wrapText="0"/>
    </xf>
    <xf borderId="15" fillId="0" fontId="3" numFmtId="0" xfId="0" applyAlignment="1" applyBorder="1" applyFont="1">
      <alignment shrinkToFit="0" vertical="center" wrapText="0"/>
    </xf>
    <xf borderId="0" fillId="0" fontId="9" numFmtId="0" xfId="0" applyAlignment="1" applyFont="1">
      <alignment horizontal="right" shrinkToFit="0" vertical="center" wrapText="0"/>
    </xf>
    <xf borderId="0" fillId="0" fontId="9" numFmtId="0" xfId="0" applyAlignment="1" applyFont="1">
      <alignment horizontal="left" shrinkToFit="0" vertical="center" wrapText="0"/>
    </xf>
    <xf borderId="0" fillId="0" fontId="9" numFmtId="0" xfId="0" applyAlignment="1" applyFont="1">
      <alignment shrinkToFit="0" vertical="center" wrapText="0"/>
    </xf>
    <xf borderId="16" fillId="0" fontId="1" numFmtId="0" xfId="0" applyAlignment="1" applyBorder="1" applyFont="1">
      <alignment shrinkToFit="0" vertical="center" wrapText="0"/>
    </xf>
    <xf borderId="0" fillId="0" fontId="10" numFmtId="0" xfId="0" applyAlignment="1" applyFont="1">
      <alignment horizontal="right" shrinkToFit="0" vertical="center" wrapText="0"/>
    </xf>
    <xf borderId="0" fillId="0" fontId="10" numFmtId="0" xfId="0" applyAlignment="1" applyFont="1">
      <alignment horizontal="left" shrinkToFit="0" vertical="center" wrapText="0"/>
    </xf>
    <xf borderId="0" fillId="0" fontId="1" numFmtId="0" xfId="0" applyAlignment="1" applyFont="1">
      <alignment shrinkToFit="0" vertical="bottom" wrapText="0"/>
    </xf>
    <xf borderId="15" fillId="0" fontId="11" numFmtId="0" xfId="0" applyAlignment="1" applyBorder="1" applyFont="1">
      <alignment horizontal="center" shrinkToFit="0" vertical="center" wrapText="0"/>
    </xf>
    <xf borderId="17" fillId="0" fontId="12" numFmtId="0" xfId="0" applyAlignment="1" applyBorder="1" applyFont="1">
      <alignment horizontal="center" shrinkToFit="0" vertical="center" wrapText="0"/>
    </xf>
    <xf borderId="17" fillId="0" fontId="6" numFmtId="0" xfId="0" applyBorder="1" applyFont="1"/>
    <xf borderId="0" fillId="0" fontId="11" numFmtId="0" xfId="0" applyAlignment="1" applyFont="1">
      <alignment horizontal="center" shrinkToFit="0" vertical="center" wrapText="0"/>
    </xf>
    <xf borderId="17" fillId="0" fontId="13" numFmtId="0" xfId="0" applyAlignment="1" applyBorder="1" applyFont="1">
      <alignment horizontal="center" shrinkToFit="0" vertical="center" wrapText="0"/>
    </xf>
    <xf borderId="17" fillId="0" fontId="14" numFmtId="0" xfId="0" applyAlignment="1" applyBorder="1" applyFont="1">
      <alignment horizontal="center" shrinkToFit="0" vertical="center" wrapText="0"/>
    </xf>
    <xf borderId="16" fillId="0" fontId="11" numFmtId="0" xfId="0" applyAlignment="1" applyBorder="1" applyFont="1">
      <alignment horizontal="center" shrinkToFit="0" vertical="center" wrapText="0"/>
    </xf>
    <xf borderId="15" fillId="0" fontId="1" numFmtId="0" xfId="0" applyAlignment="1" applyBorder="1" applyFont="1">
      <alignment horizontal="center" shrinkToFit="0" vertical="center" wrapText="0"/>
    </xf>
    <xf borderId="18" fillId="4" fontId="15" numFmtId="0" xfId="0" applyAlignment="1" applyBorder="1" applyFont="1">
      <alignment horizontal="center" shrinkToFit="0" vertical="center" wrapText="0"/>
    </xf>
    <xf borderId="19" fillId="5" fontId="15" numFmtId="0" xfId="0" applyAlignment="1" applyBorder="1" applyFill="1" applyFont="1">
      <alignment horizontal="center" shrinkToFit="0" vertical="center" wrapText="0"/>
    </xf>
    <xf borderId="20" fillId="5" fontId="15" numFmtId="0" xfId="0" applyAlignment="1" applyBorder="1" applyFont="1">
      <alignment horizontal="center" shrinkToFit="0" vertical="center" wrapText="0"/>
    </xf>
    <xf borderId="21" fillId="5" fontId="15" numFmtId="0" xfId="0" applyAlignment="1" applyBorder="1" applyFont="1">
      <alignment horizontal="center" shrinkToFit="0" vertical="center" wrapText="0"/>
    </xf>
    <xf borderId="0" fillId="0" fontId="16" numFmtId="0" xfId="0" applyAlignment="1" applyFont="1">
      <alignment horizontal="center" shrinkToFit="0" vertical="center" wrapText="0"/>
    </xf>
    <xf borderId="15" fillId="0" fontId="3" numFmtId="0" xfId="0" applyAlignment="1" applyBorder="1" applyFont="1">
      <alignment horizontal="center" shrinkToFit="0" vertical="center" wrapText="0"/>
    </xf>
    <xf borderId="22" fillId="4" fontId="17" numFmtId="0" xfId="0" applyAlignment="1" applyBorder="1" applyFont="1">
      <alignment horizontal="center" shrinkToFit="0" vertical="center" wrapText="0"/>
    </xf>
    <xf borderId="23" fillId="0" fontId="18" numFmtId="0" xfId="0" applyAlignment="1" applyBorder="1" applyFont="1">
      <alignment horizontal="center" shrinkToFit="0" vertical="center" wrapText="0"/>
    </xf>
    <xf borderId="24" fillId="0" fontId="1" numFmtId="0" xfId="0" applyAlignment="1" applyBorder="1" applyFont="1">
      <alignment horizontal="center" shrinkToFit="0" vertical="center" wrapText="0"/>
    </xf>
    <xf borderId="25" fillId="0" fontId="18" numFmtId="0" xfId="0" applyAlignment="1" applyBorder="1" applyFont="1">
      <alignment horizontal="center" shrinkToFit="0" vertical="center" wrapText="0"/>
    </xf>
    <xf borderId="26" fillId="4" fontId="19" numFmtId="0" xfId="0" applyAlignment="1" applyBorder="1" applyFont="1">
      <alignment horizontal="center" shrinkToFit="0" vertical="center" wrapText="0"/>
    </xf>
    <xf borderId="26" fillId="4" fontId="17" numFmtId="0" xfId="0" applyAlignment="1" applyBorder="1" applyFont="1">
      <alignment horizontal="center" shrinkToFit="0" vertical="center" wrapText="0"/>
    </xf>
    <xf borderId="27" fillId="6" fontId="18" numFmtId="0" xfId="0" applyAlignment="1" applyBorder="1" applyFill="1" applyFont="1">
      <alignment horizontal="center" shrinkToFit="0" vertical="center" wrapText="0"/>
    </xf>
    <xf borderId="28" fillId="0" fontId="1" numFmtId="0" xfId="0" applyAlignment="1" applyBorder="1" applyFont="1">
      <alignment horizontal="center" shrinkToFit="0" vertical="center" wrapText="0"/>
    </xf>
    <xf borderId="29" fillId="0" fontId="18" numFmtId="0" xfId="0" applyAlignment="1" applyBorder="1" applyFont="1">
      <alignment horizontal="center" shrinkToFit="0" vertical="center" wrapText="0"/>
    </xf>
    <xf borderId="28" fillId="0" fontId="18" numFmtId="0" xfId="0" applyAlignment="1" applyBorder="1" applyFont="1">
      <alignment horizontal="center" shrinkToFit="0" vertical="center" wrapText="0"/>
    </xf>
    <xf borderId="30" fillId="4" fontId="17" numFmtId="0" xfId="0" applyAlignment="1" applyBorder="1" applyFont="1">
      <alignment horizontal="center" shrinkToFit="0" vertical="center" wrapText="0"/>
    </xf>
    <xf borderId="31" fillId="6" fontId="18" numFmtId="0" xfId="0" applyAlignment="1" applyBorder="1" applyFont="1">
      <alignment horizontal="center" shrinkToFit="0" vertical="center" wrapText="0"/>
    </xf>
    <xf borderId="32" fillId="0" fontId="1" numFmtId="0" xfId="0" applyAlignment="1" applyBorder="1" applyFont="1">
      <alignment horizontal="center" shrinkToFit="0" vertical="center" wrapText="0"/>
    </xf>
    <xf borderId="33" fillId="0" fontId="18" numFmtId="0" xfId="0" applyAlignment="1" applyBorder="1" applyFont="1">
      <alignment horizontal="center" shrinkToFit="0" vertical="center" wrapText="0"/>
    </xf>
    <xf borderId="30" fillId="4" fontId="19" numFmtId="0" xfId="0" applyAlignment="1" applyBorder="1" applyFont="1">
      <alignment horizontal="center" shrinkToFit="0" vertical="center" wrapText="0"/>
    </xf>
    <xf borderId="34" fillId="0" fontId="18" numFmtId="0" xfId="0" applyAlignment="1" applyBorder="1" applyFont="1">
      <alignment horizontal="center" shrinkToFit="0" vertical="center" wrapText="0"/>
    </xf>
    <xf borderId="0" fillId="0" fontId="19" numFmtId="0" xfId="0" applyAlignment="1" applyFont="1">
      <alignment horizontal="center" shrinkToFit="0" vertical="center" wrapText="0"/>
    </xf>
    <xf borderId="35" fillId="6" fontId="18" numFmtId="0" xfId="0" applyAlignment="1" applyBorder="1" applyFont="1">
      <alignment horizontal="center" shrinkToFit="0" vertical="center" wrapText="0"/>
    </xf>
    <xf borderId="0" fillId="0" fontId="18" numFmtId="0" xfId="0" applyAlignment="1" applyFont="1">
      <alignment horizontal="center" shrinkToFit="0" vertical="center" wrapText="0"/>
    </xf>
    <xf borderId="17" fillId="0" fontId="20" numFmtId="0" xfId="0" applyAlignment="1" applyBorder="1" applyFont="1">
      <alignment horizontal="center" shrinkToFit="0" vertical="center" wrapText="0"/>
    </xf>
    <xf borderId="17" fillId="0" fontId="21" numFmtId="0" xfId="0" applyAlignment="1" applyBorder="1" applyFont="1">
      <alignment horizontal="center" shrinkToFit="0" vertical="center" wrapText="0"/>
    </xf>
    <xf borderId="22" fillId="4" fontId="19" numFmtId="0" xfId="0" applyAlignment="1" applyBorder="1" applyFont="1">
      <alignment horizontal="center" shrinkToFit="0" vertical="center" wrapText="0"/>
    </xf>
    <xf borderId="24" fillId="0" fontId="7" numFmtId="0" xfId="0" applyAlignment="1" applyBorder="1" applyFont="1">
      <alignment horizontal="center" shrinkToFit="0" vertical="center" wrapText="0"/>
    </xf>
    <xf borderId="28" fillId="0" fontId="7" numFmtId="0" xfId="0" applyAlignment="1" applyBorder="1" applyFont="1">
      <alignment horizontal="center" shrinkToFit="0" vertical="center" wrapText="0"/>
    </xf>
    <xf borderId="23" fillId="6" fontId="18" numFmtId="0" xfId="0" applyAlignment="1" applyBorder="1" applyFont="1">
      <alignment horizontal="center" shrinkToFit="0" vertical="center" wrapText="0"/>
    </xf>
    <xf borderId="36" fillId="6" fontId="1" numFmtId="0" xfId="0" applyAlignment="1" applyBorder="1" applyFont="1">
      <alignment horizontal="center" shrinkToFit="0" vertical="center" wrapText="0"/>
    </xf>
    <xf borderId="37" fillId="0" fontId="18" numFmtId="0" xfId="0" applyAlignment="1" applyBorder="1" applyFont="1">
      <alignment horizontal="center" shrinkToFit="0" vertical="center" wrapText="0"/>
    </xf>
    <xf borderId="38" fillId="6" fontId="1" numFmtId="0" xfId="0" applyAlignment="1" applyBorder="1" applyFont="1">
      <alignment horizontal="center" shrinkToFit="0" vertical="center" wrapText="0"/>
    </xf>
    <xf borderId="39" fillId="0" fontId="1" numFmtId="0" xfId="0" applyAlignment="1" applyBorder="1" applyFont="1">
      <alignment horizontal="center" shrinkToFit="0" vertical="center" wrapText="0"/>
    </xf>
    <xf borderId="17" fillId="0" fontId="1" numFmtId="0" xfId="0" applyAlignment="1" applyBorder="1" applyFont="1">
      <alignment horizontal="center" shrinkToFit="0" vertical="center" wrapText="0"/>
    </xf>
    <xf borderId="17" fillId="0" fontId="22" numFmtId="0" xfId="0" applyAlignment="1" applyBorder="1" applyFont="1">
      <alignment horizontal="left" shrinkToFit="0" vertical="center" wrapText="0"/>
    </xf>
    <xf borderId="17" fillId="0" fontId="1" numFmtId="0" xfId="0" applyAlignment="1" applyBorder="1" applyFont="1">
      <alignment horizontal="left" shrinkToFit="0" vertical="center" wrapText="0"/>
    </xf>
    <xf borderId="17" fillId="0" fontId="23" numFmtId="0" xfId="0" applyAlignment="1" applyBorder="1" applyFont="1">
      <alignment horizontal="left" shrinkToFit="0" vertical="center" wrapText="0"/>
    </xf>
    <xf borderId="17" fillId="0" fontId="24" numFmtId="0" xfId="0" applyAlignment="1" applyBorder="1" applyFont="1">
      <alignment horizontal="left" shrinkToFit="0" vertical="center" wrapText="0"/>
    </xf>
    <xf borderId="17" fillId="0" fontId="25" numFmtId="0" xfId="0" applyAlignment="1" applyBorder="1" applyFont="1">
      <alignment horizontal="left" shrinkToFit="0" vertical="center" wrapText="0"/>
    </xf>
    <xf borderId="17" fillId="0" fontId="26" numFmtId="0" xfId="0" applyAlignment="1" applyBorder="1" applyFont="1">
      <alignment horizontal="left" shrinkToFit="0" vertical="center" wrapText="0"/>
    </xf>
    <xf borderId="17" fillId="0" fontId="27" numFmtId="0" xfId="0" applyAlignment="1" applyBorder="1" applyFont="1">
      <alignment horizontal="center" shrinkToFit="0" vertical="center" wrapText="0"/>
    </xf>
    <xf borderId="17" fillId="0" fontId="28" numFmtId="0" xfId="0" applyAlignment="1" applyBorder="1" applyFont="1">
      <alignment horizontal="right" shrinkToFit="0" vertical="center" wrapText="0"/>
    </xf>
    <xf borderId="33" fillId="0" fontId="28" numFmtId="0" xfId="0" applyAlignment="1" applyBorder="1" applyFont="1">
      <alignment horizontal="right" shrinkToFit="0" vertical="center" wrapText="0"/>
    </xf>
    <xf borderId="0" fillId="0" fontId="1" numFmtId="0" xfId="0" applyFont="1"/>
    <xf borderId="35" fillId="7" fontId="1" numFmtId="0" xfId="0" applyAlignment="1" applyBorder="1" applyFill="1" applyFont="1">
      <alignment shrinkToFit="0" vertical="bottom" wrapText="0"/>
    </xf>
    <xf borderId="40" fillId="8" fontId="29" numFmtId="0" xfId="0" applyAlignment="1" applyBorder="1" applyFill="1" applyFont="1">
      <alignment horizontal="center" shrinkToFit="0" vertical="bottom" wrapText="0"/>
    </xf>
    <xf borderId="2" fillId="0" fontId="6" numFmtId="0" xfId="0" applyBorder="1" applyFont="1"/>
    <xf borderId="1" fillId="0" fontId="30" numFmtId="0" xfId="0" applyAlignment="1" applyBorder="1" applyFont="1">
      <alignment shrinkToFit="0" vertical="bottom" wrapText="0"/>
    </xf>
    <xf borderId="1" fillId="0" fontId="30" numFmtId="0" xfId="0" applyAlignment="1" applyBorder="1" applyFont="1">
      <alignment readingOrder="0" shrinkToFit="0" vertical="bottom" wrapText="0"/>
    </xf>
    <xf borderId="1" fillId="0" fontId="30" numFmtId="49" xfId="0" applyAlignment="1" applyBorder="1" applyFont="1" applyNumberFormat="1">
      <alignment horizontal="left"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0" fillId="0" fontId="31" numFmtId="0" xfId="0" applyAlignment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30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14" xfId="0" applyAlignment="1" applyFont="1" applyNumberFormat="1">
      <alignment horizontal="center" shrinkToFit="0" vertical="bottom" wrapText="0"/>
    </xf>
    <xf borderId="0" fillId="0" fontId="32" numFmtId="14" xfId="0" applyAlignment="1" applyFont="1" applyNumberFormat="1">
      <alignment horizontal="center" shrinkToFit="0" vertical="bottom" wrapText="0"/>
    </xf>
    <xf borderId="0" fillId="0" fontId="32" numFmtId="0" xfId="0" applyAlignment="1" applyFont="1">
      <alignment horizontal="center" shrinkToFit="0" vertical="bottom" wrapText="0"/>
    </xf>
    <xf borderId="0" fillId="0" fontId="33" numFmtId="0" xfId="0" applyAlignment="1" applyFont="1">
      <alignment shrinkToFit="0" vertical="bottom" wrapText="0"/>
    </xf>
    <xf borderId="0" fillId="0" fontId="34" numFmtId="0" xfId="0" applyAlignment="1" applyFont="1">
      <alignment shrinkToFit="0" vertical="bottom" wrapText="0"/>
    </xf>
    <xf borderId="0" fillId="0" fontId="34" numFmtId="0" xfId="0" applyAlignment="1" applyFont="1">
      <alignment horizontal="center" shrinkToFit="0" vertical="bottom" wrapText="0"/>
    </xf>
    <xf borderId="0" fillId="0" fontId="34" numFmtId="164" xfId="0" applyAlignment="1" applyFont="1" applyNumberFormat="1">
      <alignment shrinkToFit="0" vertical="bottom" wrapText="0"/>
    </xf>
    <xf borderId="0" fillId="0" fontId="34" numFmtId="165" xfId="0" applyAlignment="1" applyFont="1" applyNumberFormat="1">
      <alignment shrinkToFit="0" vertical="bottom" wrapText="0"/>
    </xf>
    <xf borderId="0" fillId="0" fontId="35" numFmtId="0" xfId="0" applyAlignment="1" applyFont="1">
      <alignment shrinkToFit="0" vertical="bottom" wrapText="0"/>
    </xf>
    <xf borderId="0" fillId="0" fontId="33" numFmtId="0" xfId="0" applyAlignment="1" applyFont="1">
      <alignment horizontal="center" shrinkToFit="0" vertical="bottom" wrapText="0"/>
    </xf>
    <xf borderId="0" fillId="0" fontId="4" numFmtId="14" xfId="0" applyAlignment="1" applyFont="1" applyNumberFormat="1">
      <alignment horizontal="center" shrinkToFit="0" vertical="bottom" wrapText="0"/>
    </xf>
    <xf borderId="41" fillId="9" fontId="36" numFmtId="0" xfId="0" applyAlignment="1" applyBorder="1" applyFill="1" applyFont="1">
      <alignment horizontal="center" shrinkToFit="0" vertical="center" wrapText="0"/>
    </xf>
    <xf borderId="41" fillId="9" fontId="36" numFmtId="0" xfId="0" applyAlignment="1" applyBorder="1" applyFont="1">
      <alignment horizontal="center" shrinkToFit="0" vertical="center" wrapText="1"/>
    </xf>
    <xf borderId="40" fillId="9" fontId="36" numFmtId="165" xfId="0" applyAlignment="1" applyBorder="1" applyFont="1" applyNumberFormat="1">
      <alignment horizontal="center" shrinkToFit="0" vertical="center" wrapText="0"/>
    </xf>
    <xf borderId="42" fillId="0" fontId="6" numFmtId="0" xfId="0" applyBorder="1" applyFont="1"/>
    <xf borderId="40" fillId="9" fontId="36" numFmtId="0" xfId="0" applyAlignment="1" applyBorder="1" applyFont="1">
      <alignment horizontal="center" shrinkToFit="0" vertical="center" wrapText="0"/>
    </xf>
    <xf borderId="0" fillId="0" fontId="37" numFmtId="164" xfId="0" applyAlignment="1" applyFont="1" applyNumberFormat="1">
      <alignment shrinkToFit="0" vertical="bottom" wrapText="0"/>
    </xf>
    <xf borderId="0" fillId="0" fontId="37" numFmtId="0" xfId="0" applyAlignment="1" applyFont="1">
      <alignment shrinkToFit="0" vertical="bottom" wrapText="0"/>
    </xf>
    <xf borderId="5" fillId="0" fontId="6" numFmtId="0" xfId="0" applyBorder="1" applyFont="1"/>
    <xf borderId="1" fillId="9" fontId="36" numFmtId="165" xfId="0" applyAlignment="1" applyBorder="1" applyFont="1" applyNumberFormat="1">
      <alignment horizontal="center" shrinkToFit="0" vertical="center" wrapText="1"/>
    </xf>
    <xf borderId="1" fillId="9" fontId="36" numFmtId="165" xfId="0" applyAlignment="1" applyBorder="1" applyFont="1" applyNumberFormat="1">
      <alignment horizontal="center" shrinkToFit="0" vertical="center" wrapText="0"/>
    </xf>
    <xf borderId="1" fillId="9" fontId="36" numFmtId="0" xfId="0" applyAlignment="1" applyBorder="1" applyFont="1">
      <alignment horizontal="center" shrinkToFit="0" vertical="center" wrapText="0"/>
    </xf>
    <xf borderId="1" fillId="9" fontId="36" numFmtId="0" xfId="0" applyAlignment="1" applyBorder="1" applyFont="1">
      <alignment horizontal="center" shrinkToFit="0" vertical="center" wrapText="1"/>
    </xf>
    <xf borderId="43" fillId="0" fontId="38" numFmtId="165" xfId="0" applyAlignment="1" applyBorder="1" applyFont="1" applyNumberFormat="1">
      <alignment horizontal="center" shrinkToFit="0" vertical="center" wrapText="0"/>
    </xf>
    <xf borderId="41" fillId="0" fontId="38" numFmtId="165" xfId="0" applyAlignment="1" applyBorder="1" applyFont="1" applyNumberFormat="1">
      <alignment horizontal="center" shrinkToFit="0" vertical="center" wrapText="1"/>
    </xf>
    <xf borderId="0" fillId="0" fontId="37" numFmtId="165" xfId="0" applyAlignment="1" applyFont="1" applyNumberFormat="1">
      <alignment shrinkToFit="0" vertical="bottom" wrapText="0"/>
    </xf>
    <xf borderId="1" fillId="0" fontId="39" numFmtId="0" xfId="0" applyAlignment="1" applyBorder="1" applyFont="1">
      <alignment horizontal="left" shrinkToFit="0" vertical="bottom" wrapText="0"/>
    </xf>
    <xf borderId="1" fillId="0" fontId="40" numFmtId="0" xfId="0" applyAlignment="1" applyBorder="1" applyFont="1">
      <alignment horizontal="left" shrinkToFit="0" vertical="bottom" wrapText="0"/>
    </xf>
    <xf borderId="1" fillId="0" fontId="40" numFmtId="0" xfId="0" applyAlignment="1" applyBorder="1" applyFont="1">
      <alignment horizontal="center" shrinkToFit="0" vertical="bottom" wrapText="0"/>
    </xf>
    <xf borderId="1" fillId="0" fontId="39" numFmtId="165" xfId="0" applyAlignment="1" applyBorder="1" applyFont="1" applyNumberFormat="1">
      <alignment shrinkToFit="0" vertical="bottom" wrapText="0"/>
    </xf>
    <xf borderId="1" fillId="10" fontId="39" numFmtId="165" xfId="0" applyAlignment="1" applyBorder="1" applyFill="1" applyFont="1" applyNumberFormat="1">
      <alignment shrinkToFit="0" vertical="bottom" wrapText="0"/>
    </xf>
    <xf borderId="1" fillId="10" fontId="39" numFmtId="0" xfId="0" applyAlignment="1" applyBorder="1" applyFont="1">
      <alignment shrinkToFit="0" vertical="bottom" wrapText="0"/>
    </xf>
    <xf borderId="35" fillId="10" fontId="37" numFmtId="164" xfId="0" applyAlignment="1" applyBorder="1" applyFont="1" applyNumberFormat="1">
      <alignment shrinkToFit="0" vertical="bottom" wrapText="0"/>
    </xf>
    <xf borderId="0" fillId="0" fontId="39" numFmtId="0" xfId="0" applyAlignment="1" applyFont="1">
      <alignment shrinkToFit="0" vertical="bottom" wrapText="0"/>
    </xf>
    <xf borderId="1" fillId="0" fontId="39" numFmtId="165" xfId="0" applyAlignment="1" applyBorder="1" applyFont="1" applyNumberFormat="1">
      <alignment horizontal="center" shrinkToFit="0" vertical="center" wrapText="0"/>
    </xf>
    <xf borderId="1" fillId="0" fontId="39" numFmtId="166" xfId="0" applyAlignment="1" applyBorder="1" applyFont="1" applyNumberFormat="1">
      <alignment horizontal="center" shrinkToFit="0" vertical="center" wrapText="0"/>
    </xf>
    <xf borderId="1" fillId="0" fontId="39" numFmtId="166" xfId="0" applyAlignment="1" applyBorder="1" applyFont="1" applyNumberFormat="1">
      <alignment shrinkToFit="0" vertical="bottom" wrapText="0"/>
    </xf>
    <xf borderId="1" fillId="0" fontId="37" numFmtId="0" xfId="0" applyAlignment="1" applyBorder="1" applyFont="1">
      <alignment shrinkToFit="0" vertical="bottom" wrapText="0"/>
    </xf>
    <xf borderId="1" fillId="0" fontId="39" numFmtId="164" xfId="0" applyAlignment="1" applyBorder="1" applyFont="1" applyNumberFormat="1">
      <alignment shrinkToFit="0" vertical="bottom" wrapText="0"/>
    </xf>
    <xf borderId="1" fillId="0" fontId="39" numFmtId="0" xfId="0" applyAlignment="1" applyBorder="1" applyFont="1">
      <alignment shrinkToFit="0" vertical="bottom" wrapText="0"/>
    </xf>
    <xf borderId="1" fillId="0" fontId="37" numFmtId="164" xfId="0" applyAlignment="1" applyBorder="1" applyFont="1" applyNumberFormat="1">
      <alignment shrinkToFit="0" vertical="bottom" wrapText="0"/>
    </xf>
    <xf borderId="1" fillId="0" fontId="37" numFmtId="0" xfId="0" applyAlignment="1" applyBorder="1" applyFont="1">
      <alignment horizontal="left" shrinkToFit="0" vertical="bottom" wrapText="0"/>
    </xf>
    <xf borderId="0" fillId="0" fontId="40" numFmtId="166" xfId="0" applyAlignment="1" applyFont="1" applyNumberFormat="1">
      <alignment shrinkToFit="0" vertical="bottom" wrapText="0"/>
    </xf>
    <xf borderId="1" fillId="0" fontId="40" numFmtId="0" xfId="0" applyAlignment="1" applyBorder="1" applyFont="1">
      <alignment shrinkToFit="0" vertical="bottom" wrapText="0"/>
    </xf>
    <xf borderId="1" fillId="0" fontId="39" numFmtId="167" xfId="0" applyAlignment="1" applyBorder="1" applyFont="1" applyNumberFormat="1">
      <alignment shrinkToFit="0" vertical="bottom" wrapText="0"/>
    </xf>
    <xf borderId="1" fillId="0" fontId="41" numFmtId="0" xfId="0" applyAlignment="1" applyBorder="1" applyFont="1">
      <alignment horizontal="left" shrinkToFit="0" vertical="bottom" wrapText="0"/>
    </xf>
    <xf borderId="0" fillId="0" fontId="42" numFmtId="0" xfId="0" applyAlignment="1" applyFont="1">
      <alignment shrinkToFit="0" vertical="bottom" wrapText="0"/>
    </xf>
    <xf borderId="0" fillId="0" fontId="42" numFmtId="0" xfId="0" applyAlignment="1" applyFont="1">
      <alignment horizontal="center" shrinkToFit="0" vertical="bottom" wrapText="0"/>
    </xf>
    <xf borderId="0" fillId="0" fontId="43" numFmtId="0" xfId="0" applyAlignment="1" applyFont="1">
      <alignment shrinkToFit="0" vertical="bottom" wrapText="0"/>
    </xf>
    <xf borderId="35" fillId="11" fontId="43" numFmtId="0" xfId="0" applyAlignment="1" applyBorder="1" applyFill="1" applyFont="1">
      <alignment shrinkToFit="0" vertical="bottom" wrapText="0"/>
    </xf>
    <xf borderId="0" fillId="0" fontId="43" numFmtId="164" xfId="0" applyAlignment="1" applyFont="1" applyNumberFormat="1">
      <alignment shrinkToFit="0" vertical="bottom" wrapText="0"/>
    </xf>
    <xf borderId="35" fillId="12" fontId="44" numFmtId="0" xfId="0" applyAlignment="1" applyBorder="1" applyFill="1" applyFont="1">
      <alignment shrinkToFit="0" vertical="bottom" wrapText="0"/>
    </xf>
    <xf borderId="35" fillId="12" fontId="44" numFmtId="164" xfId="0" applyAlignment="1" applyBorder="1" applyFont="1" applyNumberFormat="1">
      <alignment shrinkToFit="0" vertical="bottom" wrapText="0"/>
    </xf>
    <xf borderId="0" fillId="0" fontId="45" numFmtId="0" xfId="0" applyAlignment="1" applyFont="1">
      <alignment shrinkToFit="0" vertical="bottom" wrapText="0"/>
    </xf>
    <xf borderId="0" fillId="0" fontId="46" numFmtId="0" xfId="0" applyAlignment="1" applyFont="1">
      <alignment shrinkToFit="0" vertical="bottom" wrapText="0"/>
    </xf>
    <xf borderId="0" fillId="0" fontId="47" numFmtId="0" xfId="0" applyAlignment="1" applyFont="1">
      <alignment shrinkToFit="0" vertical="bottom" wrapText="0"/>
    </xf>
    <xf borderId="35" fillId="11" fontId="47" numFmtId="0" xfId="0" applyAlignment="1" applyBorder="1" applyFont="1">
      <alignment shrinkToFit="0" vertical="bottom" wrapText="0"/>
    </xf>
    <xf borderId="35" fillId="12" fontId="48" numFmtId="0" xfId="0" applyAlignment="1" applyBorder="1" applyFont="1">
      <alignment shrinkToFit="0" vertical="bottom" wrapText="0"/>
    </xf>
    <xf borderId="35" fillId="12" fontId="48" numFmtId="0" xfId="0" applyAlignment="1" applyBorder="1" applyFont="1">
      <alignment horizontal="center" shrinkToFit="0" vertical="bottom" wrapText="0"/>
    </xf>
    <xf borderId="44" fillId="0" fontId="34" numFmtId="0" xfId="0" applyAlignment="1" applyBorder="1" applyFont="1">
      <alignment horizontal="center" shrinkToFit="0" vertical="bottom" wrapText="0"/>
    </xf>
    <xf borderId="0" fillId="0" fontId="49" numFmtId="14" xfId="0" applyAlignment="1" applyFont="1" applyNumberFormat="1">
      <alignment horizontal="center" shrinkToFit="0" vertical="bottom" wrapText="0"/>
    </xf>
    <xf borderId="44" fillId="0" fontId="33" numFmtId="0" xfId="0" applyAlignment="1" applyBorder="1" applyFont="1">
      <alignment horizontal="center" shrinkToFit="0" vertical="bottom" wrapText="0"/>
    </xf>
    <xf borderId="44" fillId="0" fontId="43" numFmtId="165" xfId="0" applyAlignment="1" applyBorder="1" applyFont="1" applyNumberFormat="1">
      <alignment horizontal="center" shrinkToFit="0" vertical="bottom" wrapText="0"/>
    </xf>
    <xf borderId="45" fillId="11" fontId="43" numFmtId="165" xfId="0" applyAlignment="1" applyBorder="1" applyFont="1" applyNumberFormat="1">
      <alignment horizontal="center" shrinkToFit="0" vertical="bottom" wrapText="0"/>
    </xf>
    <xf borderId="44" fillId="0" fontId="43" numFmtId="164" xfId="0" applyAlignment="1" applyBorder="1" applyFont="1" applyNumberFormat="1">
      <alignment horizontal="center" shrinkToFit="0" vertical="bottom" wrapText="0"/>
    </xf>
    <xf borderId="45" fillId="12" fontId="44" numFmtId="165" xfId="0" applyAlignment="1" applyBorder="1" applyFont="1" applyNumberFormat="1">
      <alignment horizontal="center" shrinkToFit="0" vertical="bottom" wrapText="0"/>
    </xf>
    <xf borderId="35" fillId="12" fontId="44" numFmtId="165" xfId="0" applyAlignment="1" applyBorder="1" applyFont="1" applyNumberFormat="1">
      <alignment horizontal="center" shrinkToFit="0" vertical="bottom" wrapText="0"/>
    </xf>
    <xf borderId="35" fillId="12" fontId="44" numFmtId="164" xfId="0" applyAlignment="1" applyBorder="1" applyFont="1" applyNumberFormat="1">
      <alignment horizontal="center" shrinkToFit="0" vertical="bottom" wrapText="0"/>
    </xf>
    <xf borderId="46" fillId="9" fontId="3" numFmtId="0" xfId="0" applyAlignment="1" applyBorder="1" applyFont="1">
      <alignment horizontal="center" shrinkToFit="0" vertical="center" wrapText="0"/>
    </xf>
    <xf borderId="47" fillId="0" fontId="6" numFmtId="0" xfId="0" applyBorder="1" applyFont="1"/>
    <xf borderId="48" fillId="0" fontId="6" numFmtId="0" xfId="0" applyBorder="1" applyFont="1"/>
    <xf borderId="41" fillId="9" fontId="19" numFmtId="164" xfId="0" applyAlignment="1" applyBorder="1" applyFont="1" applyNumberFormat="1">
      <alignment horizontal="center" shrinkToFit="0" vertical="center" wrapText="1"/>
    </xf>
    <xf borderId="41" fillId="9" fontId="3" numFmtId="49" xfId="0" applyAlignment="1" applyBorder="1" applyFont="1" applyNumberFormat="1">
      <alignment horizontal="center" shrinkToFit="0" vertical="center" wrapText="1"/>
    </xf>
    <xf borderId="46" fillId="9" fontId="3" numFmtId="49" xfId="0" applyAlignment="1" applyBorder="1" applyFont="1" applyNumberFormat="1">
      <alignment horizontal="center" shrinkToFit="0" vertical="center" wrapText="0"/>
    </xf>
    <xf borderId="41" fillId="9" fontId="3" numFmtId="49" xfId="0" applyAlignment="1" applyBorder="1" applyFont="1" applyNumberFormat="1">
      <alignment horizontal="center" shrinkToFit="0" vertical="center" wrapText="0"/>
    </xf>
    <xf borderId="41" fillId="9" fontId="3" numFmtId="0" xfId="0" applyAlignment="1" applyBorder="1" applyFont="1">
      <alignment horizontal="center" shrinkToFit="0" vertical="center" wrapText="0"/>
    </xf>
    <xf borderId="41" fillId="9" fontId="3" numFmtId="0" xfId="0" applyAlignment="1" applyBorder="1" applyFont="1">
      <alignment horizontal="center" shrinkToFit="0" vertical="center" wrapText="1"/>
    </xf>
    <xf borderId="40" fillId="9" fontId="50" numFmtId="164" xfId="0" applyAlignment="1" applyBorder="1" applyFont="1" applyNumberFormat="1">
      <alignment horizontal="center" shrinkToFit="0" vertical="center" wrapText="0"/>
    </xf>
    <xf borderId="40" fillId="9" fontId="18" numFmtId="164" xfId="0" applyAlignment="1" applyBorder="1" applyFont="1" applyNumberFormat="1">
      <alignment horizontal="center" shrinkToFit="0" vertical="center" wrapText="0"/>
    </xf>
    <xf borderId="0" fillId="9" fontId="51" numFmtId="0" xfId="0" applyAlignment="1" applyFont="1">
      <alignment shrinkToFit="0" vertical="bottom" wrapText="0"/>
    </xf>
    <xf borderId="0" fillId="0" fontId="52" numFmtId="164" xfId="0" applyAlignment="1" applyFont="1" applyNumberFormat="1">
      <alignment shrinkToFit="0" vertical="bottom" wrapText="0"/>
    </xf>
    <xf borderId="0" fillId="0" fontId="52" numFmtId="0" xfId="0" applyAlignment="1" applyFont="1">
      <alignment shrinkToFit="0" vertical="bottom" wrapText="0"/>
    </xf>
    <xf borderId="49" fillId="0" fontId="6" numFmtId="0" xfId="0" applyBorder="1" applyFont="1"/>
    <xf borderId="44" fillId="0" fontId="6" numFmtId="0" xfId="0" applyBorder="1" applyFont="1"/>
    <xf borderId="6" fillId="0" fontId="6" numFmtId="0" xfId="0" applyBorder="1" applyFont="1"/>
    <xf borderId="43" fillId="0" fontId="6" numFmtId="0" xfId="0" applyBorder="1" applyFont="1"/>
    <xf borderId="0" fillId="9" fontId="53" numFmtId="0" xfId="0" applyAlignment="1" applyFont="1">
      <alignment shrinkToFit="0" vertical="bottom" wrapText="0"/>
    </xf>
    <xf borderId="35" fillId="9" fontId="53" numFmtId="0" xfId="0" applyAlignment="1" applyBorder="1" applyFont="1">
      <alignment shrinkToFit="0" vertical="bottom" wrapText="0"/>
    </xf>
    <xf borderId="3" fillId="9" fontId="18" numFmtId="165" xfId="0" applyAlignment="1" applyBorder="1" applyFont="1" applyNumberFormat="1">
      <alignment shrinkToFit="0" vertical="center" wrapText="0"/>
    </xf>
    <xf borderId="50" fillId="9" fontId="18" numFmtId="165" xfId="0" applyAlignment="1" applyBorder="1" applyFont="1" applyNumberFormat="1">
      <alignment shrinkToFit="0" vertical="center" wrapText="0"/>
    </xf>
    <xf borderId="51" fillId="9" fontId="18" numFmtId="164" xfId="0" applyAlignment="1" applyBorder="1" applyFont="1" applyNumberFormat="1">
      <alignment shrinkToFit="0" vertical="center" wrapText="1"/>
    </xf>
    <xf borderId="40" fillId="9" fontId="19" numFmtId="0" xfId="0" applyAlignment="1" applyBorder="1" applyFont="1">
      <alignment horizontal="center" shrinkToFit="0" vertical="center" wrapText="0"/>
    </xf>
    <xf borderId="5" fillId="9" fontId="3" numFmtId="49" xfId="0" applyAlignment="1" applyBorder="1" applyFont="1" applyNumberFormat="1">
      <alignment horizontal="center" shrinkToFit="0" vertical="center" wrapText="1"/>
    </xf>
    <xf borderId="5" fillId="9" fontId="3" numFmtId="168" xfId="0" applyAlignment="1" applyBorder="1" applyFont="1" applyNumberFormat="1">
      <alignment horizontal="center" shrinkToFit="0" vertical="center" wrapText="1"/>
    </xf>
    <xf borderId="40" fillId="9" fontId="50" numFmtId="164" xfId="0" applyAlignment="1" applyBorder="1" applyFont="1" applyNumberFormat="1">
      <alignment horizontal="center" shrinkToFit="0" vertical="center" wrapText="1"/>
    </xf>
    <xf borderId="51" fillId="9" fontId="50" numFmtId="164" xfId="0" applyAlignment="1" applyBorder="1" applyFont="1" applyNumberFormat="1">
      <alignment horizontal="center" shrinkToFit="0" vertical="center" wrapText="1"/>
    </xf>
    <xf borderId="51" fillId="9" fontId="18" numFmtId="164" xfId="0" applyAlignment="1" applyBorder="1" applyFont="1" applyNumberFormat="1">
      <alignment horizontal="center" shrinkToFit="0" vertical="center" wrapText="1"/>
    </xf>
    <xf borderId="1" fillId="9" fontId="19" numFmtId="0" xfId="0" applyAlignment="1" applyBorder="1" applyFont="1">
      <alignment horizontal="center" shrinkToFit="0" vertical="center" wrapText="1"/>
    </xf>
    <xf borderId="1" fillId="0" fontId="54" numFmtId="0" xfId="0" applyAlignment="1" applyBorder="1" applyFont="1">
      <alignment horizontal="center" shrinkToFit="0" vertical="bottom" wrapText="0"/>
    </xf>
    <xf borderId="1" fillId="0" fontId="55" numFmtId="0" xfId="0" applyAlignment="1" applyBorder="1" applyFont="1">
      <alignment horizontal="center" shrinkToFit="0" vertical="bottom" wrapText="0"/>
    </xf>
    <xf borderId="1" fillId="0" fontId="56" numFmtId="0" xfId="0" applyAlignment="1" applyBorder="1" applyFont="1">
      <alignment horizontal="center" shrinkToFit="0" vertical="bottom" wrapText="0"/>
    </xf>
    <xf borderId="1" fillId="11" fontId="56" numFmtId="0" xfId="0" applyAlignment="1" applyBorder="1" applyFont="1">
      <alignment horizontal="center" shrinkToFit="0" vertical="bottom" wrapText="0"/>
    </xf>
    <xf borderId="1" fillId="12" fontId="54" numFmtId="0" xfId="0" applyAlignment="1" applyBorder="1" applyFont="1">
      <alignment horizontal="center" shrinkToFit="0" vertical="bottom" wrapText="0"/>
    </xf>
    <xf borderId="40" fillId="0" fontId="54" numFmtId="0" xfId="0" applyAlignment="1" applyBorder="1" applyFont="1">
      <alignment horizontal="center" shrinkToFit="0" vertical="bottom" wrapText="0"/>
    </xf>
    <xf borderId="0" fillId="0" fontId="57" numFmtId="164" xfId="0" applyAlignment="1" applyFont="1" applyNumberFormat="1">
      <alignment shrinkToFit="0" vertical="bottom" wrapText="0"/>
    </xf>
    <xf borderId="0" fillId="0" fontId="57" numFmtId="0" xfId="0" applyAlignment="1" applyFont="1">
      <alignment shrinkToFit="0" vertical="bottom" wrapText="0"/>
    </xf>
    <xf borderId="1" fillId="0" fontId="54" numFmtId="165" xfId="0" applyAlignment="1" applyBorder="1" applyFont="1" applyNumberFormat="1">
      <alignment shrinkToFit="0" vertical="bottom" wrapText="0"/>
    </xf>
    <xf borderId="0" fillId="0" fontId="57" numFmtId="164" xfId="0" applyAlignment="1" applyFont="1" applyNumberFormat="1">
      <alignment horizontal="center" shrinkToFit="0" vertical="bottom" wrapText="0"/>
    </xf>
    <xf borderId="1" fillId="0" fontId="52" numFmtId="0" xfId="0" applyAlignment="1" applyBorder="1" applyFont="1">
      <alignment shrinkToFit="0" vertical="bottom" wrapText="0"/>
    </xf>
    <xf borderId="1" fillId="0" fontId="52" numFmtId="14" xfId="0" applyAlignment="1" applyBorder="1" applyFont="1" applyNumberFormat="1">
      <alignment shrinkToFit="0" vertical="bottom" wrapText="0"/>
    </xf>
    <xf borderId="1" fillId="0" fontId="52" numFmtId="168" xfId="0" applyAlignment="1" applyBorder="1" applyFont="1" applyNumberFormat="1">
      <alignment shrinkToFit="0" vertical="bottom" wrapText="0"/>
    </xf>
    <xf borderId="1" fillId="3" fontId="57" numFmtId="3" xfId="0" applyAlignment="1" applyBorder="1" applyFont="1" applyNumberFormat="1">
      <alignment horizontal="left" shrinkToFit="0" vertical="bottom" wrapText="0"/>
    </xf>
    <xf borderId="1" fillId="3" fontId="57" numFmtId="0" xfId="0" applyAlignment="1" applyBorder="1" applyFont="1">
      <alignment horizontal="left" shrinkToFit="0" vertical="bottom" wrapText="0"/>
    </xf>
    <xf borderId="1" fillId="0" fontId="52" numFmtId="0" xfId="0" applyAlignment="1" applyBorder="1" applyFont="1">
      <alignment horizontal="center" shrinkToFit="0" vertical="bottom" wrapText="0"/>
    </xf>
    <xf borderId="1" fillId="0" fontId="52" numFmtId="0" xfId="0" applyAlignment="1" applyBorder="1" applyFont="1">
      <alignment horizontal="left" shrinkToFit="0" vertical="bottom" wrapText="0"/>
    </xf>
    <xf borderId="1" fillId="3" fontId="52" numFmtId="0" xfId="0" applyAlignment="1" applyBorder="1" applyFont="1">
      <alignment shrinkToFit="0" vertical="bottom" wrapText="0"/>
    </xf>
    <xf borderId="1" fillId="3" fontId="51" numFmtId="0" xfId="0" applyAlignment="1" applyBorder="1" applyFont="1">
      <alignment horizontal="left" shrinkToFit="0" vertical="bottom" wrapText="0"/>
    </xf>
    <xf borderId="1" fillId="3" fontId="51" numFmtId="0" xfId="0" applyAlignment="1" applyBorder="1" applyFont="1">
      <alignment horizontal="center" shrinkToFit="0" vertical="bottom" wrapText="0"/>
    </xf>
    <xf borderId="1" fillId="0" fontId="53" numFmtId="165" xfId="0" applyAlignment="1" applyBorder="1" applyFont="1" applyNumberFormat="1">
      <alignment shrinkToFit="0" vertical="bottom" wrapText="0"/>
    </xf>
    <xf borderId="1" fillId="11" fontId="53" numFmtId="165" xfId="0" applyAlignment="1" applyBorder="1" applyFont="1" applyNumberFormat="1">
      <alignment shrinkToFit="0" vertical="bottom" wrapText="0"/>
    </xf>
    <xf borderId="1" fillId="0" fontId="53" numFmtId="164" xfId="0" applyAlignment="1" applyBorder="1" applyFont="1" applyNumberFormat="1">
      <alignment shrinkToFit="0" vertical="bottom" wrapText="0"/>
    </xf>
    <xf borderId="1" fillId="3" fontId="57" numFmtId="165" xfId="0" applyAlignment="1" applyBorder="1" applyFont="1" applyNumberFormat="1">
      <alignment shrinkToFit="0" vertical="bottom" wrapText="0"/>
    </xf>
    <xf borderId="1" fillId="3" fontId="57" numFmtId="164" xfId="0" applyAlignment="1" applyBorder="1" applyFont="1" applyNumberFormat="1">
      <alignment shrinkToFit="0" vertical="bottom" wrapText="0"/>
    </xf>
    <xf borderId="35" fillId="3" fontId="57" numFmtId="164" xfId="0" applyAlignment="1" applyBorder="1" applyFont="1" applyNumberFormat="1">
      <alignment shrinkToFit="0" vertical="bottom" wrapText="0"/>
    </xf>
    <xf borderId="35" fillId="3" fontId="57" numFmtId="0" xfId="0" applyAlignment="1" applyBorder="1" applyFont="1">
      <alignment shrinkToFit="0" vertical="bottom" wrapText="0"/>
    </xf>
    <xf borderId="1" fillId="3" fontId="57" numFmtId="164" xfId="0" applyAlignment="1" applyBorder="1" applyFont="1" applyNumberFormat="1">
      <alignment horizontal="left" shrinkToFit="0" vertical="bottom" wrapText="0"/>
    </xf>
    <xf borderId="1" fillId="3" fontId="51" numFmtId="0" xfId="0" applyAlignment="1" applyBorder="1" applyFont="1">
      <alignment shrinkToFit="0" vertical="bottom" wrapText="0"/>
    </xf>
    <xf borderId="1" fillId="3" fontId="39" numFmtId="0" xfId="0" applyAlignment="1" applyBorder="1" applyFont="1">
      <alignment horizontal="left" shrinkToFit="0" vertical="bottom" wrapText="0"/>
    </xf>
    <xf borderId="1" fillId="12" fontId="57" numFmtId="165" xfId="0" applyAlignment="1" applyBorder="1" applyFont="1" applyNumberFormat="1">
      <alignment shrinkToFit="0" vertical="bottom" wrapText="0"/>
    </xf>
    <xf borderId="1" fillId="0" fontId="52" numFmtId="169" xfId="0" applyAlignment="1" applyBorder="1" applyFont="1" applyNumberFormat="1">
      <alignment horizontal="center" shrinkToFit="0" vertical="bottom" wrapText="0"/>
    </xf>
    <xf borderId="0" fillId="0" fontId="52" numFmtId="169" xfId="0" applyAlignment="1" applyFont="1" applyNumberFormat="1">
      <alignment horizontal="center" shrinkToFit="0" vertical="bottom" wrapText="0"/>
    </xf>
    <xf borderId="0" fillId="0" fontId="52" numFmtId="168" xfId="0" applyAlignment="1" applyFont="1" applyNumberFormat="1">
      <alignment shrinkToFit="0" vertical="bottom" wrapText="0"/>
    </xf>
    <xf borderId="0" fillId="0" fontId="52" numFmtId="0" xfId="0" applyAlignment="1" applyFont="1">
      <alignment horizontal="center" shrinkToFit="0" vertical="bottom" wrapText="0"/>
    </xf>
    <xf borderId="0" fillId="0" fontId="53" numFmtId="165" xfId="0" applyAlignment="1" applyFont="1" applyNumberFormat="1">
      <alignment shrinkToFit="0" vertical="bottom" wrapText="0"/>
    </xf>
    <xf borderId="0" fillId="0" fontId="53" numFmtId="164" xfId="0" applyAlignment="1" applyFont="1" applyNumberFormat="1">
      <alignment shrinkToFit="0" vertical="bottom" wrapText="0"/>
    </xf>
    <xf borderId="35" fillId="12" fontId="57" numFmtId="165" xfId="0" applyAlignment="1" applyBorder="1" applyFont="1" applyNumberFormat="1">
      <alignment shrinkToFit="0" vertical="bottom" wrapText="0"/>
    </xf>
    <xf borderId="0" fillId="0" fontId="34" numFmtId="169" xfId="0" applyAlignment="1" applyFont="1" applyNumberFormat="1">
      <alignment horizontal="center" shrinkToFit="0" vertical="bottom" wrapText="0"/>
    </xf>
    <xf borderId="0" fillId="0" fontId="34" numFmtId="168" xfId="0" applyAlignment="1" applyFont="1" applyNumberFormat="1">
      <alignment shrinkToFit="0" vertical="bottom" wrapText="0"/>
    </xf>
    <xf borderId="0" fillId="0" fontId="43" numFmtId="165" xfId="0" applyAlignment="1" applyFont="1" applyNumberFormat="1">
      <alignment shrinkToFit="0" vertical="bottom" wrapText="0"/>
    </xf>
    <xf borderId="35" fillId="12" fontId="44" numFmtId="165" xfId="0" applyAlignment="1" applyBorder="1" applyFont="1" applyNumberFormat="1">
      <alignment shrinkToFit="0" vertical="bottom" wrapText="0"/>
    </xf>
    <xf borderId="0" fillId="0" fontId="58" numFmtId="0" xfId="0" applyAlignment="1" applyFont="1">
      <alignment shrinkToFit="0" vertical="bottom" wrapText="0"/>
    </xf>
    <xf borderId="0" fillId="0" fontId="46" numFmtId="0" xfId="0" applyAlignment="1" applyFont="1">
      <alignment horizontal="center" shrinkToFit="0" vertical="center" wrapText="0"/>
    </xf>
    <xf borderId="0" fillId="0" fontId="33" numFmtId="0" xfId="0" applyAlignment="1" applyFont="1">
      <alignment horizontal="left" shrinkToFit="0" vertical="bottom" wrapText="0"/>
    </xf>
    <xf borderId="0" fillId="0" fontId="34" numFmtId="0" xfId="0" applyAlignment="1" applyFont="1">
      <alignment horizontal="left" shrinkToFit="0" vertical="bottom" wrapText="0"/>
    </xf>
    <xf borderId="0" fillId="0" fontId="59" numFmtId="0" xfId="0" applyAlignment="1" applyFont="1">
      <alignment horizontal="center" shrinkToFit="0" vertical="bottom" wrapText="0"/>
    </xf>
    <xf borderId="0" fillId="0" fontId="60" numFmtId="0" xfId="0" applyAlignment="1" applyFont="1">
      <alignment shrinkToFit="0" vertical="bottom" wrapText="0"/>
    </xf>
    <xf borderId="0" fillId="0" fontId="33" numFmtId="0" xfId="0" applyAlignment="1" applyFont="1">
      <alignment horizontal="right" shrinkToFit="0" vertical="bottom" wrapText="0"/>
    </xf>
    <xf borderId="0" fillId="0" fontId="33" numFmtId="0" xfId="0" applyAlignment="1" applyFont="1">
      <alignment horizontal="left" shrinkToFit="0" vertical="bottom" wrapText="1"/>
    </xf>
    <xf borderId="41" fillId="9" fontId="33" numFmtId="0" xfId="0" applyAlignment="1" applyBorder="1" applyFont="1">
      <alignment horizontal="center" shrinkToFit="0" vertical="center" wrapText="1"/>
    </xf>
    <xf borderId="40" fillId="9" fontId="33" numFmtId="0" xfId="0" applyAlignment="1" applyBorder="1" applyFont="1">
      <alignment horizontal="center" shrinkToFit="0" vertical="center" wrapText="0"/>
    </xf>
    <xf borderId="41" fillId="9" fontId="33" numFmtId="0" xfId="0" applyAlignment="1" applyBorder="1" applyFont="1">
      <alignment horizontal="center" shrinkToFit="0" vertical="center" wrapText="0"/>
    </xf>
    <xf borderId="1" fillId="9" fontId="33" numFmtId="0" xfId="0" applyAlignment="1" applyBorder="1" applyFont="1">
      <alignment horizontal="center" shrinkToFit="0" vertical="bottom" wrapText="1"/>
    </xf>
    <xf borderId="1" fillId="9" fontId="33" numFmtId="0" xfId="0" applyAlignment="1" applyBorder="1" applyFont="1">
      <alignment horizontal="center" shrinkToFit="0" vertical="bottom" wrapText="0"/>
    </xf>
    <xf borderId="1" fillId="9" fontId="58" numFmtId="0" xfId="0" applyAlignment="1" applyBorder="1" applyFont="1">
      <alignment horizontal="center" shrinkToFit="0" vertical="bottom" wrapText="0"/>
    </xf>
    <xf borderId="52" fillId="0" fontId="53" numFmtId="0" xfId="0" applyAlignment="1" applyBorder="1" applyFont="1">
      <alignment horizontal="center" shrinkToFit="0" vertical="bottom" wrapText="0"/>
    </xf>
    <xf borderId="52" fillId="0" fontId="53" numFmtId="0" xfId="0" applyAlignment="1" applyBorder="1" applyFont="1">
      <alignment shrinkToFit="0" vertical="bottom" wrapText="0"/>
    </xf>
    <xf borderId="52" fillId="0" fontId="53" numFmtId="165" xfId="0" applyAlignment="1" applyBorder="1" applyFont="1" applyNumberFormat="1">
      <alignment shrinkToFit="0" vertical="bottom" wrapText="0"/>
    </xf>
    <xf borderId="52" fillId="0" fontId="53" numFmtId="164" xfId="0" applyAlignment="1" applyBorder="1" applyFont="1" applyNumberFormat="1">
      <alignment shrinkToFit="0" vertical="bottom" wrapText="0"/>
    </xf>
    <xf borderId="52" fillId="0" fontId="61" numFmtId="0" xfId="0" applyAlignment="1" applyBorder="1" applyFont="1">
      <alignment shrinkToFit="0" vertical="bottom" wrapText="0"/>
    </xf>
    <xf borderId="53" fillId="0" fontId="53" numFmtId="0" xfId="0" applyAlignment="1" applyBorder="1" applyFont="1">
      <alignment horizontal="center" shrinkToFit="0" vertical="bottom" wrapText="0"/>
    </xf>
    <xf borderId="53" fillId="0" fontId="53" numFmtId="0" xfId="0" applyAlignment="1" applyBorder="1" applyFont="1">
      <alignment shrinkToFit="0" vertical="bottom" wrapText="0"/>
    </xf>
    <xf borderId="53" fillId="0" fontId="53" numFmtId="165" xfId="0" applyAlignment="1" applyBorder="1" applyFont="1" applyNumberFormat="1">
      <alignment shrinkToFit="0" vertical="bottom" wrapText="0"/>
    </xf>
    <xf borderId="53" fillId="0" fontId="53" numFmtId="164" xfId="0" applyAlignment="1" applyBorder="1" applyFont="1" applyNumberFormat="1">
      <alignment shrinkToFit="0" vertical="bottom" wrapText="0"/>
    </xf>
    <xf borderId="53" fillId="0" fontId="61" numFmtId="0" xfId="0" applyAlignment="1" applyBorder="1" applyFont="1">
      <alignment shrinkToFit="0" vertical="bottom" wrapText="0"/>
    </xf>
    <xf borderId="54" fillId="0" fontId="53" numFmtId="0" xfId="0" applyAlignment="1" applyBorder="1" applyFont="1">
      <alignment horizontal="center" shrinkToFit="0" vertical="bottom" wrapText="0"/>
    </xf>
    <xf borderId="54" fillId="0" fontId="53" numFmtId="0" xfId="0" applyAlignment="1" applyBorder="1" applyFont="1">
      <alignment shrinkToFit="0" vertical="bottom" wrapText="0"/>
    </xf>
    <xf borderId="54" fillId="0" fontId="53" numFmtId="165" xfId="0" applyAlignment="1" applyBorder="1" applyFont="1" applyNumberFormat="1">
      <alignment shrinkToFit="0" vertical="bottom" wrapText="0"/>
    </xf>
    <xf borderId="54" fillId="0" fontId="53" numFmtId="164" xfId="0" applyAlignment="1" applyBorder="1" applyFont="1" applyNumberFormat="1">
      <alignment shrinkToFit="0" vertical="bottom" wrapText="0"/>
    </xf>
    <xf borderId="54" fillId="0" fontId="61" numFmtId="0" xfId="0" applyAlignment="1" applyBorder="1" applyFont="1">
      <alignment shrinkToFit="0" vertical="bottom" wrapText="0"/>
    </xf>
    <xf borderId="40" fillId="0" fontId="62" numFmtId="0" xfId="0" applyAlignment="1" applyBorder="1" applyFont="1">
      <alignment horizontal="center" shrinkToFit="0" vertical="bottom" wrapText="0"/>
    </xf>
    <xf borderId="1" fillId="0" fontId="56" numFmtId="164" xfId="0" applyAlignment="1" applyBorder="1" applyFont="1" applyNumberFormat="1">
      <alignment shrinkToFit="0" vertical="bottom" wrapText="0"/>
    </xf>
    <xf borderId="1" fillId="0" fontId="33" numFmtId="164" xfId="0" applyAlignment="1" applyBorder="1" applyFont="1" applyNumberFormat="1">
      <alignment shrinkToFit="0" vertical="bottom" wrapText="0"/>
    </xf>
    <xf borderId="47" fillId="0" fontId="34" numFmtId="0" xfId="0" applyAlignment="1" applyBorder="1" applyFont="1">
      <alignment horizontal="right" shrinkToFit="0" vertical="bottom" wrapText="0"/>
    </xf>
    <xf borderId="0" fillId="0" fontId="34" numFmtId="0" xfId="0" applyAlignment="1" applyFont="1">
      <alignment horizontal="right" shrinkToFit="0" vertical="bottom" wrapText="0"/>
    </xf>
    <xf borderId="0" fillId="0" fontId="33" numFmtId="0" xfId="0" applyAlignment="1" applyFont="1">
      <alignment horizontal="center" shrinkToFit="0" vertical="center" wrapText="1"/>
    </xf>
    <xf borderId="0" fillId="0" fontId="34" numFmtId="0" xfId="0" applyAlignment="1" applyFont="1">
      <alignment horizontal="center" shrinkToFit="0" vertical="center" wrapText="1"/>
    </xf>
    <xf borderId="0" fillId="0" fontId="63" numFmtId="0" xfId="0" applyAlignment="1" applyFont="1">
      <alignment shrinkToFit="0" vertical="bottom" wrapText="0"/>
    </xf>
    <xf borderId="0" fillId="0" fontId="64" numFmtId="164" xfId="0" applyAlignment="1" applyFont="1" applyNumberFormat="1">
      <alignment shrinkToFit="0" vertical="bottom" wrapText="0"/>
    </xf>
    <xf borderId="0" fillId="0" fontId="58" numFmtId="0" xfId="0" applyAlignment="1" applyFont="1">
      <alignment horizontal="center" shrinkToFit="0" vertical="bottom" wrapText="0"/>
    </xf>
    <xf borderId="55" fillId="0" fontId="58" numFmtId="0" xfId="0" applyAlignment="1" applyBorder="1" applyFont="1">
      <alignment horizontal="center" shrinkToFit="0" vertical="bottom" wrapText="0"/>
    </xf>
    <xf borderId="0" fillId="0" fontId="65" numFmtId="0" xfId="0" applyAlignment="1" applyFont="1">
      <alignment shrinkToFit="0" vertical="bottom" wrapText="0"/>
    </xf>
    <xf borderId="55" fillId="0" fontId="37" numFmtId="0" xfId="0" applyAlignment="1" applyBorder="1" applyFont="1">
      <alignment shrinkToFit="0" vertical="bottom" wrapText="0"/>
    </xf>
    <xf borderId="0" fillId="0" fontId="37" numFmtId="0" xfId="0" applyAlignment="1" applyFont="1">
      <alignment horizontal="center" shrinkToFit="0" vertical="bottom" wrapText="0"/>
    </xf>
    <xf borderId="55" fillId="0" fontId="37" numFmtId="0" xfId="0" applyAlignment="1" applyBorder="1" applyFont="1">
      <alignment horizontal="center" shrinkToFit="0" vertical="bottom" wrapText="0"/>
    </xf>
    <xf borderId="0" fillId="0" fontId="66" numFmtId="0" xfId="0" applyAlignment="1" applyFont="1">
      <alignment horizontal="left" shrinkToFit="0" vertical="bottom" wrapText="0"/>
    </xf>
    <xf borderId="0" fillId="0" fontId="67" numFmtId="0" xfId="0" applyAlignment="1" applyFont="1">
      <alignment shrinkToFit="0" vertical="bottom" wrapText="0"/>
    </xf>
    <xf borderId="0" fillId="0" fontId="60" numFmtId="0" xfId="0" applyAlignment="1" applyFont="1">
      <alignment horizontal="center" shrinkToFit="0" vertical="bottom" wrapText="0"/>
    </xf>
    <xf borderId="0" fillId="0" fontId="58" numFmtId="0" xfId="0" applyAlignment="1" applyFont="1">
      <alignment horizontal="left" shrinkToFit="0" vertical="bottom" wrapText="0"/>
    </xf>
    <xf borderId="0" fillId="0" fontId="58" numFmtId="0" xfId="0" applyAlignment="1" applyFont="1">
      <alignment horizontal="right" shrinkToFit="0" vertical="bottom" wrapText="0"/>
    </xf>
    <xf borderId="0" fillId="0" fontId="37" numFmtId="0" xfId="0" applyAlignment="1" applyFont="1">
      <alignment horizontal="left" shrinkToFit="0" vertical="bottom" wrapText="0"/>
    </xf>
    <xf borderId="0" fillId="0" fontId="58" numFmtId="49" xfId="0" applyAlignment="1" applyFont="1" applyNumberFormat="1">
      <alignment horizontal="left" shrinkToFit="0" vertical="bottom" wrapText="0"/>
    </xf>
    <xf borderId="41" fillId="9" fontId="68" numFmtId="0" xfId="0" applyAlignment="1" applyBorder="1" applyFont="1">
      <alignment horizontal="center" shrinkToFit="0" vertical="center" wrapText="1"/>
    </xf>
    <xf borderId="40" fillId="9" fontId="68" numFmtId="0" xfId="0" applyAlignment="1" applyBorder="1" applyFont="1">
      <alignment horizontal="center" shrinkToFit="0" vertical="center" wrapText="0"/>
    </xf>
    <xf borderId="41" fillId="9" fontId="68" numFmtId="0" xfId="0" applyAlignment="1" applyBorder="1" applyFont="1">
      <alignment horizontal="center" shrinkToFit="0" vertical="center" wrapText="0"/>
    </xf>
    <xf borderId="1" fillId="9" fontId="68" numFmtId="0" xfId="0" applyAlignment="1" applyBorder="1" applyFont="1">
      <alignment horizontal="center" shrinkToFit="0" vertical="bottom" wrapText="1"/>
    </xf>
    <xf borderId="40" fillId="9" fontId="68" numFmtId="0" xfId="0" applyAlignment="1" applyBorder="1" applyFont="1">
      <alignment horizontal="center" shrinkToFit="0" vertical="bottom" wrapText="0"/>
    </xf>
    <xf borderId="1" fillId="9" fontId="68" numFmtId="0" xfId="0" applyAlignment="1" applyBorder="1" applyFont="1">
      <alignment horizontal="center" shrinkToFit="0" vertical="bottom" wrapText="0"/>
    </xf>
    <xf borderId="1" fillId="0" fontId="62" numFmtId="164" xfId="0" applyAlignment="1" applyBorder="1" applyFont="1" applyNumberFormat="1">
      <alignment shrinkToFit="0" vertical="bottom" wrapText="0"/>
    </xf>
    <xf borderId="0" fillId="0" fontId="59" numFmtId="0" xfId="0" applyAlignment="1" applyFont="1">
      <alignment shrinkToFit="0" vertical="bottom" wrapText="0"/>
    </xf>
    <xf borderId="47" fillId="0" fontId="59" numFmtId="0" xfId="0" applyAlignment="1" applyBorder="1" applyFont="1">
      <alignment horizontal="right" shrinkToFit="0" vertical="bottom" wrapText="0"/>
    </xf>
    <xf borderId="0" fillId="0" fontId="59" numFmtId="0" xfId="0" applyAlignment="1" applyFont="1">
      <alignment horizontal="right" shrinkToFit="0" vertical="bottom" wrapText="0"/>
    </xf>
    <xf borderId="0" fillId="0" fontId="34" numFmtId="0" xfId="0" applyAlignment="1" applyFont="1">
      <alignment shrinkToFit="0" vertical="center" wrapText="1"/>
    </xf>
    <xf borderId="35" fillId="7" fontId="34" numFmtId="0" xfId="0" applyAlignment="1" applyBorder="1" applyFont="1">
      <alignment shrinkToFit="0" vertical="bottom" wrapText="0"/>
    </xf>
    <xf borderId="35" fillId="7" fontId="33" numFmtId="0" xfId="0" applyAlignment="1" applyBorder="1" applyFont="1">
      <alignment horizontal="left" shrinkToFit="0" vertical="bottom" wrapText="0"/>
    </xf>
    <xf borderId="35" fillId="7" fontId="34" numFmtId="0" xfId="0" applyAlignment="1" applyBorder="1" applyFont="1">
      <alignment horizontal="left" shrinkToFit="0" vertical="bottom" wrapText="0"/>
    </xf>
    <xf borderId="35" fillId="7" fontId="33" numFmtId="0" xfId="0" applyAlignment="1" applyBorder="1" applyFont="1">
      <alignment horizontal="right" shrinkToFit="0" vertical="bottom" wrapText="0"/>
    </xf>
    <xf borderId="35" fillId="7" fontId="33" numFmtId="0" xfId="0" applyAlignment="1" applyBorder="1" applyFont="1">
      <alignment horizontal="center" shrinkToFit="0" vertical="bottom" wrapText="0"/>
    </xf>
    <xf borderId="0" fillId="0" fontId="59" numFmtId="0" xfId="0" applyAlignment="1" applyFont="1">
      <alignment horizontal="left" shrinkToFit="0" vertical="bottom" wrapText="0"/>
    </xf>
    <xf borderId="0" fillId="0" fontId="33" numFmtId="49" xfId="0" applyAlignment="1" applyFont="1" applyNumberFormat="1">
      <alignment horizontal="left" shrinkToFit="0" vertical="bottom" wrapText="0"/>
    </xf>
    <xf borderId="35" fillId="7" fontId="59" numFmtId="0" xfId="0" applyAlignment="1" applyBorder="1" applyFont="1">
      <alignment shrinkToFit="0" vertical="bottom" wrapText="0"/>
    </xf>
    <xf borderId="41" fillId="0" fontId="33" numFmtId="0" xfId="0" applyAlignment="1" applyBorder="1" applyFont="1">
      <alignment horizontal="center" shrinkToFit="0" vertical="center" wrapText="1"/>
    </xf>
    <xf borderId="41" fillId="0" fontId="33" numFmtId="0" xfId="0" applyAlignment="1" applyBorder="1" applyFont="1">
      <alignment horizontal="center" shrinkToFit="0" vertical="center" wrapText="0"/>
    </xf>
    <xf borderId="40" fillId="0" fontId="33" numFmtId="0" xfId="0" applyAlignment="1" applyBorder="1" applyFont="1">
      <alignment horizontal="center" shrinkToFit="0" vertical="bottom" wrapText="0"/>
    </xf>
    <xf borderId="1" fillId="0" fontId="33" numFmtId="0" xfId="0" applyAlignment="1" applyBorder="1" applyFont="1">
      <alignment horizontal="center" shrinkToFit="0" vertical="bottom" wrapText="0"/>
    </xf>
    <xf borderId="1" fillId="0" fontId="58" numFmtId="0" xfId="0" applyAlignment="1" applyBorder="1" applyFont="1">
      <alignment horizontal="center" shrinkToFit="0" vertical="bottom" wrapText="0"/>
    </xf>
    <xf borderId="1" fillId="0" fontId="59" numFmtId="0" xfId="0" applyAlignment="1" applyBorder="1" applyFont="1">
      <alignment horizontal="center" shrinkToFit="0" vertical="bottom" wrapText="0"/>
    </xf>
    <xf borderId="1" fillId="0" fontId="59" numFmtId="0" xfId="0" applyAlignment="1" applyBorder="1" applyFont="1">
      <alignment shrinkToFit="0" vertical="bottom" wrapText="0"/>
    </xf>
    <xf borderId="1" fillId="0" fontId="59" numFmtId="165" xfId="0" applyAlignment="1" applyBorder="1" applyFont="1" applyNumberFormat="1">
      <alignment horizontal="center" shrinkToFit="0" vertical="bottom" wrapText="0"/>
    </xf>
    <xf borderId="47" fillId="0" fontId="59" numFmtId="0" xfId="0" applyAlignment="1" applyBorder="1" applyFont="1">
      <alignment horizontal="center" shrinkToFit="0" vertical="bottom" wrapText="0"/>
    </xf>
    <xf borderId="47" fillId="0" fontId="59" numFmtId="0" xfId="0" applyAlignment="1" applyBorder="1" applyFont="1">
      <alignment shrinkToFit="0" vertical="bottom" wrapText="0"/>
    </xf>
    <xf borderId="56" fillId="7" fontId="59" numFmtId="0" xfId="0" applyAlignment="1" applyBorder="1" applyFont="1">
      <alignment shrinkToFit="0" vertical="bottom" wrapText="0"/>
    </xf>
    <xf borderId="10" fillId="7" fontId="33" numFmtId="0" xfId="0" applyAlignment="1" applyBorder="1" applyFont="1">
      <alignment horizontal="center" shrinkToFit="0" vertical="center" wrapText="1"/>
    </xf>
    <xf borderId="35" fillId="7" fontId="34" numFmtId="0" xfId="0" applyAlignment="1" applyBorder="1" applyFont="1">
      <alignment shrinkToFit="0" vertical="center" wrapText="1"/>
    </xf>
    <xf borderId="35" fillId="7" fontId="33" numFmtId="0" xfId="0" applyAlignment="1" applyBorder="1" applyFont="1">
      <alignment shrinkToFit="0" vertical="bottom" wrapText="0"/>
    </xf>
    <xf borderId="35" fillId="6" fontId="63" numFmtId="0" xfId="0" applyAlignment="1" applyBorder="1" applyFont="1">
      <alignment shrinkToFit="0" vertical="bottom" wrapText="0"/>
    </xf>
    <xf borderId="35" fillId="6" fontId="64" numFmtId="164" xfId="0" applyAlignment="1" applyBorder="1" applyFont="1" applyNumberFormat="1">
      <alignment shrinkToFit="0" vertical="bottom" wrapText="0"/>
    </xf>
    <xf borderId="35" fillId="6" fontId="58" numFmtId="0" xfId="0" applyAlignment="1" applyBorder="1" applyFont="1">
      <alignment horizontal="center" shrinkToFit="0" vertical="bottom" wrapText="0"/>
    </xf>
    <xf borderId="35" fillId="7" fontId="58" numFmtId="0" xfId="0" applyAlignment="1" applyBorder="1" applyFont="1">
      <alignment horizontal="center" shrinkToFit="0" vertical="bottom" wrapText="0"/>
    </xf>
    <xf borderId="57" fillId="7" fontId="58" numFmtId="0" xfId="0" applyAlignment="1" applyBorder="1" applyFont="1">
      <alignment horizontal="center" shrinkToFit="0" vertical="bottom" wrapText="0"/>
    </xf>
    <xf borderId="35" fillId="7" fontId="37" numFmtId="0" xfId="0" applyAlignment="1" applyBorder="1" applyFont="1">
      <alignment shrinkToFit="0" vertical="bottom" wrapText="0"/>
    </xf>
    <xf borderId="35" fillId="6" fontId="65" numFmtId="0" xfId="0" applyAlignment="1" applyBorder="1" applyFont="1">
      <alignment shrinkToFit="0" vertical="bottom" wrapText="0"/>
    </xf>
    <xf borderId="35" fillId="6" fontId="37" numFmtId="0" xfId="0" applyAlignment="1" applyBorder="1" applyFont="1">
      <alignment shrinkToFit="0" vertical="bottom" wrapText="0"/>
    </xf>
    <xf borderId="57" fillId="7" fontId="37" numFmtId="0" xfId="0" applyAlignment="1" applyBorder="1" applyFont="1">
      <alignment shrinkToFit="0" vertical="bottom" wrapText="0"/>
    </xf>
    <xf borderId="35" fillId="6" fontId="37" numFmtId="0" xfId="0" applyAlignment="1" applyBorder="1" applyFont="1">
      <alignment horizontal="center" shrinkToFit="0" vertical="bottom" wrapText="0"/>
    </xf>
    <xf borderId="35" fillId="7" fontId="37" numFmtId="0" xfId="0" applyAlignment="1" applyBorder="1" applyFont="1">
      <alignment horizontal="center" shrinkToFit="0" vertical="bottom" wrapText="0"/>
    </xf>
    <xf borderId="57" fillId="7" fontId="37" numFmtId="0" xfId="0" applyAlignment="1" applyBorder="1" applyFont="1">
      <alignment horizontal="center" shrinkToFit="0" vertical="bottom" wrapText="0"/>
    </xf>
    <xf borderId="10" fillId="6" fontId="66" numFmtId="0" xfId="0" applyAlignment="1" applyBorder="1" applyFont="1">
      <alignment horizontal="left" shrinkToFit="0" vertical="bottom" wrapText="0"/>
    </xf>
    <xf borderId="0" fillId="0" fontId="69" numFmtId="0" xfId="0" applyAlignment="1" applyFont="1">
      <alignment horizontal="left" shrinkToFit="0" vertical="bottom" wrapText="0"/>
    </xf>
    <xf borderId="40" fillId="9" fontId="68" numFmtId="4" xfId="0" applyAlignment="1" applyBorder="1" applyFont="1" applyNumberFormat="1">
      <alignment horizontal="center" shrinkToFit="0" vertical="center" wrapText="0"/>
    </xf>
    <xf borderId="41" fillId="9" fontId="68" numFmtId="168" xfId="0" applyAlignment="1" applyBorder="1" applyFont="1" applyNumberFormat="1">
      <alignment horizontal="center" shrinkToFit="0" vertical="center" wrapText="0"/>
    </xf>
    <xf borderId="41" fillId="9" fontId="68" numFmtId="1" xfId="0" applyAlignment="1" applyBorder="1" applyFont="1" applyNumberFormat="1">
      <alignment horizontal="center" shrinkToFit="0" vertical="center" wrapText="0"/>
    </xf>
    <xf borderId="41" fillId="9" fontId="68" numFmtId="4" xfId="0" applyAlignment="1" applyBorder="1" applyFont="1" applyNumberFormat="1">
      <alignment horizontal="center" shrinkToFit="0" vertical="center" wrapText="0"/>
    </xf>
    <xf borderId="0" fillId="0" fontId="55" numFmtId="0" xfId="0" applyAlignment="1" applyFont="1">
      <alignment shrinkToFit="0" vertical="bottom" wrapText="0"/>
    </xf>
    <xf borderId="43" fillId="9" fontId="68" numFmtId="168" xfId="0" applyAlignment="1" applyBorder="1" applyFont="1" applyNumberFormat="1">
      <alignment horizontal="center" shrinkToFit="0" vertical="center" wrapText="0"/>
    </xf>
    <xf borderId="43" fillId="9" fontId="68" numFmtId="1" xfId="0" applyAlignment="1" applyBorder="1" applyFont="1" applyNumberFormat="1">
      <alignment horizontal="center" shrinkToFit="0" vertical="center" wrapText="0"/>
    </xf>
    <xf borderId="43" fillId="9" fontId="68" numFmtId="4" xfId="0" applyAlignment="1" applyBorder="1" applyFont="1" applyNumberFormat="1">
      <alignment horizontal="center" shrinkToFit="0" vertical="center" wrapText="0"/>
    </xf>
    <xf borderId="41" fillId="9" fontId="68" numFmtId="3" xfId="0" applyAlignment="1" applyBorder="1" applyFont="1" applyNumberFormat="1">
      <alignment horizontal="center" shrinkToFit="0" vertical="center" wrapText="1"/>
    </xf>
    <xf borderId="41" fillId="9" fontId="68" numFmtId="4" xfId="0" applyAlignment="1" applyBorder="1" applyFont="1" applyNumberFormat="1">
      <alignment horizontal="center" shrinkToFit="0" vertical="center" wrapText="1"/>
    </xf>
    <xf borderId="43" fillId="9" fontId="68" numFmtId="0" xfId="0" applyAlignment="1" applyBorder="1" applyFont="1">
      <alignment horizontal="center" shrinkToFit="0" vertical="center" wrapText="0"/>
    </xf>
    <xf borderId="5" fillId="9" fontId="68" numFmtId="168" xfId="0" applyAlignment="1" applyBorder="1" applyFont="1" applyNumberFormat="1">
      <alignment horizontal="center" shrinkToFit="0" vertical="center" wrapText="0"/>
    </xf>
    <xf borderId="5" fillId="9" fontId="68" numFmtId="1" xfId="0" applyAlignment="1" applyBorder="1" applyFont="1" applyNumberFormat="1">
      <alignment horizontal="center" shrinkToFit="0" vertical="center" wrapText="0"/>
    </xf>
    <xf borderId="5" fillId="9" fontId="68" numFmtId="4" xfId="0" applyAlignment="1" applyBorder="1" applyFont="1" applyNumberFormat="1">
      <alignment horizontal="center" shrinkToFit="0" vertical="center" wrapText="0"/>
    </xf>
    <xf borderId="5" fillId="9" fontId="68" numFmtId="0" xfId="0" applyAlignment="1" applyBorder="1" applyFont="1">
      <alignment horizontal="center" shrinkToFit="0" vertical="center" wrapText="0"/>
    </xf>
    <xf borderId="1" fillId="9" fontId="70" numFmtId="0" xfId="0" applyAlignment="1" applyBorder="1" applyFont="1">
      <alignment horizontal="center" shrinkToFit="0" vertical="bottom" wrapText="0"/>
    </xf>
    <xf borderId="1" fillId="9" fontId="70" numFmtId="168" xfId="0" applyAlignment="1" applyBorder="1" applyFont="1" applyNumberFormat="1">
      <alignment horizontal="center" shrinkToFit="0" vertical="bottom" wrapText="0"/>
    </xf>
    <xf borderId="1" fillId="9" fontId="70" numFmtId="1" xfId="0" applyAlignment="1" applyBorder="1" applyFont="1" applyNumberFormat="1">
      <alignment horizontal="center" shrinkToFit="0" vertical="bottom" wrapText="0"/>
    </xf>
    <xf borderId="1" fillId="9" fontId="70" numFmtId="3" xfId="0" applyAlignment="1" applyBorder="1" applyFont="1" applyNumberFormat="1">
      <alignment horizontal="center" shrinkToFit="0" vertical="bottom" wrapText="0"/>
    </xf>
    <xf borderId="41" fillId="0" fontId="71" numFmtId="0" xfId="0" applyAlignment="1" applyBorder="1" applyFont="1">
      <alignment horizontal="center" shrinkToFit="0" vertical="bottom" wrapText="0"/>
    </xf>
    <xf borderId="41" fillId="0" fontId="71" numFmtId="168" xfId="0" applyAlignment="1" applyBorder="1" applyFont="1" applyNumberFormat="1">
      <alignment horizontal="center" shrinkToFit="0" vertical="bottom" wrapText="0"/>
    </xf>
    <xf borderId="58" fillId="0" fontId="72" numFmtId="168" xfId="0" applyAlignment="1" applyBorder="1" applyFont="1" applyNumberFormat="1">
      <alignment horizontal="center" shrinkToFit="0" vertical="bottom" wrapText="0"/>
    </xf>
    <xf borderId="41" fillId="0" fontId="71" numFmtId="1" xfId="0" applyAlignment="1" applyBorder="1" applyFont="1" applyNumberFormat="1">
      <alignment horizontal="center" shrinkToFit="0" vertical="bottom" wrapText="0"/>
    </xf>
    <xf borderId="41" fillId="0" fontId="71" numFmtId="3" xfId="0" applyAlignment="1" applyBorder="1" applyFont="1" applyNumberFormat="1">
      <alignment horizontal="center" shrinkToFit="0" vertical="bottom" wrapText="0"/>
    </xf>
    <xf borderId="53" fillId="6" fontId="61" numFmtId="0" xfId="0" applyAlignment="1" applyBorder="1" applyFont="1">
      <alignment shrinkToFit="0" vertical="bottom" wrapText="0"/>
    </xf>
    <xf borderId="53" fillId="0" fontId="51" numFmtId="14" xfId="0" applyAlignment="1" applyBorder="1" applyFont="1" applyNumberFormat="1">
      <alignment shrinkToFit="0" vertical="bottom" wrapText="0"/>
    </xf>
    <xf borderId="53" fillId="0" fontId="51" numFmtId="165" xfId="0" applyAlignment="1" applyBorder="1" applyFont="1" applyNumberFormat="1">
      <alignment shrinkToFit="0" vertical="bottom" wrapText="0"/>
    </xf>
    <xf borderId="53" fillId="0" fontId="51" numFmtId="0" xfId="0" applyAlignment="1" applyBorder="1" applyFont="1">
      <alignment horizontal="center" shrinkToFit="0" vertical="bottom" wrapText="0"/>
    </xf>
    <xf borderId="53" fillId="0" fontId="51" numFmtId="164" xfId="0" applyAlignment="1" applyBorder="1" applyFont="1" applyNumberFormat="1">
      <alignment shrinkToFit="0" vertical="bottom" wrapText="0"/>
    </xf>
    <xf borderId="1" fillId="0" fontId="72" numFmtId="168" xfId="0" applyAlignment="1" applyBorder="1" applyFont="1" applyNumberFormat="1">
      <alignment horizontal="center" shrinkToFit="0" vertical="bottom" wrapText="0"/>
    </xf>
    <xf borderId="1" fillId="0" fontId="55" numFmtId="165" xfId="0" applyAlignment="1" applyBorder="1" applyFont="1" applyNumberFormat="1">
      <alignment shrinkToFit="0" vertical="bottom" wrapText="0"/>
    </xf>
    <xf borderId="47" fillId="0" fontId="33" numFmtId="14" xfId="0" applyAlignment="1" applyBorder="1" applyFont="1" applyNumberFormat="1">
      <alignment horizontal="right" shrinkToFit="0" vertical="bottom" wrapText="0"/>
    </xf>
    <xf borderId="0" fillId="0" fontId="33" numFmtId="0" xfId="0" applyAlignment="1" applyFont="1">
      <alignment shrinkToFit="0" vertical="bottom" wrapText="1"/>
    </xf>
    <xf borderId="41" fillId="9" fontId="73" numFmtId="0" xfId="0" applyAlignment="1" applyBorder="1" applyFont="1">
      <alignment horizontal="center" shrinkToFit="0" vertical="center" wrapText="0"/>
    </xf>
    <xf borderId="41" fillId="9" fontId="73" numFmtId="164" xfId="0" applyAlignment="1" applyBorder="1" applyFont="1" applyNumberFormat="1">
      <alignment horizontal="center" shrinkToFit="0" vertical="center" wrapText="1"/>
    </xf>
    <xf borderId="0" fillId="0" fontId="34" numFmtId="0" xfId="0" applyAlignment="1" applyFont="1">
      <alignment horizontal="center" shrinkToFit="0" vertical="center" wrapText="0"/>
    </xf>
    <xf borderId="44" fillId="0" fontId="33" numFmtId="0" xfId="0" applyAlignment="1" applyBorder="1" applyFont="1">
      <alignment horizontal="center" shrinkToFit="0" vertical="center" wrapText="0"/>
    </xf>
    <xf borderId="1" fillId="0" fontId="33" numFmtId="164" xfId="0" applyAlignment="1" applyBorder="1" applyFont="1" applyNumberFormat="1">
      <alignment horizontal="center" shrinkToFit="0" vertical="center" wrapText="1"/>
    </xf>
    <xf borderId="0" fillId="0" fontId="33" numFmtId="0" xfId="0" applyAlignment="1" applyFont="1">
      <alignment horizontal="center" shrinkToFit="0" vertical="center" wrapText="0"/>
    </xf>
    <xf borderId="1" fillId="6" fontId="1" numFmtId="3" xfId="0" applyAlignment="1" applyBorder="1" applyFont="1" applyNumberFormat="1">
      <alignment horizontal="left" shrinkToFit="0" vertical="center" wrapText="1"/>
    </xf>
    <xf borderId="1" fillId="0" fontId="42" numFmtId="0" xfId="0" applyAlignment="1" applyBorder="1" applyFont="1">
      <alignment horizontal="left" shrinkToFit="0" vertical="bottom" wrapText="0"/>
    </xf>
    <xf borderId="1" fillId="0" fontId="42" numFmtId="0" xfId="0" applyAlignment="1" applyBorder="1" applyFont="1">
      <alignment horizontal="center" shrinkToFit="0" vertical="bottom" wrapText="0"/>
    </xf>
    <xf borderId="1" fillId="6" fontId="1" numFmtId="164" xfId="0" applyAlignment="1" applyBorder="1" applyFont="1" applyNumberFormat="1">
      <alignment horizontal="center" shrinkToFit="0" vertical="center" wrapText="1"/>
    </xf>
    <xf borderId="1" fillId="6" fontId="1" numFmtId="3" xfId="0" applyAlignment="1" applyBorder="1" applyFont="1" applyNumberFormat="1">
      <alignment horizontal="center" shrinkToFit="0" vertical="center" wrapText="1"/>
    </xf>
    <xf borderId="1" fillId="6" fontId="74" numFmtId="3" xfId="0" applyAlignment="1" applyBorder="1" applyFont="1" applyNumberFormat="1">
      <alignment horizontal="left" shrinkToFit="0" vertical="center" wrapText="1"/>
    </xf>
    <xf borderId="1" fillId="6" fontId="74" numFmtId="3" xfId="0" applyAlignment="1" applyBorder="1" applyFont="1" applyNumberFormat="1">
      <alignment horizontal="center" shrinkToFit="0" vertical="center" wrapText="1"/>
    </xf>
    <xf borderId="1" fillId="6" fontId="1" numFmtId="49" xfId="0" applyAlignment="1" applyBorder="1" applyFont="1" applyNumberFormat="1">
      <alignment horizontal="center" shrinkToFit="0" vertical="center" wrapText="1"/>
    </xf>
    <xf borderId="1" fillId="0" fontId="34" numFmtId="0" xfId="0" applyAlignment="1" applyBorder="1" applyFont="1">
      <alignment shrinkToFit="0" vertical="bottom" wrapText="0"/>
    </xf>
    <xf borderId="1" fillId="0" fontId="34" numFmtId="0" xfId="0" applyAlignment="1" applyBorder="1" applyFont="1">
      <alignment horizontal="center" shrinkToFit="0" vertical="bottom" wrapText="0"/>
    </xf>
    <xf borderId="1" fillId="0" fontId="75" numFmtId="0" xfId="0" applyAlignment="1" applyBorder="1" applyFont="1">
      <alignment shrinkToFit="0" vertical="bottom" wrapText="0"/>
    </xf>
    <xf borderId="1" fillId="0" fontId="34" numFmtId="0" xfId="0" applyAlignment="1" applyBorder="1" applyFont="1">
      <alignment horizontal="left" shrinkToFit="0" vertical="bottom" wrapText="0"/>
    </xf>
    <xf borderId="5" fillId="0" fontId="34" numFmtId="0" xfId="0" applyAlignment="1" applyBorder="1" applyFont="1">
      <alignment shrinkToFit="0" vertical="bottom" wrapText="0"/>
    </xf>
    <xf borderId="5" fillId="0" fontId="34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3">
    <dxf>
      <font>
        <color rgb="FFFF00FF"/>
      </font>
      <fill>
        <patternFill patternType="none"/>
      </fill>
      <border/>
    </dxf>
    <dxf>
      <font>
        <color rgb="FFFFFF00"/>
      </font>
      <fill>
        <patternFill patternType="solid">
          <fgColor rgb="FFFF00FF"/>
          <bgColor rgb="FFFF00FF"/>
        </patternFill>
      </fill>
      <border/>
    </dxf>
    <dxf>
      <font>
        <color rgb="FFFF0000"/>
      </font>
      <fill>
        <patternFill patternType="solid">
          <fgColor rgb="FFFFCC99"/>
          <bgColor rgb="FFFFCC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228600</xdr:colOff>
      <xdr:row>0</xdr:row>
      <xdr:rowOff>28575</xdr:rowOff>
    </xdr:from>
    <xdr:ext cx="2924175" cy="752475"/>
    <xdr:sp>
      <xdr:nvSpPr>
        <xdr:cNvPr id="3" name="Shape 3"/>
        <xdr:cNvSpPr/>
      </xdr:nvSpPr>
      <xdr:spPr>
        <a:xfrm>
          <a:off x="3888675" y="3408525"/>
          <a:ext cx="2914650" cy="7429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01 -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171450</xdr:colOff>
      <xdr:row>0</xdr:row>
      <xdr:rowOff>0</xdr:rowOff>
    </xdr:from>
    <xdr:ext cx="2438400" cy="942975"/>
    <xdr:sp>
      <xdr:nvSpPr>
        <xdr:cNvPr id="4" name="Shape 4"/>
        <xdr:cNvSpPr/>
      </xdr:nvSpPr>
      <xdr:spPr>
        <a:xfrm>
          <a:off x="4131563" y="3313275"/>
          <a:ext cx="2428875" cy="9334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495300</xdr:colOff>
      <xdr:row>0</xdr:row>
      <xdr:rowOff>0</xdr:rowOff>
    </xdr:from>
    <xdr:ext cx="2533650" cy="933450"/>
    <xdr:sp>
      <xdr:nvSpPr>
        <xdr:cNvPr id="5" name="Shape 5"/>
        <xdr:cNvSpPr/>
      </xdr:nvSpPr>
      <xdr:spPr>
        <a:xfrm>
          <a:off x="4083938" y="3318038"/>
          <a:ext cx="2524125" cy="9239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 02 -  VT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342900</xdr:colOff>
      <xdr:row>0</xdr:row>
      <xdr:rowOff>0</xdr:rowOff>
    </xdr:from>
    <xdr:ext cx="4133850" cy="742950"/>
    <xdr:sp>
      <xdr:nvSpPr>
        <xdr:cNvPr id="6" name="Shape 6"/>
        <xdr:cNvSpPr/>
      </xdr:nvSpPr>
      <xdr:spPr>
        <a:xfrm>
          <a:off x="3283838" y="3413288"/>
          <a:ext cx="4124325" cy="7334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Mẫu số : S12-DN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(Ban hành theo QĐ 15/2006/QĐ-BTC ngày 20/03/2006</a:t>
          </a:r>
          <a:endParaRPr sz="1400"/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Times New Roman"/>
            <a:buNone/>
          </a:pPr>
          <a:r>
            <a:rPr i="0" lang="en-US" sz="1200" u="none" strike="noStrik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của Bộ Trưởng Bộ Tài Chính)</a:t>
          </a: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/>
  </sheetPr>
  <sheetViews>
    <sheetView showGridLines="0" workbookViewId="0"/>
  </sheetViews>
  <sheetFormatPr customHeight="1" defaultColWidth="11.22" defaultRowHeight="15.0"/>
  <cols>
    <col customWidth="1" min="1" max="1" width="4.11"/>
    <col customWidth="1" min="2" max="2" width="3.22"/>
    <col customWidth="1" min="3" max="10" width="5.67"/>
    <col customWidth="1" min="11" max="11" width="4.11"/>
    <col customWidth="1" min="12" max="17" width="5.67"/>
    <col customWidth="1" min="18" max="18" width="12.44"/>
    <col customWidth="1" min="19" max="19" width="5.67"/>
    <col customWidth="1" min="20" max="20" width="3.22"/>
    <col customWidth="1" min="21" max="27" width="5.67"/>
    <col customWidth="1" min="28" max="28" width="4.11"/>
    <col customWidth="1" min="29" max="29" width="8.0"/>
  </cols>
  <sheetData>
    <row r="1" ht="43.5" hidden="1" customHeight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4"/>
      <c r="H1" s="4"/>
      <c r="I1" s="5"/>
      <c r="J1" s="4"/>
      <c r="K1" s="4"/>
      <c r="L1" s="4"/>
      <c r="M1" s="3" t="s">
        <v>4</v>
      </c>
      <c r="N1" s="3" t="s">
        <v>5</v>
      </c>
      <c r="O1" s="3" t="s">
        <v>6</v>
      </c>
      <c r="P1" s="3" t="s">
        <v>7</v>
      </c>
      <c r="Q1" s="4"/>
      <c r="R1" s="5"/>
      <c r="S1" s="4"/>
      <c r="T1" s="4"/>
      <c r="U1" s="3" t="s">
        <v>8</v>
      </c>
      <c r="V1" s="3" t="s">
        <v>9</v>
      </c>
      <c r="W1" s="3" t="s">
        <v>10</v>
      </c>
      <c r="X1" s="3" t="s">
        <v>11</v>
      </c>
      <c r="Y1" s="4"/>
      <c r="Z1" s="4"/>
      <c r="AA1" s="4"/>
      <c r="AB1" s="6"/>
      <c r="AC1" s="7"/>
    </row>
    <row r="2" ht="43.5" hidden="1" customHeight="1">
      <c r="A2" s="8"/>
      <c r="B2" s="9"/>
      <c r="C2" s="10" t="str">
        <f>"1/1/"&amp;I8</f>
        <v>1/1/2024</v>
      </c>
      <c r="D2" s="9">
        <f>U2+31</f>
        <v>45383</v>
      </c>
      <c r="E2" s="9">
        <f t="shared" ref="E2:F2" si="1">V2+30</f>
        <v>45474</v>
      </c>
      <c r="F2" s="9">
        <f t="shared" si="1"/>
        <v>45566</v>
      </c>
      <c r="G2" s="9"/>
      <c r="H2" s="11"/>
      <c r="I2" s="12"/>
      <c r="J2" s="11"/>
      <c r="K2" s="11"/>
      <c r="L2" s="11">
        <f>IF(OR((AND(MOD(YEAR(C2),4)=0,MOD(YEAR(C2),100)&lt;&gt;0)),(MOD(YEAR(C2),400)=0)),29,28)</f>
        <v>29</v>
      </c>
      <c r="M2" s="9">
        <f>C2+31</f>
        <v>45323</v>
      </c>
      <c r="N2" s="9">
        <f>D2+30</f>
        <v>45413</v>
      </c>
      <c r="O2" s="9">
        <f t="shared" ref="O2:P2" si="2">E2+31</f>
        <v>45505</v>
      </c>
      <c r="P2" s="9">
        <f t="shared" si="2"/>
        <v>45597</v>
      </c>
      <c r="Q2" s="11"/>
      <c r="R2" s="12"/>
      <c r="S2" s="11"/>
      <c r="T2" s="11"/>
      <c r="U2" s="9">
        <f>M2+L2</f>
        <v>45352</v>
      </c>
      <c r="V2" s="9">
        <f t="shared" ref="V2:W2" si="3">N2+31</f>
        <v>45444</v>
      </c>
      <c r="W2" s="9">
        <f t="shared" si="3"/>
        <v>45536</v>
      </c>
      <c r="X2" s="9">
        <f>P2+30</f>
        <v>45627</v>
      </c>
      <c r="Y2" s="11"/>
      <c r="Z2" s="11"/>
      <c r="AA2" s="11"/>
      <c r="AB2" s="7"/>
      <c r="AC2" s="13"/>
    </row>
    <row r="3" ht="43.5" hidden="1" customHeight="1">
      <c r="A3" s="14" t="s">
        <v>0</v>
      </c>
      <c r="B3" s="15"/>
      <c r="C3" s="11">
        <f>IF(WEEKDAY($C$2)=1,1,0)</f>
        <v>0</v>
      </c>
      <c r="D3" s="11">
        <f>IF(WEEKDAY($C$2)=2,1,0)</f>
        <v>1</v>
      </c>
      <c r="E3" s="11">
        <f>IF(WEEKDAY($C$2)=3,1,0)</f>
        <v>0</v>
      </c>
      <c r="F3" s="11">
        <f>IF(WEEKDAY($C$2)=4,1,0)</f>
        <v>0</v>
      </c>
      <c r="G3" s="11">
        <f>IF(WEEKDAY($C$2)=5,1,0)</f>
        <v>0</v>
      </c>
      <c r="H3" s="11">
        <f>IF(WEEKDAY($C$2)=6,1,0)</f>
        <v>0</v>
      </c>
      <c r="I3" s="12">
        <f>IF(WEEKDAY($C$2)=7,1,0)</f>
        <v>0</v>
      </c>
      <c r="J3" s="15" t="s">
        <v>4</v>
      </c>
      <c r="K3" s="15"/>
      <c r="L3" s="11">
        <f>IF(WEEKDAY($M$2)=1,1,0)</f>
        <v>0</v>
      </c>
      <c r="M3" s="11">
        <f>IF(WEEKDAY($M$2)=2,1,0)</f>
        <v>0</v>
      </c>
      <c r="N3" s="11">
        <f>IF(WEEKDAY($M$2)=3,1,0)</f>
        <v>0</v>
      </c>
      <c r="O3" s="11">
        <f>IF(WEEKDAY($M$2)=4,1,0)</f>
        <v>0</v>
      </c>
      <c r="P3" s="11">
        <f>IF(WEEKDAY($M$2)=5,1,0)</f>
        <v>1</v>
      </c>
      <c r="Q3" s="11">
        <f>IF(WEEKDAY($M$2)=6,1,0)</f>
        <v>0</v>
      </c>
      <c r="R3" s="12">
        <f>IF(WEEKDAY($M$2)=7,1,0)</f>
        <v>0</v>
      </c>
      <c r="S3" s="15" t="s">
        <v>8</v>
      </c>
      <c r="T3" s="15"/>
      <c r="U3" s="11">
        <f>IF(WEEKDAY($U$2)=1,1,0)</f>
        <v>0</v>
      </c>
      <c r="V3" s="11">
        <f>IF(WEEKDAY($U$2)=2,1,0)</f>
        <v>0</v>
      </c>
      <c r="W3" s="11">
        <f>IF(WEEKDAY($U$2)=3,1,0)</f>
        <v>0</v>
      </c>
      <c r="X3" s="11">
        <f>IF(WEEKDAY($U$2)=4,1,0)</f>
        <v>0</v>
      </c>
      <c r="Y3" s="11">
        <f>IF(WEEKDAY($U$2)=5,1,0)</f>
        <v>0</v>
      </c>
      <c r="Z3" s="11">
        <f>IF(WEEKDAY($U$2)=6,1,0)</f>
        <v>1</v>
      </c>
      <c r="AA3" s="11">
        <f>IF(WEEKDAY($U$2)=7,1,0)</f>
        <v>0</v>
      </c>
      <c r="AB3" s="7"/>
      <c r="AC3" s="7"/>
    </row>
    <row r="4" ht="43.5" hidden="1" customHeight="1">
      <c r="A4" s="14" t="s">
        <v>1</v>
      </c>
      <c r="B4" s="15"/>
      <c r="C4" s="11">
        <f>IF(WEEKDAY($D$2)=1,1,0)</f>
        <v>0</v>
      </c>
      <c r="D4" s="11">
        <f>IF(WEEKDAY($D$2)=2,1,0)</f>
        <v>1</v>
      </c>
      <c r="E4" s="11">
        <f>IF(WEEKDAY($D$2)=3,1,0)</f>
        <v>0</v>
      </c>
      <c r="F4" s="11">
        <f>IF(WEEKDAY($D$2)=4,1,0)</f>
        <v>0</v>
      </c>
      <c r="G4" s="11">
        <f>IF(WEEKDAY($D$2)=5,1,0)</f>
        <v>0</v>
      </c>
      <c r="H4" s="11">
        <f>IF(WEEKDAY($D$2)=6,1,0)</f>
        <v>0</v>
      </c>
      <c r="I4" s="12">
        <f>IF(WEEKDAY($D$2)=7,1,0)</f>
        <v>0</v>
      </c>
      <c r="J4" s="15" t="s">
        <v>5</v>
      </c>
      <c r="K4" s="15"/>
      <c r="L4" s="11">
        <f>IF(WEEKDAY($N$2)=1,1,0)</f>
        <v>0</v>
      </c>
      <c r="M4" s="11">
        <f>IF(WEEKDAY($N$2)=2,1,0)</f>
        <v>0</v>
      </c>
      <c r="N4" s="11">
        <f>IF(WEEKDAY($N$2)=3,1,0)</f>
        <v>0</v>
      </c>
      <c r="O4" s="11">
        <f>IF(WEEKDAY($N$2)=4,1,0)</f>
        <v>1</v>
      </c>
      <c r="P4" s="11">
        <f>IF(WEEKDAY($N$2)=5,1,0)</f>
        <v>0</v>
      </c>
      <c r="Q4" s="11">
        <f>IF(WEEKDAY($N$2)=6,1,0)</f>
        <v>0</v>
      </c>
      <c r="R4" s="12">
        <f>IF(WEEKDAY($N$2)=7,1,0)</f>
        <v>0</v>
      </c>
      <c r="S4" s="15" t="s">
        <v>9</v>
      </c>
      <c r="T4" s="15"/>
      <c r="U4" s="11">
        <f>IF(WEEKDAY($V$2)=1,1,0)</f>
        <v>0</v>
      </c>
      <c r="V4" s="11">
        <f>IF(WEEKDAY($V$2)=2,1,0)</f>
        <v>0</v>
      </c>
      <c r="W4" s="11">
        <f>IF(WEEKDAY($V$2)=3,1,0)</f>
        <v>0</v>
      </c>
      <c r="X4" s="11">
        <f>IF(WEEKDAY($V$2)=4,1,0)</f>
        <v>0</v>
      </c>
      <c r="Y4" s="11">
        <f>IF(WEEKDAY($V$2)=5,1,0)</f>
        <v>0</v>
      </c>
      <c r="Z4" s="11">
        <f>IF(WEEKDAY($V$2)=6,1,0)</f>
        <v>0</v>
      </c>
      <c r="AA4" s="11">
        <f>IF(WEEKDAY($V$2)=7,1,0)</f>
        <v>1</v>
      </c>
      <c r="AB4" s="7"/>
      <c r="AC4" s="7"/>
    </row>
    <row r="5" ht="43.5" hidden="1" customHeight="1">
      <c r="A5" s="14" t="s">
        <v>2</v>
      </c>
      <c r="B5" s="15"/>
      <c r="C5" s="11">
        <f>IF(WEEKDAY($E$2)=1,1,0)</f>
        <v>0</v>
      </c>
      <c r="D5" s="11">
        <f>IF(WEEKDAY($E$2)=2,1,0)</f>
        <v>1</v>
      </c>
      <c r="E5" s="11">
        <f>IF(WEEKDAY($E$2)=3,1,0)</f>
        <v>0</v>
      </c>
      <c r="F5" s="11">
        <f>IF(WEEKDAY($E$2)=4,1,0)</f>
        <v>0</v>
      </c>
      <c r="G5" s="11">
        <f>IF(WEEKDAY($E$2)=5,1,0)</f>
        <v>0</v>
      </c>
      <c r="H5" s="11">
        <f>IF(WEEKDAY($E$2)=6,1,0)</f>
        <v>0</v>
      </c>
      <c r="I5" s="12">
        <f>IF(WEEKDAY($E$2)=7,1,0)</f>
        <v>0</v>
      </c>
      <c r="J5" s="15" t="s">
        <v>6</v>
      </c>
      <c r="K5" s="15"/>
      <c r="L5" s="11">
        <f>IF(WEEKDAY($O$2)=1,1,0)</f>
        <v>0</v>
      </c>
      <c r="M5" s="11">
        <f>IF(WEEKDAY($O$2)=2,1,0)</f>
        <v>0</v>
      </c>
      <c r="N5" s="11">
        <f>IF(WEEKDAY($O$2)=3,1,0)</f>
        <v>0</v>
      </c>
      <c r="O5" s="11">
        <f>IF(WEEKDAY($O$2)=4,1,0)</f>
        <v>0</v>
      </c>
      <c r="P5" s="11">
        <f>IF(WEEKDAY($O$2)=5,1,0)</f>
        <v>1</v>
      </c>
      <c r="Q5" s="11">
        <f>IF(WEEKDAY($O$2)=6,1,0)</f>
        <v>0</v>
      </c>
      <c r="R5" s="12">
        <f>IF(WEEKDAY($O$2)=7,1,0)</f>
        <v>0</v>
      </c>
      <c r="S5" s="15" t="s">
        <v>10</v>
      </c>
      <c r="T5" s="15"/>
      <c r="U5" s="11">
        <f>IF(WEEKDAY($W$2)=1,1,0)</f>
        <v>1</v>
      </c>
      <c r="V5" s="11">
        <f>IF(WEEKDAY($W$2)=2,1,0)</f>
        <v>0</v>
      </c>
      <c r="W5" s="11">
        <f>IF(WEEKDAY($W$2)=3,1,0)</f>
        <v>0</v>
      </c>
      <c r="X5" s="11">
        <f>IF(WEEKDAY($W$2)=4,1,0)</f>
        <v>0</v>
      </c>
      <c r="Y5" s="11">
        <f>IF(WEEKDAY($W$2)=5,1,0)</f>
        <v>0</v>
      </c>
      <c r="Z5" s="11">
        <f>IF(WEEKDAY($W$2)=6,1,0)</f>
        <v>0</v>
      </c>
      <c r="AA5" s="11">
        <f>IF(WEEKDAY($W$2)=7,1,0)</f>
        <v>0</v>
      </c>
      <c r="AB5" s="7"/>
      <c r="AC5" s="7"/>
    </row>
    <row r="6" ht="43.5" hidden="1" customHeight="1">
      <c r="A6" s="14" t="s">
        <v>3</v>
      </c>
      <c r="B6" s="15"/>
      <c r="C6" s="11">
        <f>IF(WEEKDAY($F$2)=1,1,0)</f>
        <v>0</v>
      </c>
      <c r="D6" s="11">
        <f>IF(WEEKDAY($F$2)=2,1,0)</f>
        <v>0</v>
      </c>
      <c r="E6" s="11">
        <f>IF(WEEKDAY($F$2)=3,1,0)</f>
        <v>1</v>
      </c>
      <c r="F6" s="11">
        <f>IF(WEEKDAY($F$2)=4,1,0)</f>
        <v>0</v>
      </c>
      <c r="G6" s="11">
        <f>IF(WEEKDAY($F$2)=5,1,0)</f>
        <v>0</v>
      </c>
      <c r="H6" s="11">
        <f>IF(WEEKDAY($F$2)=6,1,0)</f>
        <v>0</v>
      </c>
      <c r="I6" s="12">
        <f>IF(WEEKDAY($F$2)=7,1,0)</f>
        <v>0</v>
      </c>
      <c r="J6" s="15" t="s">
        <v>7</v>
      </c>
      <c r="K6" s="15"/>
      <c r="L6" s="11">
        <f>IF(WEEKDAY($P$2)=1,1,0)</f>
        <v>0</v>
      </c>
      <c r="M6" s="11">
        <f>IF(WEEKDAY($P$2)=2,1,0)</f>
        <v>0</v>
      </c>
      <c r="N6" s="11">
        <f>IF(WEEKDAY($P$2)=3,1,0)</f>
        <v>0</v>
      </c>
      <c r="O6" s="11">
        <f>IF(WEEKDAY($P$2)=4,1,0)</f>
        <v>0</v>
      </c>
      <c r="P6" s="11">
        <f>IF(WEEKDAY($P$2)=5,1,0)</f>
        <v>0</v>
      </c>
      <c r="Q6" s="11">
        <f>IF(WEEKDAY($P$2)=6,1,0)</f>
        <v>1</v>
      </c>
      <c r="R6" s="12">
        <f>IF(WEEKDAY($P$2)=7,1,0)</f>
        <v>0</v>
      </c>
      <c r="S6" s="15" t="s">
        <v>11</v>
      </c>
      <c r="T6" s="15"/>
      <c r="U6" s="11">
        <f>IF(WEEKDAY($X$2)=1,1,0)</f>
        <v>1</v>
      </c>
      <c r="V6" s="11">
        <f>IF(WEEKDAY($X$2)=2,1,0)</f>
        <v>0</v>
      </c>
      <c r="W6" s="11">
        <f>IF(WEEKDAY($X$2)=3,1,0)</f>
        <v>0</v>
      </c>
      <c r="X6" s="11">
        <f>IF(WEEKDAY($X$2)=4,1,0)</f>
        <v>0</v>
      </c>
      <c r="Y6" s="11">
        <f>IF(WEEKDAY($X$2)=5,1,0)</f>
        <v>0</v>
      </c>
      <c r="Z6" s="11">
        <f>IF(WEEKDAY($X$2)=6,1,0)</f>
        <v>0</v>
      </c>
      <c r="AA6" s="11">
        <f>IF(WEEKDAY($X$2)=7,1,0)</f>
        <v>0</v>
      </c>
      <c r="AB6" s="7"/>
      <c r="AC6" s="7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ht="24.75" customHeight="1">
      <c r="A8" s="16"/>
      <c r="B8" s="17"/>
      <c r="C8" s="18" t="s">
        <v>12</v>
      </c>
      <c r="D8" s="19"/>
      <c r="E8" s="19"/>
      <c r="F8" s="19"/>
      <c r="G8" s="19"/>
      <c r="H8" s="20"/>
      <c r="I8" s="21">
        <v>2024.0</v>
      </c>
      <c r="J8" s="22"/>
      <c r="K8" s="22"/>
      <c r="L8" s="7"/>
      <c r="M8" s="7"/>
      <c r="N8" s="23" t="s">
        <v>13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ht="15.75" customHeight="1">
      <c r="A9" s="24"/>
      <c r="B9" s="24"/>
      <c r="C9" s="25" t="s">
        <v>14</v>
      </c>
      <c r="H9" s="20"/>
      <c r="I9" s="26"/>
      <c r="J9" s="26"/>
      <c r="K9" s="2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ht="7.5" customHeight="1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30"/>
      <c r="AC10" s="7"/>
    </row>
    <row r="11" ht="7.5" customHeight="1">
      <c r="A11" s="31"/>
      <c r="B11" s="3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33"/>
      <c r="AC11" s="7"/>
    </row>
    <row r="12" ht="20.25" customHeight="1">
      <c r="A12" s="34"/>
      <c r="B12" s="24"/>
      <c r="C12" s="20"/>
      <c r="D12" s="20"/>
      <c r="E12" s="20"/>
      <c r="F12" s="20"/>
      <c r="G12" s="20"/>
      <c r="H12" s="20"/>
      <c r="I12" s="20"/>
      <c r="J12" s="35" t="s">
        <v>15</v>
      </c>
      <c r="P12" s="36">
        <f>I8</f>
        <v>2024</v>
      </c>
      <c r="R12" s="37"/>
      <c r="S12" s="35"/>
      <c r="T12" s="35"/>
      <c r="U12" s="20"/>
      <c r="V12" s="20"/>
      <c r="W12" s="20"/>
      <c r="X12" s="20"/>
      <c r="Y12" s="20"/>
      <c r="Z12" s="20"/>
      <c r="AA12" s="20"/>
      <c r="AB12" s="38"/>
      <c r="AC12" s="7"/>
    </row>
    <row r="13" ht="17.25" customHeight="1">
      <c r="A13" s="34"/>
      <c r="B13" s="24"/>
      <c r="C13" s="20"/>
      <c r="D13" s="20"/>
      <c r="E13" s="20"/>
      <c r="F13" s="20"/>
      <c r="G13" s="20"/>
      <c r="H13" s="20"/>
      <c r="I13" s="20"/>
      <c r="J13" s="39"/>
      <c r="K13" s="39"/>
      <c r="L13" s="39"/>
      <c r="M13" s="39"/>
      <c r="N13" s="39"/>
      <c r="O13" s="39"/>
      <c r="P13" s="40"/>
      <c r="Q13" s="4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38"/>
      <c r="AC13" s="7"/>
    </row>
    <row r="14" ht="12.75" customHeight="1">
      <c r="A14" s="31"/>
      <c r="B14" s="32"/>
      <c r="C14" s="7"/>
      <c r="D14" s="7"/>
      <c r="E14" s="41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33"/>
      <c r="AC14" s="7"/>
    </row>
    <row r="15" ht="12.75" customHeight="1">
      <c r="A15" s="31"/>
      <c r="B15" s="32"/>
      <c r="C15" s="7"/>
      <c r="D15" s="7"/>
      <c r="E15" s="41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33"/>
      <c r="AC15" s="7"/>
    </row>
    <row r="16" ht="12.75" customHeight="1">
      <c r="A16" s="31"/>
      <c r="B16" s="32"/>
      <c r="C16" s="7"/>
      <c r="D16" s="7"/>
      <c r="E16" s="41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33"/>
      <c r="AC16" s="7"/>
    </row>
    <row r="17" ht="12.75" customHeight="1">
      <c r="A17" s="31"/>
      <c r="B17" s="32"/>
      <c r="C17" s="7"/>
      <c r="D17" s="7"/>
      <c r="E17" s="41"/>
      <c r="F17" s="7"/>
      <c r="G17" s="7"/>
      <c r="H17" s="7"/>
      <c r="I17" s="7"/>
      <c r="J17" s="7"/>
      <c r="K17" s="7"/>
      <c r="L17" s="7"/>
      <c r="M17" s="7"/>
      <c r="N17" s="41"/>
      <c r="O17" s="7"/>
      <c r="P17" s="7"/>
      <c r="Q17" s="7"/>
      <c r="R17" s="7"/>
      <c r="S17" s="7"/>
      <c r="T17" s="7"/>
      <c r="U17" s="7"/>
      <c r="V17" s="7"/>
      <c r="W17" s="7"/>
      <c r="X17" s="41"/>
      <c r="Y17" s="7"/>
      <c r="Z17" s="7"/>
      <c r="AA17" s="7"/>
      <c r="AB17" s="33"/>
      <c r="AC17" s="7"/>
    </row>
    <row r="18" ht="12.75" customHeight="1">
      <c r="A18" s="31"/>
      <c r="B18" s="32"/>
      <c r="C18" s="7"/>
      <c r="D18" s="7"/>
      <c r="E18" s="41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33"/>
      <c r="AC18" s="7"/>
    </row>
    <row r="19" ht="12.75" customHeight="1">
      <c r="A19" s="31"/>
      <c r="B19" s="32"/>
      <c r="C19" s="7"/>
      <c r="D19" s="7"/>
      <c r="E19" s="41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33"/>
      <c r="AC19" s="7"/>
    </row>
    <row r="20" ht="12.75" customHeight="1">
      <c r="A20" s="31"/>
      <c r="B20" s="32"/>
      <c r="C20" s="7"/>
      <c r="D20" s="7"/>
      <c r="E20" s="41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33"/>
      <c r="AC20" s="7"/>
    </row>
    <row r="21" ht="18.0" customHeight="1">
      <c r="A21" s="42"/>
      <c r="B21" s="43" t="s">
        <v>16</v>
      </c>
      <c r="C21" s="44"/>
      <c r="D21" s="44"/>
      <c r="E21" s="44"/>
      <c r="F21" s="44"/>
      <c r="G21" s="44"/>
      <c r="H21" s="44"/>
      <c r="I21" s="44"/>
      <c r="J21" s="45"/>
      <c r="K21" s="46" t="s">
        <v>17</v>
      </c>
      <c r="L21" s="44"/>
      <c r="M21" s="44"/>
      <c r="N21" s="44"/>
      <c r="O21" s="44"/>
      <c r="P21" s="44"/>
      <c r="Q21" s="44"/>
      <c r="R21" s="44"/>
      <c r="S21" s="45"/>
      <c r="T21" s="47" t="s">
        <v>18</v>
      </c>
      <c r="U21" s="44"/>
      <c r="V21" s="44"/>
      <c r="W21" s="44"/>
      <c r="X21" s="44"/>
      <c r="Y21" s="44"/>
      <c r="Z21" s="44"/>
      <c r="AA21" s="44"/>
      <c r="AB21" s="48"/>
      <c r="AC21" s="45"/>
    </row>
    <row r="22" ht="18.0" customHeight="1">
      <c r="A22" s="49"/>
      <c r="B22" s="50" t="s">
        <v>19</v>
      </c>
      <c r="C22" s="51" t="s">
        <v>20</v>
      </c>
      <c r="D22" s="52" t="s">
        <v>21</v>
      </c>
      <c r="E22" s="52" t="s">
        <v>22</v>
      </c>
      <c r="F22" s="52" t="s">
        <v>23</v>
      </c>
      <c r="G22" s="52" t="s">
        <v>24</v>
      </c>
      <c r="H22" s="52" t="s">
        <v>25</v>
      </c>
      <c r="I22" s="53" t="s">
        <v>26</v>
      </c>
      <c r="J22" s="54"/>
      <c r="K22" s="50" t="s">
        <v>19</v>
      </c>
      <c r="L22" s="51" t="s">
        <v>20</v>
      </c>
      <c r="M22" s="52" t="s">
        <v>21</v>
      </c>
      <c r="N22" s="52" t="s">
        <v>22</v>
      </c>
      <c r="O22" s="52" t="s">
        <v>23</v>
      </c>
      <c r="P22" s="52" t="s">
        <v>24</v>
      </c>
      <c r="Q22" s="52" t="s">
        <v>25</v>
      </c>
      <c r="R22" s="53" t="s">
        <v>26</v>
      </c>
      <c r="S22" s="54"/>
      <c r="T22" s="50" t="s">
        <v>19</v>
      </c>
      <c r="U22" s="51" t="s">
        <v>20</v>
      </c>
      <c r="V22" s="52" t="s">
        <v>21</v>
      </c>
      <c r="W22" s="52" t="s">
        <v>22</v>
      </c>
      <c r="X22" s="52" t="s">
        <v>23</v>
      </c>
      <c r="Y22" s="52" t="s">
        <v>24</v>
      </c>
      <c r="Z22" s="52" t="s">
        <v>25</v>
      </c>
      <c r="AA22" s="53" t="s">
        <v>26</v>
      </c>
      <c r="AB22" s="33"/>
      <c r="AC22" s="7"/>
    </row>
    <row r="23" ht="18.0" customHeight="1">
      <c r="A23" s="55"/>
      <c r="B23" s="56">
        <v>1.0</v>
      </c>
      <c r="C23" s="57">
        <f>IF($C$3=1,1,0)</f>
        <v>0</v>
      </c>
      <c r="D23" s="58">
        <f>IF($D$3=1,1,IF(C23&gt;0,C23+1,0))</f>
        <v>1</v>
      </c>
      <c r="E23" s="58">
        <f>IF($E$3=1,1,IF(D23&gt;0,D23+1,0))</f>
        <v>2</v>
      </c>
      <c r="F23" s="58">
        <f>IF($F$3=1,1,IF(E23&gt;0,E23+1,0))</f>
        <v>3</v>
      </c>
      <c r="G23" s="58">
        <f>IF($G$3=1,1,IF(F23&gt;0,F23+1,0))</f>
        <v>4</v>
      </c>
      <c r="H23" s="58">
        <f>IF($H$3=1,1,IF(G23&gt;0,G23+1,0))</f>
        <v>5</v>
      </c>
      <c r="I23" s="59">
        <f>IF($I$3=1,1,IF(H23&gt;0,H23+1,0))</f>
        <v>6</v>
      </c>
      <c r="J23" s="26"/>
      <c r="K23" s="60">
        <f>IF(B28&gt;0,B27+1,B27)</f>
        <v>5</v>
      </c>
      <c r="L23" s="57">
        <f>IF($L$3=1,1,0)</f>
        <v>0</v>
      </c>
      <c r="M23" s="58">
        <f>IF($M$3=1,1,IF(L23&gt;0,L23+1,0))</f>
        <v>0</v>
      </c>
      <c r="N23" s="58">
        <f>IF($N$3=1,1,IF(M23&gt;0,M23+1,0))</f>
        <v>0</v>
      </c>
      <c r="O23" s="58">
        <f>IF($O$3=1,1,IF(N23&gt;0,N23+1,0))</f>
        <v>0</v>
      </c>
      <c r="P23" s="58">
        <f>IF($P$3=1,1,IF(O23&gt;0,O23+1,0))</f>
        <v>1</v>
      </c>
      <c r="Q23" s="58">
        <f>IF($Q$3=1,1,IF(P23&gt;0,P23+1,0))</f>
        <v>2</v>
      </c>
      <c r="R23" s="59">
        <f>IF($R$3=1,1,IF(Q23&gt;0,Q23+1,0))</f>
        <v>3</v>
      </c>
      <c r="S23" s="26"/>
      <c r="T23" s="60">
        <f>IF(K28&gt;0,K27+1,K27)</f>
        <v>9</v>
      </c>
      <c r="U23" s="57">
        <f>IF($U$3=1,1,0)</f>
        <v>0</v>
      </c>
      <c r="V23" s="58">
        <f>IF($V$3=1,1,IF(U23&gt;0,U23+1,0))</f>
        <v>0</v>
      </c>
      <c r="W23" s="58">
        <f>IF($W$3=1,1,IF(V23&gt;0,V23+1,0))</f>
        <v>0</v>
      </c>
      <c r="X23" s="58">
        <f>IF($X$3=1,1,IF(W23&gt;0,W23+1,0))</f>
        <v>0</v>
      </c>
      <c r="Y23" s="58">
        <f>IF($Y$3=1,1,IF(X23&gt;0,X23+1,0))</f>
        <v>0</v>
      </c>
      <c r="Z23" s="58">
        <f>IF($Z$3=1,1,IF(Y23&gt;0,Y23+1,0))</f>
        <v>1</v>
      </c>
      <c r="AA23" s="59">
        <f>IF($AA$3=1,1,IF(Z23&gt;0,Z23+1,0))</f>
        <v>2</v>
      </c>
      <c r="AB23" s="33"/>
      <c r="AC23" s="7"/>
    </row>
    <row r="24" ht="18.0" customHeight="1">
      <c r="A24" s="55"/>
      <c r="B24" s="61">
        <f t="shared" ref="B24:B27" si="7">B23+1</f>
        <v>2</v>
      </c>
      <c r="C24" s="62">
        <f t="shared" ref="C24:C28" si="8">IF(AND(I23&gt;0,I23&lt;31),I23+1,0)</f>
        <v>7</v>
      </c>
      <c r="D24" s="63">
        <f t="shared" ref="D24:I24" si="4">IF(AND(C24&gt;0,C24&lt;31),C24+1,0)</f>
        <v>8</v>
      </c>
      <c r="E24" s="63">
        <f t="shared" si="4"/>
        <v>9</v>
      </c>
      <c r="F24" s="63">
        <f t="shared" si="4"/>
        <v>10</v>
      </c>
      <c r="G24" s="63">
        <f t="shared" si="4"/>
        <v>11</v>
      </c>
      <c r="H24" s="63">
        <f t="shared" si="4"/>
        <v>12</v>
      </c>
      <c r="I24" s="64">
        <f t="shared" si="4"/>
        <v>13</v>
      </c>
      <c r="J24" s="26"/>
      <c r="K24" s="60">
        <f t="shared" ref="K24:K27" si="10">K23+1</f>
        <v>6</v>
      </c>
      <c r="L24" s="62">
        <f t="shared" ref="L24:L28" si="11">IF(AND(R23&gt;0,R23&lt;$L$2),R23+1,0)</f>
        <v>4</v>
      </c>
      <c r="M24" s="63">
        <f t="shared" ref="M24:R24" si="5">IF(AND(L24&gt;0,L24&lt;$L$2),L24+1,0)</f>
        <v>5</v>
      </c>
      <c r="N24" s="63">
        <f t="shared" si="5"/>
        <v>6</v>
      </c>
      <c r="O24" s="63">
        <f t="shared" si="5"/>
        <v>7</v>
      </c>
      <c r="P24" s="63">
        <f t="shared" si="5"/>
        <v>8</v>
      </c>
      <c r="Q24" s="63">
        <f t="shared" si="5"/>
        <v>9</v>
      </c>
      <c r="R24" s="64">
        <f t="shared" si="5"/>
        <v>10</v>
      </c>
      <c r="S24" s="26"/>
      <c r="T24" s="60">
        <f t="shared" ref="T24:T27" si="13">T23+1</f>
        <v>10</v>
      </c>
      <c r="U24" s="62">
        <f t="shared" ref="U24:U28" si="14">IF(AND(AA23&gt;0,AA23&lt;31),AA23+1,0)</f>
        <v>3</v>
      </c>
      <c r="V24" s="63">
        <f t="shared" ref="V24:AA24" si="6">IF(AND(U24&gt;0,U24&lt;31),U24+1,0)</f>
        <v>4</v>
      </c>
      <c r="W24" s="63">
        <f t="shared" si="6"/>
        <v>5</v>
      </c>
      <c r="X24" s="63">
        <f t="shared" si="6"/>
        <v>6</v>
      </c>
      <c r="Y24" s="63">
        <f t="shared" si="6"/>
        <v>7</v>
      </c>
      <c r="Z24" s="63">
        <f t="shared" si="6"/>
        <v>8</v>
      </c>
      <c r="AA24" s="64">
        <f t="shared" si="6"/>
        <v>9</v>
      </c>
      <c r="AB24" s="33"/>
      <c r="AC24" s="7"/>
    </row>
    <row r="25" ht="18.0" customHeight="1">
      <c r="A25" s="55"/>
      <c r="B25" s="61">
        <f t="shared" si="7"/>
        <v>3</v>
      </c>
      <c r="C25" s="62">
        <f t="shared" si="8"/>
        <v>14</v>
      </c>
      <c r="D25" s="63">
        <f t="shared" ref="D25:I25" si="9">IF(AND(C25&gt;0,C25&lt;31),C25+1,0)</f>
        <v>15</v>
      </c>
      <c r="E25" s="63">
        <f t="shared" si="9"/>
        <v>16</v>
      </c>
      <c r="F25" s="63">
        <f t="shared" si="9"/>
        <v>17</v>
      </c>
      <c r="G25" s="63">
        <f t="shared" si="9"/>
        <v>18</v>
      </c>
      <c r="H25" s="63">
        <f t="shared" si="9"/>
        <v>19</v>
      </c>
      <c r="I25" s="64">
        <f t="shared" si="9"/>
        <v>20</v>
      </c>
      <c r="J25" s="26"/>
      <c r="K25" s="60">
        <f t="shared" si="10"/>
        <v>7</v>
      </c>
      <c r="L25" s="62">
        <f t="shared" si="11"/>
        <v>11</v>
      </c>
      <c r="M25" s="63">
        <f t="shared" ref="M25:R25" si="12">IF(AND(L25&gt;0,L25&lt;$L$2),L25+1,0)</f>
        <v>12</v>
      </c>
      <c r="N25" s="63">
        <f t="shared" si="12"/>
        <v>13</v>
      </c>
      <c r="O25" s="63">
        <f t="shared" si="12"/>
        <v>14</v>
      </c>
      <c r="P25" s="63">
        <f t="shared" si="12"/>
        <v>15</v>
      </c>
      <c r="Q25" s="63">
        <f t="shared" si="12"/>
        <v>16</v>
      </c>
      <c r="R25" s="64">
        <f t="shared" si="12"/>
        <v>17</v>
      </c>
      <c r="S25" s="26"/>
      <c r="T25" s="60">
        <f t="shared" si="13"/>
        <v>11</v>
      </c>
      <c r="U25" s="62">
        <f t="shared" si="14"/>
        <v>10</v>
      </c>
      <c r="V25" s="63">
        <f t="shared" ref="V25:AA25" si="15">IF(AND(U25&gt;0,U25&lt;31),U25+1,0)</f>
        <v>11</v>
      </c>
      <c r="W25" s="63">
        <f t="shared" si="15"/>
        <v>12</v>
      </c>
      <c r="X25" s="63">
        <f t="shared" si="15"/>
        <v>13</v>
      </c>
      <c r="Y25" s="63">
        <f t="shared" si="15"/>
        <v>14</v>
      </c>
      <c r="Z25" s="63">
        <f t="shared" si="15"/>
        <v>15</v>
      </c>
      <c r="AA25" s="64">
        <f t="shared" si="15"/>
        <v>16</v>
      </c>
      <c r="AB25" s="33"/>
      <c r="AC25" s="7"/>
    </row>
    <row r="26" ht="18.0" customHeight="1">
      <c r="A26" s="55"/>
      <c r="B26" s="61">
        <f t="shared" si="7"/>
        <v>4</v>
      </c>
      <c r="C26" s="62">
        <f t="shared" si="8"/>
        <v>21</v>
      </c>
      <c r="D26" s="63">
        <f t="shared" ref="D26:I26" si="16">IF(AND(C26&gt;0,C26&lt;31),C26+1,0)</f>
        <v>22</v>
      </c>
      <c r="E26" s="63">
        <f t="shared" si="16"/>
        <v>23</v>
      </c>
      <c r="F26" s="63">
        <f t="shared" si="16"/>
        <v>24</v>
      </c>
      <c r="G26" s="63">
        <f t="shared" si="16"/>
        <v>25</v>
      </c>
      <c r="H26" s="63">
        <f t="shared" si="16"/>
        <v>26</v>
      </c>
      <c r="I26" s="64">
        <f t="shared" si="16"/>
        <v>27</v>
      </c>
      <c r="J26" s="26"/>
      <c r="K26" s="60">
        <f t="shared" si="10"/>
        <v>8</v>
      </c>
      <c r="L26" s="62">
        <f t="shared" si="11"/>
        <v>18</v>
      </c>
      <c r="M26" s="63">
        <f t="shared" ref="M26:R26" si="17">IF(AND(L26&gt;0,L26&lt;$L$2),L26+1,0)</f>
        <v>19</v>
      </c>
      <c r="N26" s="63">
        <f t="shared" si="17"/>
        <v>20</v>
      </c>
      <c r="O26" s="63">
        <f t="shared" si="17"/>
        <v>21</v>
      </c>
      <c r="P26" s="63">
        <f t="shared" si="17"/>
        <v>22</v>
      </c>
      <c r="Q26" s="63">
        <f t="shared" si="17"/>
        <v>23</v>
      </c>
      <c r="R26" s="64">
        <f t="shared" si="17"/>
        <v>24</v>
      </c>
      <c r="S26" s="26"/>
      <c r="T26" s="60">
        <f t="shared" si="13"/>
        <v>12</v>
      </c>
      <c r="U26" s="62">
        <f t="shared" si="14"/>
        <v>17</v>
      </c>
      <c r="V26" s="63">
        <f t="shared" ref="V26:AA26" si="18">IF(AND(U26&gt;0,U26&lt;31),U26+1,0)</f>
        <v>18</v>
      </c>
      <c r="W26" s="63">
        <f t="shared" si="18"/>
        <v>19</v>
      </c>
      <c r="X26" s="63">
        <f t="shared" si="18"/>
        <v>20</v>
      </c>
      <c r="Y26" s="63">
        <f t="shared" si="18"/>
        <v>21</v>
      </c>
      <c r="Z26" s="63">
        <f t="shared" si="18"/>
        <v>22</v>
      </c>
      <c r="AA26" s="64">
        <f t="shared" si="18"/>
        <v>23</v>
      </c>
      <c r="AB26" s="33"/>
      <c r="AC26" s="7"/>
    </row>
    <row r="27" ht="18.0" customHeight="1">
      <c r="A27" s="55"/>
      <c r="B27" s="61">
        <f t="shared" si="7"/>
        <v>5</v>
      </c>
      <c r="C27" s="62">
        <f t="shared" si="8"/>
        <v>28</v>
      </c>
      <c r="D27" s="63">
        <f t="shared" ref="D27:I27" si="19">IF(AND(C27&gt;0,C27&lt;31),C27+1,0)</f>
        <v>29</v>
      </c>
      <c r="E27" s="63">
        <f t="shared" si="19"/>
        <v>30</v>
      </c>
      <c r="F27" s="63">
        <f t="shared" si="19"/>
        <v>31</v>
      </c>
      <c r="G27" s="63">
        <f t="shared" si="19"/>
        <v>0</v>
      </c>
      <c r="H27" s="63">
        <f t="shared" si="19"/>
        <v>0</v>
      </c>
      <c r="I27" s="64">
        <f t="shared" si="19"/>
        <v>0</v>
      </c>
      <c r="J27" s="26"/>
      <c r="K27" s="60">
        <f t="shared" si="10"/>
        <v>9</v>
      </c>
      <c r="L27" s="62">
        <f t="shared" si="11"/>
        <v>25</v>
      </c>
      <c r="M27" s="63">
        <f t="shared" ref="M27:R27" si="20">IF(AND(L27&gt;0,L27&lt;$L$2),L27+1,0)</f>
        <v>26</v>
      </c>
      <c r="N27" s="63">
        <f t="shared" si="20"/>
        <v>27</v>
      </c>
      <c r="O27" s="63">
        <f t="shared" si="20"/>
        <v>28</v>
      </c>
      <c r="P27" s="63">
        <f t="shared" si="20"/>
        <v>29</v>
      </c>
      <c r="Q27" s="63">
        <f t="shared" si="20"/>
        <v>0</v>
      </c>
      <c r="R27" s="64">
        <f t="shared" si="20"/>
        <v>0</v>
      </c>
      <c r="S27" s="26"/>
      <c r="T27" s="60">
        <f t="shared" si="13"/>
        <v>13</v>
      </c>
      <c r="U27" s="62">
        <f t="shared" si="14"/>
        <v>24</v>
      </c>
      <c r="V27" s="63">
        <f t="shared" ref="V27:AA27" si="21">IF(AND(U27&gt;0,U27&lt;31),U27+1,0)</f>
        <v>25</v>
      </c>
      <c r="W27" s="63">
        <f t="shared" si="21"/>
        <v>26</v>
      </c>
      <c r="X27" s="63">
        <f t="shared" si="21"/>
        <v>27</v>
      </c>
      <c r="Y27" s="63">
        <f t="shared" si="21"/>
        <v>28</v>
      </c>
      <c r="Z27" s="65">
        <f t="shared" si="21"/>
        <v>29</v>
      </c>
      <c r="AA27" s="64">
        <f t="shared" si="21"/>
        <v>30</v>
      </c>
      <c r="AB27" s="33"/>
      <c r="AC27" s="7"/>
    </row>
    <row r="28" ht="18.0" customHeight="1">
      <c r="A28" s="55"/>
      <c r="B28" s="66">
        <f>IF(C28=0,0,B27+1)</f>
        <v>0</v>
      </c>
      <c r="C28" s="67">
        <f t="shared" si="8"/>
        <v>0</v>
      </c>
      <c r="D28" s="68">
        <f t="shared" ref="D28:I28" si="22">IF(AND(C28&gt;0,C28&lt;31),C28+1,0)</f>
        <v>0</v>
      </c>
      <c r="E28" s="68">
        <f t="shared" si="22"/>
        <v>0</v>
      </c>
      <c r="F28" s="68">
        <f t="shared" si="22"/>
        <v>0</v>
      </c>
      <c r="G28" s="68">
        <f t="shared" si="22"/>
        <v>0</v>
      </c>
      <c r="H28" s="68">
        <f t="shared" si="22"/>
        <v>0</v>
      </c>
      <c r="I28" s="69">
        <f t="shared" si="22"/>
        <v>0</v>
      </c>
      <c r="J28" s="26"/>
      <c r="K28" s="70">
        <f>IF(L28=0,0,K27+1)</f>
        <v>0</v>
      </c>
      <c r="L28" s="71">
        <f t="shared" si="11"/>
        <v>0</v>
      </c>
      <c r="M28" s="68">
        <f t="shared" ref="M28:R28" si="23">IF(AND(L28&gt;0,L28&lt;$L$2),L28+1,0)</f>
        <v>0</v>
      </c>
      <c r="N28" s="68">
        <f t="shared" si="23"/>
        <v>0</v>
      </c>
      <c r="O28" s="68">
        <f t="shared" si="23"/>
        <v>0</v>
      </c>
      <c r="P28" s="68">
        <f t="shared" si="23"/>
        <v>0</v>
      </c>
      <c r="Q28" s="68">
        <f t="shared" si="23"/>
        <v>0</v>
      </c>
      <c r="R28" s="69">
        <f t="shared" si="23"/>
        <v>0</v>
      </c>
      <c r="S28" s="26"/>
      <c r="T28" s="70">
        <f>IF(U28=0,0,T27+1)</f>
        <v>14</v>
      </c>
      <c r="U28" s="71">
        <f t="shared" si="14"/>
        <v>31</v>
      </c>
      <c r="V28" s="68">
        <f t="shared" ref="V28:AA28" si="24">IF(AND(U28&gt;0,U28&lt;31),U28+1,0)</f>
        <v>0</v>
      </c>
      <c r="W28" s="68">
        <f t="shared" si="24"/>
        <v>0</v>
      </c>
      <c r="X28" s="68">
        <f t="shared" si="24"/>
        <v>0</v>
      </c>
      <c r="Y28" s="68">
        <f t="shared" si="24"/>
        <v>0</v>
      </c>
      <c r="Z28" s="68">
        <f t="shared" si="24"/>
        <v>0</v>
      </c>
      <c r="AA28" s="69">
        <f t="shared" si="24"/>
        <v>0</v>
      </c>
      <c r="AB28" s="33"/>
      <c r="AC28" s="7"/>
    </row>
    <row r="29" ht="18.0" customHeight="1">
      <c r="A29" s="55"/>
      <c r="B29" s="72"/>
      <c r="C29" s="73"/>
      <c r="D29" s="7"/>
      <c r="E29" s="7"/>
      <c r="F29" s="7"/>
      <c r="G29" s="7"/>
      <c r="H29" s="7"/>
      <c r="I29" s="74"/>
      <c r="J29" s="26"/>
      <c r="K29" s="72"/>
      <c r="L29" s="74"/>
      <c r="M29" s="7"/>
      <c r="N29" s="7"/>
      <c r="O29" s="7" t="str">
        <f>IF(TODAY()=DATE(I8,2,14),"Sinh Nhat Tam","")</f>
        <v/>
      </c>
      <c r="P29" s="7">
        <f t="shared" ref="P29:R29" si="25">IF(AND(O29&gt;0,O29&lt;$L$2),O29+1,0)</f>
        <v>0</v>
      </c>
      <c r="Q29" s="7">
        <f t="shared" si="25"/>
        <v>0</v>
      </c>
      <c r="R29" s="74">
        <f t="shared" si="25"/>
        <v>0</v>
      </c>
      <c r="S29" s="26"/>
      <c r="T29" s="72"/>
      <c r="U29" s="74"/>
      <c r="V29" s="7"/>
      <c r="W29" s="7"/>
      <c r="X29" s="7"/>
      <c r="Y29" s="7"/>
      <c r="Z29" s="7"/>
      <c r="AA29" s="74"/>
      <c r="AB29" s="33"/>
      <c r="AC29" s="7"/>
    </row>
    <row r="30" ht="18.0" customHeight="1">
      <c r="A30" s="55"/>
      <c r="B30" s="72"/>
      <c r="C30" s="73"/>
      <c r="D30" s="7"/>
      <c r="E30" s="7"/>
      <c r="F30" s="7"/>
      <c r="G30" s="7"/>
      <c r="H30" s="7"/>
      <c r="I30" s="74"/>
      <c r="J30" s="26"/>
      <c r="K30" s="72"/>
      <c r="L30" s="74"/>
      <c r="M30" s="7"/>
      <c r="N30" s="7"/>
      <c r="O30" s="7"/>
      <c r="P30" s="7"/>
      <c r="Q30" s="7"/>
      <c r="R30" s="74"/>
      <c r="S30" s="26"/>
      <c r="T30" s="72"/>
      <c r="U30" s="74"/>
      <c r="V30" s="7"/>
      <c r="W30" s="7"/>
      <c r="X30" s="7"/>
      <c r="Y30" s="7"/>
      <c r="Z30" s="7"/>
      <c r="AA30" s="74"/>
      <c r="AB30" s="33"/>
      <c r="AC30" s="7"/>
    </row>
    <row r="31" ht="18.0" customHeight="1">
      <c r="A31" s="55"/>
      <c r="B31" s="72"/>
      <c r="C31" s="73"/>
      <c r="D31" s="7"/>
      <c r="E31" s="7"/>
      <c r="F31" s="7"/>
      <c r="G31" s="41"/>
      <c r="H31" s="7"/>
      <c r="I31" s="74"/>
      <c r="J31" s="26"/>
      <c r="K31" s="41"/>
      <c r="L31" s="74"/>
      <c r="M31" s="7"/>
      <c r="N31" s="41"/>
      <c r="O31" s="7"/>
      <c r="P31" s="7"/>
      <c r="Q31" s="7"/>
      <c r="R31" s="74"/>
      <c r="S31" s="26"/>
      <c r="T31" s="72"/>
      <c r="U31" s="74"/>
      <c r="V31" s="7"/>
      <c r="W31" s="7"/>
      <c r="X31" s="7"/>
      <c r="Y31" s="7"/>
      <c r="Z31" s="7"/>
      <c r="AA31" s="74"/>
      <c r="AB31" s="33"/>
      <c r="AC31" s="7"/>
    </row>
    <row r="32" ht="18.0" customHeight="1">
      <c r="A32" s="55"/>
      <c r="B32" s="72"/>
      <c r="C32" s="73"/>
      <c r="D32" s="7"/>
      <c r="E32" s="7"/>
      <c r="F32" s="7"/>
      <c r="G32" s="7"/>
      <c r="H32" s="7"/>
      <c r="I32" s="74"/>
      <c r="J32" s="26"/>
      <c r="K32" s="72"/>
      <c r="L32" s="74"/>
      <c r="M32" s="7"/>
      <c r="N32" s="7"/>
      <c r="O32" s="7"/>
      <c r="P32" s="7"/>
      <c r="Q32" s="7"/>
      <c r="R32" s="74"/>
      <c r="S32" s="26" t="s">
        <v>27</v>
      </c>
      <c r="T32" s="72"/>
      <c r="U32" s="74"/>
      <c r="V32" s="7"/>
      <c r="W32" s="7"/>
      <c r="X32" s="7"/>
      <c r="Y32" s="7"/>
      <c r="Z32" s="7"/>
      <c r="AA32" s="74"/>
      <c r="AB32" s="33"/>
      <c r="AC32" s="7"/>
    </row>
    <row r="33" ht="18.0" customHeight="1">
      <c r="A33" s="55"/>
      <c r="B33" s="72"/>
      <c r="C33" s="73"/>
      <c r="D33" s="7"/>
      <c r="E33" s="7"/>
      <c r="F33" s="7"/>
      <c r="G33" s="7"/>
      <c r="H33" s="7"/>
      <c r="I33" s="74"/>
      <c r="J33" s="26"/>
      <c r="K33" s="72"/>
      <c r="L33" s="74"/>
      <c r="M33" s="7"/>
      <c r="N33" s="7"/>
      <c r="O33" s="7"/>
      <c r="P33" s="7"/>
      <c r="Q33" s="7"/>
      <c r="R33" s="74"/>
      <c r="S33" s="26"/>
      <c r="T33" s="72"/>
      <c r="U33" s="74"/>
      <c r="V33" s="7"/>
      <c r="W33" s="7"/>
      <c r="X33" s="7"/>
      <c r="Y33" s="7"/>
      <c r="Z33" s="7"/>
      <c r="AA33" s="74"/>
      <c r="AB33" s="33"/>
      <c r="AC33" s="7"/>
    </row>
    <row r="34" ht="18.0" customHeight="1">
      <c r="A34" s="55"/>
      <c r="B34" s="26"/>
      <c r="C34" s="7"/>
      <c r="D34" s="7"/>
      <c r="E34" s="7"/>
      <c r="F34" s="7"/>
      <c r="G34" s="7"/>
      <c r="H34" s="7"/>
      <c r="I34" s="7"/>
      <c r="J34" s="26"/>
      <c r="K34" s="26"/>
      <c r="L34" s="7"/>
      <c r="M34" s="7"/>
      <c r="N34" s="7"/>
      <c r="O34" s="7"/>
      <c r="P34" s="7"/>
      <c r="Q34" s="7"/>
      <c r="R34" s="7"/>
      <c r="S34" s="26"/>
      <c r="T34" s="26"/>
      <c r="U34" s="7"/>
      <c r="V34" s="7"/>
      <c r="W34" s="7"/>
      <c r="X34" s="7"/>
      <c r="Y34" s="7"/>
      <c r="Z34" s="7"/>
      <c r="AA34" s="7"/>
      <c r="AB34" s="33"/>
      <c r="AC34" s="7"/>
    </row>
    <row r="35" ht="18.0" customHeight="1">
      <c r="A35" s="42"/>
      <c r="B35" s="75" t="s">
        <v>28</v>
      </c>
      <c r="C35" s="44"/>
      <c r="D35" s="44"/>
      <c r="E35" s="44"/>
      <c r="F35" s="44"/>
      <c r="G35" s="44"/>
      <c r="H35" s="44"/>
      <c r="I35" s="44"/>
      <c r="J35" s="45"/>
      <c r="K35" s="76" t="s">
        <v>29</v>
      </c>
      <c r="L35" s="44"/>
      <c r="M35" s="44"/>
      <c r="N35" s="44"/>
      <c r="O35" s="44"/>
      <c r="P35" s="44"/>
      <c r="Q35" s="44"/>
      <c r="R35" s="44"/>
      <c r="S35" s="45"/>
      <c r="T35" s="46" t="s">
        <v>30</v>
      </c>
      <c r="U35" s="44"/>
      <c r="V35" s="44"/>
      <c r="W35" s="44"/>
      <c r="X35" s="44"/>
      <c r="Y35" s="44"/>
      <c r="Z35" s="44"/>
      <c r="AA35" s="44"/>
      <c r="AB35" s="48"/>
      <c r="AC35" s="45"/>
    </row>
    <row r="36" ht="18.0" customHeight="1">
      <c r="A36" s="55"/>
      <c r="B36" s="50" t="s">
        <v>19</v>
      </c>
      <c r="C36" s="51" t="s">
        <v>20</v>
      </c>
      <c r="D36" s="52" t="s">
        <v>21</v>
      </c>
      <c r="E36" s="52" t="s">
        <v>22</v>
      </c>
      <c r="F36" s="52" t="s">
        <v>23</v>
      </c>
      <c r="G36" s="52" t="s">
        <v>24</v>
      </c>
      <c r="H36" s="52" t="s">
        <v>25</v>
      </c>
      <c r="I36" s="53" t="s">
        <v>26</v>
      </c>
      <c r="J36" s="54"/>
      <c r="K36" s="50" t="s">
        <v>19</v>
      </c>
      <c r="L36" s="51" t="s">
        <v>20</v>
      </c>
      <c r="M36" s="52" t="s">
        <v>21</v>
      </c>
      <c r="N36" s="52" t="s">
        <v>22</v>
      </c>
      <c r="O36" s="52" t="s">
        <v>23</v>
      </c>
      <c r="P36" s="52" t="s">
        <v>24</v>
      </c>
      <c r="Q36" s="52" t="s">
        <v>25</v>
      </c>
      <c r="R36" s="53" t="s">
        <v>26</v>
      </c>
      <c r="S36" s="54"/>
      <c r="T36" s="50" t="s">
        <v>19</v>
      </c>
      <c r="U36" s="51" t="s">
        <v>20</v>
      </c>
      <c r="V36" s="52" t="s">
        <v>21</v>
      </c>
      <c r="W36" s="52" t="s">
        <v>22</v>
      </c>
      <c r="X36" s="52" t="s">
        <v>23</v>
      </c>
      <c r="Y36" s="52" t="s">
        <v>24</v>
      </c>
      <c r="Z36" s="52" t="s">
        <v>25</v>
      </c>
      <c r="AA36" s="53" t="s">
        <v>26</v>
      </c>
      <c r="AB36" s="33"/>
      <c r="AC36" s="7"/>
    </row>
    <row r="37" ht="18.0" customHeight="1">
      <c r="A37" s="55"/>
      <c r="B37" s="77">
        <f>IF(T28&gt;0,T28,T27+1)</f>
        <v>14</v>
      </c>
      <c r="C37" s="57">
        <f>IF($C$4=1,1,0)</f>
        <v>0</v>
      </c>
      <c r="D37" s="58">
        <f>IF($D$4=1,1,IF(C37&gt;0,C37+1,0))</f>
        <v>1</v>
      </c>
      <c r="E37" s="58">
        <f>IF($E$4=1,1,IF(D37&gt;0,D37+1,0))</f>
        <v>2</v>
      </c>
      <c r="F37" s="58">
        <f>IF($F$4=1,1,IF(E37&gt;0,E37+1,0))</f>
        <v>3</v>
      </c>
      <c r="G37" s="58">
        <f>IF($G$4=1,1,IF(F37&gt;0,F37+1,0))</f>
        <v>4</v>
      </c>
      <c r="H37" s="58">
        <f>IF($H$4=1,1,IF(G37&gt;0,G37+1,0))</f>
        <v>5</v>
      </c>
      <c r="I37" s="59">
        <f>IF($I$4=1,1,IF(H37&gt;0,H37+1,0))</f>
        <v>6</v>
      </c>
      <c r="J37" s="26"/>
      <c r="K37" s="60">
        <f>IF(B42&gt;0,B41+1,B41)</f>
        <v>18</v>
      </c>
      <c r="L37" s="57">
        <f>IF($L$4=1,1,0)</f>
        <v>0</v>
      </c>
      <c r="M37" s="58">
        <f>IF($M$4=1,1,IF(L37&gt;0,L37+1,0))</f>
        <v>0</v>
      </c>
      <c r="N37" s="58">
        <f>IF($N$4=1,1,IF(M37&gt;0,M37+1,0))</f>
        <v>0</v>
      </c>
      <c r="O37" s="58">
        <f>IF($O$4=1,1,IF(N37&gt;0,N37+1,0))</f>
        <v>1</v>
      </c>
      <c r="P37" s="58">
        <f>IF($P$4=1,1,IF(O37&gt;0,O37+1,0))</f>
        <v>2</v>
      </c>
      <c r="Q37" s="58">
        <f>IF($Q$4=1,1,IF(P37&gt;0,P37+1,0))</f>
        <v>3</v>
      </c>
      <c r="R37" s="59">
        <f>IF($R$4=1,1,IF(Q37&gt;0,Q37+1,0))</f>
        <v>4</v>
      </c>
      <c r="S37" s="26"/>
      <c r="T37" s="60">
        <f>IF(K42&gt;0,K41+1,K41)</f>
        <v>22</v>
      </c>
      <c r="U37" s="57">
        <f>IF($U$4=1,1,0)</f>
        <v>0</v>
      </c>
      <c r="V37" s="58">
        <f>IF($V$4=1,1,IF(U37&gt;0,U37+1,0))</f>
        <v>0</v>
      </c>
      <c r="W37" s="58">
        <f>IF($W$4=1,1,IF(V37&gt;0,V37+1,0))</f>
        <v>0</v>
      </c>
      <c r="X37" s="58">
        <f>IF($X$4=1,1,IF(W37&gt;0,W37+1,0))</f>
        <v>0</v>
      </c>
      <c r="Y37" s="58">
        <f>IF($Y$4=1,1,IF(X37&gt;0,X37+1,0))</f>
        <v>0</v>
      </c>
      <c r="Z37" s="58">
        <f>IF($Z$4=1,1,IF(Y37&gt;0,Y37+1,0))</f>
        <v>0</v>
      </c>
      <c r="AA37" s="59">
        <f>IF($AA$4=1,1,IF(Z37&gt;0,Z37+1,0))</f>
        <v>1</v>
      </c>
      <c r="AB37" s="33"/>
      <c r="AC37" s="7"/>
    </row>
    <row r="38" ht="18.0" customHeight="1">
      <c r="A38" s="55"/>
      <c r="B38" s="60">
        <f t="shared" ref="B38:B41" si="29">B37+1</f>
        <v>15</v>
      </c>
      <c r="C38" s="62">
        <f t="shared" ref="C38:C42" si="30">IF(AND(I37&gt;0,I37&lt;30),I37+1,0)</f>
        <v>7</v>
      </c>
      <c r="D38" s="63">
        <f t="shared" ref="D38:I38" si="26">IF(AND(C38&gt;0,C38&lt;30),C38+1,0)</f>
        <v>8</v>
      </c>
      <c r="E38" s="63">
        <f t="shared" si="26"/>
        <v>9</v>
      </c>
      <c r="F38" s="63">
        <f t="shared" si="26"/>
        <v>10</v>
      </c>
      <c r="G38" s="63">
        <f t="shared" si="26"/>
        <v>11</v>
      </c>
      <c r="H38" s="63">
        <f t="shared" si="26"/>
        <v>12</v>
      </c>
      <c r="I38" s="64">
        <f t="shared" si="26"/>
        <v>13</v>
      </c>
      <c r="J38" s="26"/>
      <c r="K38" s="60">
        <f t="shared" ref="K38:K41" si="32">K37+1</f>
        <v>19</v>
      </c>
      <c r="L38" s="62">
        <f t="shared" ref="L38:L42" si="33">IF(AND(R37&gt;0,R37&lt;31),R37+1,0)</f>
        <v>5</v>
      </c>
      <c r="M38" s="63">
        <f t="shared" ref="M38:R38" si="27">IF(AND(L38&gt;0,L38&lt;31),L38+1,0)</f>
        <v>6</v>
      </c>
      <c r="N38" s="63">
        <f t="shared" si="27"/>
        <v>7</v>
      </c>
      <c r="O38" s="63">
        <f t="shared" si="27"/>
        <v>8</v>
      </c>
      <c r="P38" s="63">
        <f t="shared" si="27"/>
        <v>9</v>
      </c>
      <c r="Q38" s="63">
        <f t="shared" si="27"/>
        <v>10</v>
      </c>
      <c r="R38" s="64">
        <f t="shared" si="27"/>
        <v>11</v>
      </c>
      <c r="S38" s="26"/>
      <c r="T38" s="60">
        <f t="shared" ref="T38:T41" si="35">T37+1</f>
        <v>23</v>
      </c>
      <c r="U38" s="62">
        <f t="shared" ref="U38:U42" si="36">IF(AND(AA37&gt;0,AA37&lt;30),AA37+1,0)</f>
        <v>2</v>
      </c>
      <c r="V38" s="63">
        <f t="shared" ref="V38:AA38" si="28">IF(AND(U38&gt;0,U38&lt;30),U38+1,0)</f>
        <v>3</v>
      </c>
      <c r="W38" s="63">
        <f t="shared" si="28"/>
        <v>4</v>
      </c>
      <c r="X38" s="63">
        <f t="shared" si="28"/>
        <v>5</v>
      </c>
      <c r="Y38" s="63">
        <f t="shared" si="28"/>
        <v>6</v>
      </c>
      <c r="Z38" s="63">
        <f t="shared" si="28"/>
        <v>7</v>
      </c>
      <c r="AA38" s="64">
        <f t="shared" si="28"/>
        <v>8</v>
      </c>
      <c r="AB38" s="33"/>
      <c r="AC38" s="7"/>
    </row>
    <row r="39" ht="18.0" customHeight="1">
      <c r="A39" s="55"/>
      <c r="B39" s="60">
        <f t="shared" si="29"/>
        <v>16</v>
      </c>
      <c r="C39" s="62">
        <f t="shared" si="30"/>
        <v>14</v>
      </c>
      <c r="D39" s="63">
        <f t="shared" ref="D39:I39" si="31">IF(AND(C39&gt;0,C39&lt;30),C39+1,0)</f>
        <v>15</v>
      </c>
      <c r="E39" s="63">
        <f t="shared" si="31"/>
        <v>16</v>
      </c>
      <c r="F39" s="63">
        <f t="shared" si="31"/>
        <v>17</v>
      </c>
      <c r="G39" s="63">
        <f t="shared" si="31"/>
        <v>18</v>
      </c>
      <c r="H39" s="63">
        <f t="shared" si="31"/>
        <v>19</v>
      </c>
      <c r="I39" s="64">
        <f t="shared" si="31"/>
        <v>20</v>
      </c>
      <c r="J39" s="26"/>
      <c r="K39" s="60">
        <f t="shared" si="32"/>
        <v>20</v>
      </c>
      <c r="L39" s="62">
        <f t="shared" si="33"/>
        <v>12</v>
      </c>
      <c r="M39" s="63">
        <f t="shared" ref="M39:R39" si="34">IF(AND(L39&gt;0,L39&lt;31),L39+1,0)</f>
        <v>13</v>
      </c>
      <c r="N39" s="63">
        <f t="shared" si="34"/>
        <v>14</v>
      </c>
      <c r="O39" s="63">
        <f t="shared" si="34"/>
        <v>15</v>
      </c>
      <c r="P39" s="63">
        <f t="shared" si="34"/>
        <v>16</v>
      </c>
      <c r="Q39" s="63">
        <f t="shared" si="34"/>
        <v>17</v>
      </c>
      <c r="R39" s="64">
        <f t="shared" si="34"/>
        <v>18</v>
      </c>
      <c r="S39" s="26"/>
      <c r="T39" s="60">
        <f t="shared" si="35"/>
        <v>24</v>
      </c>
      <c r="U39" s="62">
        <f t="shared" si="36"/>
        <v>9</v>
      </c>
      <c r="V39" s="63">
        <f t="shared" ref="V39:AA39" si="37">IF(AND(U39&gt;0,U39&lt;30),U39+1,0)</f>
        <v>10</v>
      </c>
      <c r="W39" s="63">
        <f t="shared" si="37"/>
        <v>11</v>
      </c>
      <c r="X39" s="63">
        <f t="shared" si="37"/>
        <v>12</v>
      </c>
      <c r="Y39" s="63">
        <f t="shared" si="37"/>
        <v>13</v>
      </c>
      <c r="Z39" s="63">
        <f t="shared" si="37"/>
        <v>14</v>
      </c>
      <c r="AA39" s="64">
        <f t="shared" si="37"/>
        <v>15</v>
      </c>
      <c r="AB39" s="33"/>
      <c r="AC39" s="7"/>
    </row>
    <row r="40" ht="18.0" customHeight="1">
      <c r="A40" s="55"/>
      <c r="B40" s="60">
        <f t="shared" si="29"/>
        <v>17</v>
      </c>
      <c r="C40" s="62">
        <f t="shared" si="30"/>
        <v>21</v>
      </c>
      <c r="D40" s="63">
        <f t="shared" ref="D40:I40" si="38">IF(AND(C40&gt;0,C40&lt;30),C40+1,0)</f>
        <v>22</v>
      </c>
      <c r="E40" s="63">
        <f t="shared" si="38"/>
        <v>23</v>
      </c>
      <c r="F40" s="63">
        <f t="shared" si="38"/>
        <v>24</v>
      </c>
      <c r="G40" s="63">
        <f t="shared" si="38"/>
        <v>25</v>
      </c>
      <c r="H40" s="63">
        <f t="shared" si="38"/>
        <v>26</v>
      </c>
      <c r="I40" s="64">
        <f t="shared" si="38"/>
        <v>27</v>
      </c>
      <c r="J40" s="26"/>
      <c r="K40" s="60">
        <f t="shared" si="32"/>
        <v>21</v>
      </c>
      <c r="L40" s="62">
        <f t="shared" si="33"/>
        <v>19</v>
      </c>
      <c r="M40" s="63">
        <f t="shared" ref="M40:R40" si="39">IF(AND(L40&gt;0,L40&lt;31),L40+1,0)</f>
        <v>20</v>
      </c>
      <c r="N40" s="63">
        <f t="shared" si="39"/>
        <v>21</v>
      </c>
      <c r="O40" s="63">
        <f t="shared" si="39"/>
        <v>22</v>
      </c>
      <c r="P40" s="63">
        <f t="shared" si="39"/>
        <v>23</v>
      </c>
      <c r="Q40" s="63">
        <f t="shared" si="39"/>
        <v>24</v>
      </c>
      <c r="R40" s="64">
        <f t="shared" si="39"/>
        <v>25</v>
      </c>
      <c r="S40" s="26"/>
      <c r="T40" s="60">
        <f t="shared" si="35"/>
        <v>25</v>
      </c>
      <c r="U40" s="62">
        <f t="shared" si="36"/>
        <v>16</v>
      </c>
      <c r="V40" s="63">
        <f t="shared" ref="V40:AA40" si="40">IF(AND(U40&gt;0,U40&lt;30),U40+1,0)</f>
        <v>17</v>
      </c>
      <c r="W40" s="63">
        <f t="shared" si="40"/>
        <v>18</v>
      </c>
      <c r="X40" s="63">
        <f t="shared" si="40"/>
        <v>19</v>
      </c>
      <c r="Y40" s="63">
        <f t="shared" si="40"/>
        <v>20</v>
      </c>
      <c r="Z40" s="63">
        <f t="shared" si="40"/>
        <v>21</v>
      </c>
      <c r="AA40" s="64">
        <f t="shared" si="40"/>
        <v>22</v>
      </c>
      <c r="AB40" s="33"/>
      <c r="AC40" s="7"/>
    </row>
    <row r="41" ht="18.0" customHeight="1">
      <c r="A41" s="55"/>
      <c r="B41" s="60">
        <f t="shared" si="29"/>
        <v>18</v>
      </c>
      <c r="C41" s="62">
        <f t="shared" si="30"/>
        <v>28</v>
      </c>
      <c r="D41" s="63">
        <f t="shared" ref="D41:I41" si="41">IF(AND(C41&gt;0,C41&lt;30),C41+1,0)</f>
        <v>29</v>
      </c>
      <c r="E41" s="63">
        <f t="shared" si="41"/>
        <v>30</v>
      </c>
      <c r="F41" s="63">
        <f t="shared" si="41"/>
        <v>0</v>
      </c>
      <c r="G41" s="63">
        <f t="shared" si="41"/>
        <v>0</v>
      </c>
      <c r="H41" s="63">
        <f t="shared" si="41"/>
        <v>0</v>
      </c>
      <c r="I41" s="64">
        <f t="shared" si="41"/>
        <v>0</v>
      </c>
      <c r="J41" s="26"/>
      <c r="K41" s="60">
        <f t="shared" si="32"/>
        <v>22</v>
      </c>
      <c r="L41" s="62">
        <f t="shared" si="33"/>
        <v>26</v>
      </c>
      <c r="M41" s="63">
        <f t="shared" ref="M41:R41" si="42">IF(AND(L41&gt;0,L41&lt;31),L41+1,0)</f>
        <v>27</v>
      </c>
      <c r="N41" s="63">
        <f t="shared" si="42"/>
        <v>28</v>
      </c>
      <c r="O41" s="63">
        <f t="shared" si="42"/>
        <v>29</v>
      </c>
      <c r="P41" s="63">
        <f t="shared" si="42"/>
        <v>30</v>
      </c>
      <c r="Q41" s="63">
        <f t="shared" si="42"/>
        <v>31</v>
      </c>
      <c r="R41" s="64">
        <f t="shared" si="42"/>
        <v>0</v>
      </c>
      <c r="S41" s="26"/>
      <c r="T41" s="60">
        <f t="shared" si="35"/>
        <v>26</v>
      </c>
      <c r="U41" s="62">
        <f t="shared" si="36"/>
        <v>23</v>
      </c>
      <c r="V41" s="63">
        <f t="shared" ref="V41:AA41" si="43">IF(AND(U41&gt;0,U41&lt;30),U41+1,0)</f>
        <v>24</v>
      </c>
      <c r="W41" s="63">
        <f t="shared" si="43"/>
        <v>25</v>
      </c>
      <c r="X41" s="63">
        <f t="shared" si="43"/>
        <v>26</v>
      </c>
      <c r="Y41" s="63">
        <f t="shared" si="43"/>
        <v>27</v>
      </c>
      <c r="Z41" s="63">
        <f t="shared" si="43"/>
        <v>28</v>
      </c>
      <c r="AA41" s="64">
        <f t="shared" si="43"/>
        <v>29</v>
      </c>
      <c r="AB41" s="33"/>
      <c r="AC41" s="7"/>
    </row>
    <row r="42" ht="18.0" customHeight="1">
      <c r="A42" s="55"/>
      <c r="B42" s="70">
        <f>IF(C42=0,0,B41+1)</f>
        <v>0</v>
      </c>
      <c r="C42" s="67">
        <f t="shared" si="30"/>
        <v>0</v>
      </c>
      <c r="D42" s="68">
        <f t="shared" ref="D42:I42" si="44">IF(AND(C42&gt;0,C42&lt;30),C42+1,0)</f>
        <v>0</v>
      </c>
      <c r="E42" s="68">
        <f t="shared" si="44"/>
        <v>0</v>
      </c>
      <c r="F42" s="68">
        <f t="shared" si="44"/>
        <v>0</v>
      </c>
      <c r="G42" s="68">
        <f t="shared" si="44"/>
        <v>0</v>
      </c>
      <c r="H42" s="68">
        <f t="shared" si="44"/>
        <v>0</v>
      </c>
      <c r="I42" s="69">
        <f t="shared" si="44"/>
        <v>0</v>
      </c>
      <c r="J42" s="26"/>
      <c r="K42" s="70">
        <f>IF(L42=0,0,K41+1)</f>
        <v>0</v>
      </c>
      <c r="L42" s="71">
        <f t="shared" si="33"/>
        <v>0</v>
      </c>
      <c r="M42" s="68">
        <f t="shared" ref="M42:R42" si="45">IF(AND(L42&gt;0,L42&lt;31),L42+1,0)</f>
        <v>0</v>
      </c>
      <c r="N42" s="68">
        <f t="shared" si="45"/>
        <v>0</v>
      </c>
      <c r="O42" s="68">
        <f t="shared" si="45"/>
        <v>0</v>
      </c>
      <c r="P42" s="68">
        <f t="shared" si="45"/>
        <v>0</v>
      </c>
      <c r="Q42" s="68">
        <f t="shared" si="45"/>
        <v>0</v>
      </c>
      <c r="R42" s="69">
        <f t="shared" si="45"/>
        <v>0</v>
      </c>
      <c r="S42" s="26"/>
      <c r="T42" s="70">
        <f>IF(U42=0,0,T41+1)</f>
        <v>27</v>
      </c>
      <c r="U42" s="71">
        <f t="shared" si="36"/>
        <v>30</v>
      </c>
      <c r="V42" s="68">
        <f t="shared" ref="V42:AA42" si="46">IF(AND(U42&gt;0,U42&lt;30),U42+1,0)</f>
        <v>0</v>
      </c>
      <c r="W42" s="68">
        <f t="shared" si="46"/>
        <v>0</v>
      </c>
      <c r="X42" s="68">
        <f t="shared" si="46"/>
        <v>0</v>
      </c>
      <c r="Y42" s="68">
        <f t="shared" si="46"/>
        <v>0</v>
      </c>
      <c r="Z42" s="68">
        <f t="shared" si="46"/>
        <v>0</v>
      </c>
      <c r="AA42" s="69">
        <f t="shared" si="46"/>
        <v>0</v>
      </c>
      <c r="AB42" s="33"/>
      <c r="AC42" s="7"/>
    </row>
    <row r="43" ht="18.0" customHeight="1">
      <c r="A43" s="55"/>
      <c r="B43" s="72"/>
      <c r="C43" s="73"/>
      <c r="D43" s="7"/>
      <c r="E43" s="7"/>
      <c r="F43" s="7"/>
      <c r="G43" s="7"/>
      <c r="H43" s="7"/>
      <c r="I43" s="74"/>
      <c r="J43" s="26"/>
      <c r="K43" s="72"/>
      <c r="L43" s="74"/>
      <c r="M43" s="7"/>
      <c r="N43" s="7"/>
      <c r="O43" s="7"/>
      <c r="P43" s="7"/>
      <c r="Q43" s="7"/>
      <c r="R43" s="74"/>
      <c r="S43" s="26"/>
      <c r="T43" s="72"/>
      <c r="U43" s="74"/>
      <c r="V43" s="7"/>
      <c r="W43" s="7"/>
      <c r="X43" s="7"/>
      <c r="Y43" s="7"/>
      <c r="Z43" s="7"/>
      <c r="AA43" s="74"/>
      <c r="AB43" s="33"/>
      <c r="AC43" s="7"/>
    </row>
    <row r="44" ht="18.0" customHeight="1">
      <c r="A44" s="55"/>
      <c r="B44" s="26"/>
      <c r="C44" s="7"/>
      <c r="D44" s="7"/>
      <c r="E44" s="7"/>
      <c r="F44" s="7"/>
      <c r="G44" s="7"/>
      <c r="H44" s="7"/>
      <c r="I44" s="7"/>
      <c r="J44" s="26"/>
      <c r="K44" s="26"/>
      <c r="L44" s="7"/>
      <c r="M44" s="7"/>
      <c r="N44" s="7"/>
      <c r="O44" s="7"/>
      <c r="P44" s="7"/>
      <c r="Q44" s="7"/>
      <c r="R44" s="7"/>
      <c r="S44" s="26"/>
      <c r="T44" s="26"/>
      <c r="U44" s="7"/>
      <c r="V44" s="7"/>
      <c r="W44" s="7"/>
      <c r="X44" s="7"/>
      <c r="Y44" s="7"/>
      <c r="Z44" s="7"/>
      <c r="AA44" s="7"/>
      <c r="AB44" s="33"/>
      <c r="AC44" s="7"/>
    </row>
    <row r="45" ht="18.0" customHeight="1">
      <c r="A45" s="55"/>
      <c r="B45" s="26"/>
      <c r="C45" s="7"/>
      <c r="D45" s="7"/>
      <c r="E45" s="7"/>
      <c r="F45" s="7"/>
      <c r="G45" s="7"/>
      <c r="H45" s="7"/>
      <c r="I45" s="7"/>
      <c r="J45" s="26"/>
      <c r="K45" s="26"/>
      <c r="L45" s="7"/>
      <c r="M45" s="7"/>
      <c r="N45" s="41"/>
      <c r="O45" s="7"/>
      <c r="P45" s="7"/>
      <c r="Q45" s="7"/>
      <c r="R45" s="7"/>
      <c r="S45" s="26"/>
      <c r="T45" s="26"/>
      <c r="U45" s="7"/>
      <c r="V45" s="41"/>
      <c r="W45" s="7"/>
      <c r="X45" s="7"/>
      <c r="Y45" s="7"/>
      <c r="Z45" s="7"/>
      <c r="AA45" s="7"/>
      <c r="AB45" s="33"/>
      <c r="AC45" s="7"/>
    </row>
    <row r="46" ht="18.0" customHeight="1">
      <c r="A46" s="55"/>
      <c r="B46" s="26"/>
      <c r="C46" s="7"/>
      <c r="D46" s="7"/>
      <c r="E46" s="41"/>
      <c r="F46" s="7"/>
      <c r="G46" s="7"/>
      <c r="H46" s="7"/>
      <c r="I46" s="7"/>
      <c r="J46" s="26"/>
      <c r="K46" s="26"/>
      <c r="L46" s="7"/>
      <c r="M46" s="7"/>
      <c r="N46" s="7"/>
      <c r="O46" s="7"/>
      <c r="P46" s="7"/>
      <c r="Q46" s="7"/>
      <c r="R46" s="7"/>
      <c r="S46" s="26"/>
      <c r="T46" s="26"/>
      <c r="U46" s="7"/>
      <c r="V46" s="7"/>
      <c r="W46" s="7"/>
      <c r="X46" s="7"/>
      <c r="Y46" s="7"/>
      <c r="Z46" s="7"/>
      <c r="AA46" s="7"/>
      <c r="AB46" s="33"/>
      <c r="AC46" s="7"/>
    </row>
    <row r="47" ht="18.0" customHeight="1">
      <c r="A47" s="55"/>
      <c r="B47" s="26"/>
      <c r="C47" s="7"/>
      <c r="D47" s="7"/>
      <c r="E47" s="7"/>
      <c r="F47" s="7"/>
      <c r="G47" s="7"/>
      <c r="H47" s="7"/>
      <c r="I47" s="7"/>
      <c r="J47" s="26"/>
      <c r="K47" s="26"/>
      <c r="L47" s="7"/>
      <c r="M47" s="7"/>
      <c r="N47" s="7"/>
      <c r="O47" s="7"/>
      <c r="P47" s="7"/>
      <c r="Q47" s="7"/>
      <c r="R47" s="7"/>
      <c r="S47" s="26"/>
      <c r="T47" s="26"/>
      <c r="U47" s="7"/>
      <c r="V47" s="7"/>
      <c r="W47" s="7"/>
      <c r="X47" s="7"/>
      <c r="Y47" s="7"/>
      <c r="Z47" s="7"/>
      <c r="AA47" s="7"/>
      <c r="AB47" s="33"/>
      <c r="AC47" s="7"/>
    </row>
    <row r="48" ht="18.0" customHeight="1">
      <c r="A48" s="55"/>
      <c r="B48" s="26"/>
      <c r="C48" s="7"/>
      <c r="D48" s="7"/>
      <c r="E48" s="7"/>
      <c r="F48" s="7"/>
      <c r="G48" s="7"/>
      <c r="H48" s="7"/>
      <c r="I48" s="7"/>
      <c r="J48" s="26"/>
      <c r="K48" s="26"/>
      <c r="L48" s="7"/>
      <c r="M48" s="7"/>
      <c r="N48" s="7"/>
      <c r="O48" s="7"/>
      <c r="P48" s="7"/>
      <c r="Q48" s="7"/>
      <c r="R48" s="7"/>
      <c r="S48" s="26"/>
      <c r="T48" s="26"/>
      <c r="U48" s="7"/>
      <c r="V48" s="7"/>
      <c r="W48" s="7"/>
      <c r="X48" s="7"/>
      <c r="Y48" s="7"/>
      <c r="Z48" s="7"/>
      <c r="AA48" s="7"/>
      <c r="AB48" s="33"/>
      <c r="AC48" s="7"/>
    </row>
    <row r="49" ht="18.0" customHeight="1">
      <c r="A49" s="42"/>
      <c r="B49" s="46" t="s">
        <v>31</v>
      </c>
      <c r="C49" s="44"/>
      <c r="D49" s="44"/>
      <c r="E49" s="44"/>
      <c r="F49" s="44"/>
      <c r="G49" s="44"/>
      <c r="H49" s="44"/>
      <c r="I49" s="44"/>
      <c r="J49" s="45"/>
      <c r="K49" s="75" t="s">
        <v>32</v>
      </c>
      <c r="L49" s="44"/>
      <c r="M49" s="44"/>
      <c r="N49" s="44"/>
      <c r="O49" s="44"/>
      <c r="P49" s="44"/>
      <c r="Q49" s="44"/>
      <c r="R49" s="44"/>
      <c r="S49" s="45"/>
      <c r="T49" s="43" t="s">
        <v>33</v>
      </c>
      <c r="U49" s="44"/>
      <c r="V49" s="44"/>
      <c r="W49" s="44"/>
      <c r="X49" s="44"/>
      <c r="Y49" s="44"/>
      <c r="Z49" s="44"/>
      <c r="AA49" s="44"/>
      <c r="AB49" s="48"/>
      <c r="AC49" s="45"/>
    </row>
    <row r="50" ht="18.0" customHeight="1">
      <c r="A50" s="55"/>
      <c r="B50" s="50" t="s">
        <v>19</v>
      </c>
      <c r="C50" s="51" t="s">
        <v>20</v>
      </c>
      <c r="D50" s="52" t="s">
        <v>21</v>
      </c>
      <c r="E50" s="52" t="s">
        <v>22</v>
      </c>
      <c r="F50" s="52" t="s">
        <v>23</v>
      </c>
      <c r="G50" s="52" t="s">
        <v>24</v>
      </c>
      <c r="H50" s="52" t="s">
        <v>25</v>
      </c>
      <c r="I50" s="53" t="s">
        <v>26</v>
      </c>
      <c r="J50" s="54"/>
      <c r="K50" s="50" t="s">
        <v>19</v>
      </c>
      <c r="L50" s="51" t="s">
        <v>20</v>
      </c>
      <c r="M50" s="52" t="s">
        <v>21</v>
      </c>
      <c r="N50" s="52" t="s">
        <v>22</v>
      </c>
      <c r="O50" s="52" t="s">
        <v>23</v>
      </c>
      <c r="P50" s="52" t="s">
        <v>24</v>
      </c>
      <c r="Q50" s="52" t="s">
        <v>25</v>
      </c>
      <c r="R50" s="53" t="s">
        <v>26</v>
      </c>
      <c r="S50" s="54"/>
      <c r="T50" s="50" t="s">
        <v>19</v>
      </c>
      <c r="U50" s="51" t="s">
        <v>20</v>
      </c>
      <c r="V50" s="52" t="s">
        <v>21</v>
      </c>
      <c r="W50" s="52" t="s">
        <v>22</v>
      </c>
      <c r="X50" s="52" t="s">
        <v>23</v>
      </c>
      <c r="Y50" s="52" t="s">
        <v>24</v>
      </c>
      <c r="Z50" s="52" t="s">
        <v>25</v>
      </c>
      <c r="AA50" s="53" t="s">
        <v>26</v>
      </c>
      <c r="AB50" s="33"/>
      <c r="AC50" s="7"/>
    </row>
    <row r="51" ht="18.0" customHeight="1">
      <c r="A51" s="55"/>
      <c r="B51" s="77">
        <f>IF(T42&gt;0,T42,T41+1)</f>
        <v>27</v>
      </c>
      <c r="C51" s="57">
        <f>IF($C$5=1,1,0)</f>
        <v>0</v>
      </c>
      <c r="D51" s="58">
        <f>IF($D$5=1,1,IF(C51&gt;0,C51+1,0))</f>
        <v>1</v>
      </c>
      <c r="E51" s="58">
        <f>IF($E$5=1,1,IF(D51&gt;0,D51+1,0))</f>
        <v>2</v>
      </c>
      <c r="F51" s="58">
        <f>IF($F$5=1,1,IF(E51&gt;0,E51+1,0))</f>
        <v>3</v>
      </c>
      <c r="G51" s="58">
        <f>IF($G$5=1,1,IF(F51&gt;0,F51+1,0))</f>
        <v>4</v>
      </c>
      <c r="H51" s="58">
        <f>IF($H$5=1,1,IF(G51&gt;0,G51+1,0))</f>
        <v>5</v>
      </c>
      <c r="I51" s="59">
        <f>IF($I$5=1,1,IF(H51&gt;0,H51+1,0))</f>
        <v>6</v>
      </c>
      <c r="J51" s="26"/>
      <c r="K51" s="60">
        <f>IF(B56&gt;0,B55+1,B55)</f>
        <v>31</v>
      </c>
      <c r="L51" s="57">
        <f>IF($L$5=1,1,0)</f>
        <v>0</v>
      </c>
      <c r="M51" s="58">
        <f>IF($M$5=1,1,IF(L51&gt;0,L51+1,0))</f>
        <v>0</v>
      </c>
      <c r="N51" s="58">
        <f>IF($N$5=1,1,IF(M51&gt;0,M51+1,0))</f>
        <v>0</v>
      </c>
      <c r="O51" s="58">
        <f>IF($O$5=1,1,IF(N51&gt;0,N51+1,0))</f>
        <v>0</v>
      </c>
      <c r="P51" s="58">
        <f>IF($P$5=1,1,IF(O51&gt;0,O51+1,0))</f>
        <v>1</v>
      </c>
      <c r="Q51" s="58">
        <f>IF($Q$5=1,1,IF(P51&gt;0,P51+1,0))</f>
        <v>2</v>
      </c>
      <c r="R51" s="59">
        <f>IF($R$5=1,1,IF(Q51&gt;0,Q51+1,0))</f>
        <v>3</v>
      </c>
      <c r="S51" s="26"/>
      <c r="T51" s="60">
        <f>IF(K56&gt;0,K55+1,K55)</f>
        <v>35</v>
      </c>
      <c r="U51" s="57">
        <f>IF($U$5=1,1,0)</f>
        <v>1</v>
      </c>
      <c r="V51" s="58">
        <f>IF($V$5=1,1,IF(U51&gt;0,U51+1,0))</f>
        <v>2</v>
      </c>
      <c r="W51" s="58">
        <f>IF($W$5=1,1,IF(V51&gt;0,V51+1,0))</f>
        <v>3</v>
      </c>
      <c r="X51" s="58">
        <f>IF($X$5=1,1,IF(W51&gt;0,W51+1,0))</f>
        <v>4</v>
      </c>
      <c r="Y51" s="58">
        <f>IF($Y$5=1,1,IF(X51&gt;0,X51+1,0))</f>
        <v>5</v>
      </c>
      <c r="Z51" s="78">
        <f>IF($Z$5=1,1,IF(Y51&gt;0,Y51+1,0))</f>
        <v>6</v>
      </c>
      <c r="AA51" s="59">
        <f>IF($AA$5=1,1,IF(Z51&gt;0,Z51+1,0))</f>
        <v>7</v>
      </c>
      <c r="AB51" s="33"/>
      <c r="AC51" s="7"/>
    </row>
    <row r="52" ht="18.0" customHeight="1">
      <c r="A52" s="55"/>
      <c r="B52" s="60">
        <f t="shared" ref="B52:B55" si="50">B51+1</f>
        <v>28</v>
      </c>
      <c r="C52" s="62">
        <f t="shared" ref="C52:C56" si="51">IF(AND(I51&gt;0,I51&lt;31),I51+1,0)</f>
        <v>7</v>
      </c>
      <c r="D52" s="63">
        <f t="shared" ref="D52:I52" si="47">IF(AND(C52&gt;0,C52&lt;31),C52+1,0)</f>
        <v>8</v>
      </c>
      <c r="E52" s="63">
        <f t="shared" si="47"/>
        <v>9</v>
      </c>
      <c r="F52" s="63">
        <f t="shared" si="47"/>
        <v>10</v>
      </c>
      <c r="G52" s="63">
        <f t="shared" si="47"/>
        <v>11</v>
      </c>
      <c r="H52" s="63">
        <f t="shared" si="47"/>
        <v>12</v>
      </c>
      <c r="I52" s="64">
        <f t="shared" si="47"/>
        <v>13</v>
      </c>
      <c r="J52" s="26"/>
      <c r="K52" s="60">
        <f t="shared" ref="K52:K55" si="53">K51+1</f>
        <v>32</v>
      </c>
      <c r="L52" s="62">
        <f t="shared" ref="L52:L56" si="54">IF(AND(R51&gt;0,R51&lt;31),R51+1,0)</f>
        <v>4</v>
      </c>
      <c r="M52" s="63">
        <f t="shared" ref="M52:R52" si="48">IF(AND(L52&gt;0,L52&lt;31),L52+1,0)</f>
        <v>5</v>
      </c>
      <c r="N52" s="63">
        <f t="shared" si="48"/>
        <v>6</v>
      </c>
      <c r="O52" s="63">
        <f t="shared" si="48"/>
        <v>7</v>
      </c>
      <c r="P52" s="63">
        <f t="shared" si="48"/>
        <v>8</v>
      </c>
      <c r="Q52" s="63">
        <f t="shared" si="48"/>
        <v>9</v>
      </c>
      <c r="R52" s="64">
        <f t="shared" si="48"/>
        <v>10</v>
      </c>
      <c r="S52" s="26"/>
      <c r="T52" s="60">
        <f t="shared" ref="T52:T55" si="56">T51+1</f>
        <v>36</v>
      </c>
      <c r="U52" s="62">
        <f t="shared" ref="U52:U56" si="57">IF(AND(AA51&gt;0,AA51&lt;30),AA51+1,0)</f>
        <v>8</v>
      </c>
      <c r="V52" s="63">
        <f t="shared" ref="V52:AA52" si="49">IF(AND(U52&gt;0,U52&lt;30),U52+1,0)</f>
        <v>9</v>
      </c>
      <c r="W52" s="63">
        <f t="shared" si="49"/>
        <v>10</v>
      </c>
      <c r="X52" s="63">
        <f t="shared" si="49"/>
        <v>11</v>
      </c>
      <c r="Y52" s="63">
        <f t="shared" si="49"/>
        <v>12</v>
      </c>
      <c r="Z52" s="79">
        <f t="shared" si="49"/>
        <v>13</v>
      </c>
      <c r="AA52" s="64">
        <f t="shared" si="49"/>
        <v>14</v>
      </c>
      <c r="AB52" s="33"/>
      <c r="AC52" s="7"/>
    </row>
    <row r="53" ht="18.0" customHeight="1">
      <c r="A53" s="55"/>
      <c r="B53" s="60">
        <f t="shared" si="50"/>
        <v>29</v>
      </c>
      <c r="C53" s="62">
        <f t="shared" si="51"/>
        <v>14</v>
      </c>
      <c r="D53" s="63">
        <f t="shared" ref="D53:I53" si="52">IF(AND(C53&gt;0,C53&lt;31),C53+1,0)</f>
        <v>15</v>
      </c>
      <c r="E53" s="63">
        <f t="shared" si="52"/>
        <v>16</v>
      </c>
      <c r="F53" s="63">
        <f t="shared" si="52"/>
        <v>17</v>
      </c>
      <c r="G53" s="63">
        <f t="shared" si="52"/>
        <v>18</v>
      </c>
      <c r="H53" s="63">
        <f t="shared" si="52"/>
        <v>19</v>
      </c>
      <c r="I53" s="64">
        <f t="shared" si="52"/>
        <v>20</v>
      </c>
      <c r="J53" s="26"/>
      <c r="K53" s="60">
        <f t="shared" si="53"/>
        <v>33</v>
      </c>
      <c r="L53" s="62">
        <f t="shared" si="54"/>
        <v>11</v>
      </c>
      <c r="M53" s="63">
        <f t="shared" ref="M53:R53" si="55">IF(AND(L53&gt;0,L53&lt;31),L53+1,0)</f>
        <v>12</v>
      </c>
      <c r="N53" s="63">
        <f t="shared" si="55"/>
        <v>13</v>
      </c>
      <c r="O53" s="63">
        <f t="shared" si="55"/>
        <v>14</v>
      </c>
      <c r="P53" s="63">
        <f t="shared" si="55"/>
        <v>15</v>
      </c>
      <c r="Q53" s="63">
        <f t="shared" si="55"/>
        <v>16</v>
      </c>
      <c r="R53" s="64">
        <f t="shared" si="55"/>
        <v>17</v>
      </c>
      <c r="S53" s="26"/>
      <c r="T53" s="60">
        <f t="shared" si="56"/>
        <v>37</v>
      </c>
      <c r="U53" s="62">
        <f t="shared" si="57"/>
        <v>15</v>
      </c>
      <c r="V53" s="63">
        <f t="shared" ref="V53:AA53" si="58">IF(AND(U53&gt;0,U53&lt;30),U53+1,0)</f>
        <v>16</v>
      </c>
      <c r="W53" s="63">
        <f t="shared" si="58"/>
        <v>17</v>
      </c>
      <c r="X53" s="63">
        <f t="shared" si="58"/>
        <v>18</v>
      </c>
      <c r="Y53" s="63">
        <f t="shared" si="58"/>
        <v>19</v>
      </c>
      <c r="Z53" s="79">
        <f t="shared" si="58"/>
        <v>20</v>
      </c>
      <c r="AA53" s="64">
        <f t="shared" si="58"/>
        <v>21</v>
      </c>
      <c r="AB53" s="33"/>
      <c r="AC53" s="7"/>
    </row>
    <row r="54" ht="18.0" customHeight="1">
      <c r="A54" s="55"/>
      <c r="B54" s="60">
        <f t="shared" si="50"/>
        <v>30</v>
      </c>
      <c r="C54" s="62">
        <f t="shared" si="51"/>
        <v>21</v>
      </c>
      <c r="D54" s="63">
        <f t="shared" ref="D54:I54" si="59">IF(AND(C54&gt;0,C54&lt;31),C54+1,0)</f>
        <v>22</v>
      </c>
      <c r="E54" s="63">
        <f t="shared" si="59"/>
        <v>23</v>
      </c>
      <c r="F54" s="63">
        <f t="shared" si="59"/>
        <v>24</v>
      </c>
      <c r="G54" s="63">
        <f t="shared" si="59"/>
        <v>25</v>
      </c>
      <c r="H54" s="63">
        <f t="shared" si="59"/>
        <v>26</v>
      </c>
      <c r="I54" s="64">
        <f t="shared" si="59"/>
        <v>27</v>
      </c>
      <c r="J54" s="26"/>
      <c r="K54" s="60">
        <f t="shared" si="53"/>
        <v>34</v>
      </c>
      <c r="L54" s="62">
        <f t="shared" si="54"/>
        <v>18</v>
      </c>
      <c r="M54" s="63">
        <f t="shared" ref="M54:R54" si="60">IF(AND(L54&gt;0,L54&lt;31),L54+1,0)</f>
        <v>19</v>
      </c>
      <c r="N54" s="63">
        <f t="shared" si="60"/>
        <v>20</v>
      </c>
      <c r="O54" s="63">
        <f t="shared" si="60"/>
        <v>21</v>
      </c>
      <c r="P54" s="63">
        <f t="shared" si="60"/>
        <v>22</v>
      </c>
      <c r="Q54" s="63">
        <f t="shared" si="60"/>
        <v>23</v>
      </c>
      <c r="R54" s="64">
        <f t="shared" si="60"/>
        <v>24</v>
      </c>
      <c r="S54" s="26"/>
      <c r="T54" s="60">
        <f t="shared" si="56"/>
        <v>38</v>
      </c>
      <c r="U54" s="62">
        <f t="shared" si="57"/>
        <v>22</v>
      </c>
      <c r="V54" s="63">
        <f t="shared" ref="V54:AA54" si="61">IF(AND(U54&gt;0,U54&lt;30),U54+1,0)</f>
        <v>23</v>
      </c>
      <c r="W54" s="63">
        <f t="shared" si="61"/>
        <v>24</v>
      </c>
      <c r="X54" s="63">
        <f t="shared" si="61"/>
        <v>25</v>
      </c>
      <c r="Y54" s="63">
        <f t="shared" si="61"/>
        <v>26</v>
      </c>
      <c r="Z54" s="79">
        <f t="shared" si="61"/>
        <v>27</v>
      </c>
      <c r="AA54" s="64">
        <f t="shared" si="61"/>
        <v>28</v>
      </c>
      <c r="AB54" s="33"/>
      <c r="AC54" s="7"/>
    </row>
    <row r="55" ht="18.0" customHeight="1">
      <c r="A55" s="55"/>
      <c r="B55" s="60">
        <f t="shared" si="50"/>
        <v>31</v>
      </c>
      <c r="C55" s="62">
        <f t="shared" si="51"/>
        <v>28</v>
      </c>
      <c r="D55" s="63">
        <f t="shared" ref="D55:I55" si="62">IF(AND(C55&gt;0,C55&lt;31),C55+1,0)</f>
        <v>29</v>
      </c>
      <c r="E55" s="63">
        <f t="shared" si="62"/>
        <v>30</v>
      </c>
      <c r="F55" s="63">
        <f t="shared" si="62"/>
        <v>31</v>
      </c>
      <c r="G55" s="63">
        <f t="shared" si="62"/>
        <v>0</v>
      </c>
      <c r="H55" s="63">
        <f t="shared" si="62"/>
        <v>0</v>
      </c>
      <c r="I55" s="64">
        <f t="shared" si="62"/>
        <v>0</v>
      </c>
      <c r="J55" s="26"/>
      <c r="K55" s="60">
        <f t="shared" si="53"/>
        <v>35</v>
      </c>
      <c r="L55" s="62">
        <f t="shared" si="54"/>
        <v>25</v>
      </c>
      <c r="M55" s="63">
        <f t="shared" ref="M55:R55" si="63">IF(AND(L55&gt;0,L55&lt;31),L55+1,0)</f>
        <v>26</v>
      </c>
      <c r="N55" s="63">
        <f t="shared" si="63"/>
        <v>27</v>
      </c>
      <c r="O55" s="63">
        <f t="shared" si="63"/>
        <v>28</v>
      </c>
      <c r="P55" s="63">
        <f t="shared" si="63"/>
        <v>29</v>
      </c>
      <c r="Q55" s="63">
        <f t="shared" si="63"/>
        <v>30</v>
      </c>
      <c r="R55" s="64">
        <f t="shared" si="63"/>
        <v>31</v>
      </c>
      <c r="S55" s="26"/>
      <c r="T55" s="60">
        <f t="shared" si="56"/>
        <v>39</v>
      </c>
      <c r="U55" s="62">
        <f t="shared" si="57"/>
        <v>29</v>
      </c>
      <c r="V55" s="63">
        <f t="shared" ref="V55:AA55" si="64">IF(AND(U55&gt;0,U55&lt;30),U55+1,0)</f>
        <v>30</v>
      </c>
      <c r="W55" s="63">
        <f t="shared" si="64"/>
        <v>0</v>
      </c>
      <c r="X55" s="63">
        <f t="shared" si="64"/>
        <v>0</v>
      </c>
      <c r="Y55" s="63">
        <f t="shared" si="64"/>
        <v>0</v>
      </c>
      <c r="Z55" s="79">
        <f t="shared" si="64"/>
        <v>0</v>
      </c>
      <c r="AA55" s="64">
        <f t="shared" si="64"/>
        <v>0</v>
      </c>
      <c r="AB55" s="33"/>
      <c r="AC55" s="7"/>
    </row>
    <row r="56" ht="18.0" customHeight="1">
      <c r="A56" s="55"/>
      <c r="B56" s="70">
        <f>IF(C56=0,0,B55+1)</f>
        <v>0</v>
      </c>
      <c r="C56" s="67">
        <f t="shared" si="51"/>
        <v>0</v>
      </c>
      <c r="D56" s="68">
        <f t="shared" ref="D56:I56" si="65">IF(AND(C56&gt;0,C56&lt;31),C56+1,0)</f>
        <v>0</v>
      </c>
      <c r="E56" s="68">
        <f t="shared" si="65"/>
        <v>0</v>
      </c>
      <c r="F56" s="68">
        <f t="shared" si="65"/>
        <v>0</v>
      </c>
      <c r="G56" s="68">
        <f t="shared" si="65"/>
        <v>0</v>
      </c>
      <c r="H56" s="68">
        <f t="shared" si="65"/>
        <v>0</v>
      </c>
      <c r="I56" s="69">
        <f t="shared" si="65"/>
        <v>0</v>
      </c>
      <c r="J56" s="26"/>
      <c r="K56" s="70">
        <f>IF(L56=0,0,K55+1)</f>
        <v>0</v>
      </c>
      <c r="L56" s="71">
        <f t="shared" si="54"/>
        <v>0</v>
      </c>
      <c r="M56" s="68">
        <f t="shared" ref="M56:R56" si="66">IF(AND(L56&gt;0,L56&lt;31),L56+1,0)</f>
        <v>0</v>
      </c>
      <c r="N56" s="68">
        <f t="shared" si="66"/>
        <v>0</v>
      </c>
      <c r="O56" s="68">
        <f t="shared" si="66"/>
        <v>0</v>
      </c>
      <c r="P56" s="68">
        <f t="shared" si="66"/>
        <v>0</v>
      </c>
      <c r="Q56" s="68">
        <f t="shared" si="66"/>
        <v>0</v>
      </c>
      <c r="R56" s="69">
        <f t="shared" si="66"/>
        <v>0</v>
      </c>
      <c r="S56" s="26"/>
      <c r="T56" s="70">
        <f>IF(U56=0,0,T55+1)</f>
        <v>0</v>
      </c>
      <c r="U56" s="71">
        <f t="shared" si="57"/>
        <v>0</v>
      </c>
      <c r="V56" s="68">
        <f t="shared" ref="V56:AA56" si="67">IF(AND(U56&gt;0,U56&lt;30),U56+1,0)</f>
        <v>0</v>
      </c>
      <c r="W56" s="68">
        <f t="shared" si="67"/>
        <v>0</v>
      </c>
      <c r="X56" s="68">
        <f t="shared" si="67"/>
        <v>0</v>
      </c>
      <c r="Y56" s="68">
        <f t="shared" si="67"/>
        <v>0</v>
      </c>
      <c r="Z56" s="68">
        <f t="shared" si="67"/>
        <v>0</v>
      </c>
      <c r="AA56" s="69">
        <f t="shared" si="67"/>
        <v>0</v>
      </c>
      <c r="AB56" s="33"/>
      <c r="AC56" s="7"/>
    </row>
    <row r="57" ht="18.0" customHeight="1">
      <c r="A57" s="55"/>
      <c r="B57" s="26"/>
      <c r="C57" s="7"/>
      <c r="D57" s="7"/>
      <c r="E57" s="7"/>
      <c r="F57" s="7"/>
      <c r="G57" s="7"/>
      <c r="H57" s="7"/>
      <c r="I57" s="7"/>
      <c r="J57" s="26"/>
      <c r="K57" s="26"/>
      <c r="L57" s="7"/>
      <c r="M57" s="7"/>
      <c r="N57" s="7"/>
      <c r="O57" s="7"/>
      <c r="P57" s="7"/>
      <c r="Q57" s="7"/>
      <c r="R57" s="7"/>
      <c r="S57" s="26"/>
      <c r="T57" s="26"/>
      <c r="U57" s="7"/>
      <c r="V57" s="7"/>
      <c r="W57" s="7"/>
      <c r="X57" s="7"/>
      <c r="Y57" s="7"/>
      <c r="Z57" s="7"/>
      <c r="AA57" s="7"/>
      <c r="AB57" s="33"/>
      <c r="AC57" s="7"/>
    </row>
    <row r="58" ht="18.0" customHeight="1">
      <c r="A58" s="55"/>
      <c r="B58" s="26"/>
      <c r="C58" s="7"/>
      <c r="D58" s="7"/>
      <c r="E58" s="7"/>
      <c r="F58" s="7"/>
      <c r="G58" s="7"/>
      <c r="H58" s="7"/>
      <c r="I58" s="7"/>
      <c r="J58" s="26"/>
      <c r="K58" s="26"/>
      <c r="L58" s="7"/>
      <c r="M58" s="7"/>
      <c r="N58" s="7"/>
      <c r="O58" s="7"/>
      <c r="P58" s="7"/>
      <c r="Q58" s="7"/>
      <c r="R58" s="7"/>
      <c r="S58" s="26"/>
      <c r="T58" s="26"/>
      <c r="U58" s="7"/>
      <c r="V58" s="7"/>
      <c r="W58" s="7"/>
      <c r="X58" s="7"/>
      <c r="Y58" s="7"/>
      <c r="Z58" s="7"/>
      <c r="AA58" s="7"/>
      <c r="AB58" s="33"/>
      <c r="AC58" s="7"/>
    </row>
    <row r="59" ht="18.0" customHeight="1">
      <c r="A59" s="55"/>
      <c r="B59" s="26"/>
      <c r="C59" s="7"/>
      <c r="D59" s="7"/>
      <c r="E59" s="41"/>
      <c r="F59" s="7"/>
      <c r="G59" s="7"/>
      <c r="H59" s="7"/>
      <c r="I59" s="41"/>
      <c r="J59" s="26"/>
      <c r="K59" s="26"/>
      <c r="L59" s="7"/>
      <c r="M59" s="7"/>
      <c r="N59" s="41"/>
      <c r="O59" s="7"/>
      <c r="P59" s="7"/>
      <c r="Q59" s="7"/>
      <c r="R59" s="7"/>
      <c r="S59" s="26"/>
      <c r="T59" s="26"/>
      <c r="U59" s="7"/>
      <c r="V59" s="41"/>
      <c r="W59" s="7"/>
      <c r="X59" s="7"/>
      <c r="Y59" s="7"/>
      <c r="Z59" s="7"/>
      <c r="AA59" s="7"/>
      <c r="AB59" s="33"/>
      <c r="AC59" s="7"/>
    </row>
    <row r="60" ht="18.0" customHeight="1">
      <c r="A60" s="55"/>
      <c r="B60" s="26"/>
      <c r="C60" s="7"/>
      <c r="D60" s="7"/>
      <c r="E60" s="7"/>
      <c r="F60" s="7"/>
      <c r="G60" s="7"/>
      <c r="H60" s="7"/>
      <c r="I60" s="7"/>
      <c r="J60" s="26"/>
      <c r="K60" s="26"/>
      <c r="L60" s="7"/>
      <c r="M60" s="7"/>
      <c r="N60" s="7"/>
      <c r="O60" s="7"/>
      <c r="P60" s="7"/>
      <c r="Q60" s="7"/>
      <c r="R60" s="7"/>
      <c r="S60" s="26"/>
      <c r="T60" s="26"/>
      <c r="U60" s="7"/>
      <c r="V60" s="7"/>
      <c r="W60" s="7"/>
      <c r="X60" s="7"/>
      <c r="Y60" s="7"/>
      <c r="Z60" s="7"/>
      <c r="AA60" s="7"/>
      <c r="AB60" s="33"/>
      <c r="AC60" s="7"/>
    </row>
    <row r="61" ht="18.0" customHeight="1">
      <c r="A61" s="55"/>
      <c r="B61" s="26"/>
      <c r="C61" s="7"/>
      <c r="D61" s="7"/>
      <c r="E61" s="7"/>
      <c r="F61" s="7"/>
      <c r="G61" s="7"/>
      <c r="H61" s="7"/>
      <c r="I61" s="7"/>
      <c r="J61" s="26"/>
      <c r="K61" s="26"/>
      <c r="L61" s="7"/>
      <c r="M61" s="7"/>
      <c r="N61" s="7"/>
      <c r="O61" s="7"/>
      <c r="P61" s="7"/>
      <c r="Q61" s="7"/>
      <c r="R61" s="7"/>
      <c r="S61" s="26"/>
      <c r="T61" s="26"/>
      <c r="U61" s="7"/>
      <c r="V61" s="7"/>
      <c r="W61" s="7"/>
      <c r="X61" s="7"/>
      <c r="Y61" s="7"/>
      <c r="Z61" s="7"/>
      <c r="AA61" s="7"/>
      <c r="AB61" s="33"/>
      <c r="AC61" s="7"/>
    </row>
    <row r="62" ht="18.0" customHeight="1">
      <c r="A62" s="55"/>
      <c r="B62" s="26"/>
      <c r="C62" s="7"/>
      <c r="D62" s="7"/>
      <c r="E62" s="7"/>
      <c r="F62" s="7"/>
      <c r="G62" s="7"/>
      <c r="H62" s="7"/>
      <c r="I62" s="7"/>
      <c r="J62" s="26"/>
      <c r="K62" s="26"/>
      <c r="L62" s="7"/>
      <c r="M62" s="7"/>
      <c r="N62" s="7"/>
      <c r="O62" s="7"/>
      <c r="P62" s="7"/>
      <c r="Q62" s="7"/>
      <c r="R62" s="7"/>
      <c r="S62" s="26"/>
      <c r="T62" s="26"/>
      <c r="U62" s="7"/>
      <c r="V62" s="7"/>
      <c r="W62" s="7"/>
      <c r="X62" s="7"/>
      <c r="Y62" s="7"/>
      <c r="Z62" s="7"/>
      <c r="AA62" s="7"/>
      <c r="AB62" s="33"/>
      <c r="AC62" s="7"/>
    </row>
    <row r="63" ht="18.0" customHeight="1">
      <c r="A63" s="42"/>
      <c r="B63" s="47" t="s">
        <v>34</v>
      </c>
      <c r="C63" s="44"/>
      <c r="D63" s="44"/>
      <c r="E63" s="44"/>
      <c r="F63" s="44"/>
      <c r="G63" s="44"/>
      <c r="H63" s="44"/>
      <c r="I63" s="44"/>
      <c r="J63" s="45"/>
      <c r="K63" s="46" t="s">
        <v>35</v>
      </c>
      <c r="L63" s="44"/>
      <c r="M63" s="44"/>
      <c r="N63" s="44"/>
      <c r="O63" s="44"/>
      <c r="P63" s="44"/>
      <c r="Q63" s="44"/>
      <c r="R63" s="44"/>
      <c r="S63" s="45"/>
      <c r="T63" s="75" t="s">
        <v>36</v>
      </c>
      <c r="U63" s="44"/>
      <c r="V63" s="44"/>
      <c r="W63" s="44"/>
      <c r="X63" s="44"/>
      <c r="Y63" s="44"/>
      <c r="Z63" s="44"/>
      <c r="AA63" s="44"/>
      <c r="AB63" s="48"/>
      <c r="AC63" s="45"/>
    </row>
    <row r="64" ht="18.0" customHeight="1">
      <c r="A64" s="55"/>
      <c r="B64" s="50" t="s">
        <v>19</v>
      </c>
      <c r="C64" s="51" t="s">
        <v>20</v>
      </c>
      <c r="D64" s="52" t="s">
        <v>21</v>
      </c>
      <c r="E64" s="52" t="s">
        <v>22</v>
      </c>
      <c r="F64" s="52" t="s">
        <v>23</v>
      </c>
      <c r="G64" s="52" t="s">
        <v>24</v>
      </c>
      <c r="H64" s="52" t="s">
        <v>25</v>
      </c>
      <c r="I64" s="53" t="s">
        <v>26</v>
      </c>
      <c r="J64" s="54"/>
      <c r="K64" s="50" t="s">
        <v>19</v>
      </c>
      <c r="L64" s="51" t="s">
        <v>20</v>
      </c>
      <c r="M64" s="52" t="s">
        <v>21</v>
      </c>
      <c r="N64" s="52" t="s">
        <v>22</v>
      </c>
      <c r="O64" s="52" t="s">
        <v>23</v>
      </c>
      <c r="P64" s="52" t="s">
        <v>24</v>
      </c>
      <c r="Q64" s="52" t="s">
        <v>25</v>
      </c>
      <c r="R64" s="53" t="s">
        <v>26</v>
      </c>
      <c r="S64" s="54"/>
      <c r="T64" s="50" t="s">
        <v>19</v>
      </c>
      <c r="U64" s="51" t="s">
        <v>20</v>
      </c>
      <c r="V64" s="52" t="s">
        <v>21</v>
      </c>
      <c r="W64" s="52" t="s">
        <v>22</v>
      </c>
      <c r="X64" s="52" t="s">
        <v>23</v>
      </c>
      <c r="Y64" s="52" t="s">
        <v>24</v>
      </c>
      <c r="Z64" s="52" t="s">
        <v>25</v>
      </c>
      <c r="AA64" s="53" t="s">
        <v>26</v>
      </c>
      <c r="AB64" s="33"/>
      <c r="AC64" s="7"/>
    </row>
    <row r="65" ht="18.0" customHeight="1">
      <c r="A65" s="55"/>
      <c r="B65" s="77">
        <f>IF(T56&gt;0,T56,T55+1)</f>
        <v>40</v>
      </c>
      <c r="C65" s="80">
        <f>IF($C$6=1,1,0)</f>
        <v>0</v>
      </c>
      <c r="D65" s="58">
        <f>IF($D$6=1,1,IF(C65&gt;0,C65+1,0))</f>
        <v>0</v>
      </c>
      <c r="E65" s="58">
        <f>IF($E$6=1,1,IF(D65&gt;0,D65+1,0))</f>
        <v>1</v>
      </c>
      <c r="F65" s="58">
        <f>IF($F$6=1,1,IF(E65&gt;0,E65+1,0))</f>
        <v>2</v>
      </c>
      <c r="G65" s="58">
        <f>IF($G$6=1,1,IF(F65&gt;0,F65+1,0))</f>
        <v>3</v>
      </c>
      <c r="H65" s="58">
        <f>IF($H$6=1,1,IF(G65&gt;0,G65+1,0))</f>
        <v>4</v>
      </c>
      <c r="I65" s="59">
        <f>IF($I$6=1,1,IF(H65&gt;0,H65+1,0))</f>
        <v>5</v>
      </c>
      <c r="J65" s="26"/>
      <c r="K65" s="60">
        <f>IF(B70&gt;0,B69+1,B69)</f>
        <v>44</v>
      </c>
      <c r="L65" s="57">
        <f>IF($L$6=1,1,0)</f>
        <v>0</v>
      </c>
      <c r="M65" s="58">
        <f>IF($M$6=1,1,IF(L65&gt;0,L65+1,0))</f>
        <v>0</v>
      </c>
      <c r="N65" s="58">
        <f>IF($N$6=1,1,IF(M65&gt;0,M65+1,0))</f>
        <v>0</v>
      </c>
      <c r="O65" s="58">
        <f>IF($O$6=1,1,IF(N65&gt;0,N65+1,0))</f>
        <v>0</v>
      </c>
      <c r="P65" s="58">
        <f>IF($P$6=1,1,IF(O65&gt;0,O65+1,0))</f>
        <v>0</v>
      </c>
      <c r="Q65" s="58">
        <f>IF($Q$6=1,1,IF(P65&gt;0,P65+1,0))</f>
        <v>1</v>
      </c>
      <c r="R65" s="59">
        <f>IF($R$6=1,1,IF(Q65&gt;0,Q65+1,0))</f>
        <v>2</v>
      </c>
      <c r="S65" s="26"/>
      <c r="T65" s="60">
        <f>IF(K70&gt;0,K69+1,K69)</f>
        <v>48</v>
      </c>
      <c r="U65" s="57">
        <f>IF($U$6=1,1,0)</f>
        <v>1</v>
      </c>
      <c r="V65" s="58">
        <f>IF($V$6=1,1,IF(U65&gt;0,U65+1,0))</f>
        <v>2</v>
      </c>
      <c r="W65" s="58">
        <f>IF($W$6=1,1,IF(V65&gt;0,V65+1,0))</f>
        <v>3</v>
      </c>
      <c r="X65" s="58">
        <f>IF($X$6=1,1,IF(W65&gt;0,W65+1,0))</f>
        <v>4</v>
      </c>
      <c r="Y65" s="58">
        <f>IF($Y$6=1,1,IF(X65&gt;0,X65+1,0))</f>
        <v>5</v>
      </c>
      <c r="Z65" s="81">
        <f>IF($Z$6=1,1,IF(Y65&gt;0,Y65+1,0))</f>
        <v>6</v>
      </c>
      <c r="AA65" s="59">
        <f>IF($AA$6=1,1,IF(Z65&gt;0,Z65+1,0))</f>
        <v>7</v>
      </c>
      <c r="AB65" s="33"/>
      <c r="AC65" s="7"/>
    </row>
    <row r="66" ht="18.0" customHeight="1">
      <c r="A66" s="55"/>
      <c r="B66" s="60">
        <f t="shared" ref="B66:B69" si="71">B65+1</f>
        <v>41</v>
      </c>
      <c r="C66" s="62">
        <f t="shared" ref="C66:C70" si="72">IF(AND(I65&gt;0,I65&lt;31),I65+1,0)</f>
        <v>6</v>
      </c>
      <c r="D66" s="63">
        <f t="shared" ref="D66:I66" si="68">IF(AND(C66&gt;0,C66&lt;31),C66+1,0)</f>
        <v>7</v>
      </c>
      <c r="E66" s="63">
        <f t="shared" si="68"/>
        <v>8</v>
      </c>
      <c r="F66" s="63">
        <f t="shared" si="68"/>
        <v>9</v>
      </c>
      <c r="G66" s="63">
        <f t="shared" si="68"/>
        <v>10</v>
      </c>
      <c r="H66" s="63">
        <f t="shared" si="68"/>
        <v>11</v>
      </c>
      <c r="I66" s="64">
        <f t="shared" si="68"/>
        <v>12</v>
      </c>
      <c r="J66" s="26"/>
      <c r="K66" s="60">
        <f t="shared" ref="K66:K69" si="74">K65+1</f>
        <v>45</v>
      </c>
      <c r="L66" s="82">
        <f t="shared" ref="L66:L70" si="75">IF(AND(R65&gt;0,R65&lt;30),R65+1,0)</f>
        <v>3</v>
      </c>
      <c r="M66" s="63">
        <f t="shared" ref="M66:R66" si="69">IF(AND(L66&gt;0,L66&lt;30),L66+1,0)</f>
        <v>4</v>
      </c>
      <c r="N66" s="63">
        <f t="shared" si="69"/>
        <v>5</v>
      </c>
      <c r="O66" s="63">
        <f t="shared" si="69"/>
        <v>6</v>
      </c>
      <c r="P66" s="63">
        <f t="shared" si="69"/>
        <v>7</v>
      </c>
      <c r="Q66" s="63">
        <f t="shared" si="69"/>
        <v>8</v>
      </c>
      <c r="R66" s="64">
        <f t="shared" si="69"/>
        <v>9</v>
      </c>
      <c r="S66" s="26"/>
      <c r="T66" s="60">
        <f t="shared" ref="T66:T69" si="77">T65+1</f>
        <v>49</v>
      </c>
      <c r="U66" s="62">
        <f t="shared" ref="U66:U70" si="78">IF(AND(AA65&gt;0,AA65&lt;31),AA65+1,0)</f>
        <v>8</v>
      </c>
      <c r="V66" s="63">
        <f t="shared" ref="V66:AA66" si="70">IF(AND(U66&gt;0,U66&lt;31),U66+1,0)</f>
        <v>9</v>
      </c>
      <c r="W66" s="63">
        <f t="shared" si="70"/>
        <v>10</v>
      </c>
      <c r="X66" s="63">
        <f t="shared" si="70"/>
        <v>11</v>
      </c>
      <c r="Y66" s="63">
        <f t="shared" si="70"/>
        <v>12</v>
      </c>
      <c r="Z66" s="83">
        <f t="shared" si="70"/>
        <v>13</v>
      </c>
      <c r="AA66" s="64">
        <f t="shared" si="70"/>
        <v>14</v>
      </c>
      <c r="AB66" s="33"/>
      <c r="AC66" s="7"/>
    </row>
    <row r="67" ht="18.0" customHeight="1">
      <c r="A67" s="55"/>
      <c r="B67" s="60">
        <f t="shared" si="71"/>
        <v>42</v>
      </c>
      <c r="C67" s="62">
        <f t="shared" si="72"/>
        <v>13</v>
      </c>
      <c r="D67" s="63">
        <f t="shared" ref="D67:I67" si="73">IF(AND(C67&gt;0,C67&lt;31),C67+1,0)</f>
        <v>14</v>
      </c>
      <c r="E67" s="63">
        <f t="shared" si="73"/>
        <v>15</v>
      </c>
      <c r="F67" s="63">
        <f t="shared" si="73"/>
        <v>16</v>
      </c>
      <c r="G67" s="63">
        <f t="shared" si="73"/>
        <v>17</v>
      </c>
      <c r="H67" s="63">
        <f t="shared" si="73"/>
        <v>18</v>
      </c>
      <c r="I67" s="64">
        <f t="shared" si="73"/>
        <v>19</v>
      </c>
      <c r="J67" s="26"/>
      <c r="K67" s="60">
        <f t="shared" si="74"/>
        <v>46</v>
      </c>
      <c r="L67" s="82">
        <f t="shared" si="75"/>
        <v>10</v>
      </c>
      <c r="M67" s="63">
        <f t="shared" ref="M67:R67" si="76">IF(AND(L67&gt;0,L67&lt;30),L67+1,0)</f>
        <v>11</v>
      </c>
      <c r="N67" s="63">
        <f t="shared" si="76"/>
        <v>12</v>
      </c>
      <c r="O67" s="63">
        <f t="shared" si="76"/>
        <v>13</v>
      </c>
      <c r="P67" s="63">
        <f t="shared" si="76"/>
        <v>14</v>
      </c>
      <c r="Q67" s="63">
        <f t="shared" si="76"/>
        <v>15</v>
      </c>
      <c r="R67" s="64">
        <f t="shared" si="76"/>
        <v>16</v>
      </c>
      <c r="S67" s="26"/>
      <c r="T67" s="60">
        <f t="shared" si="77"/>
        <v>50</v>
      </c>
      <c r="U67" s="62">
        <f t="shared" si="78"/>
        <v>15</v>
      </c>
      <c r="V67" s="63">
        <f t="shared" ref="V67:AA67" si="79">IF(AND(U67&gt;0,U67&lt;31),U67+1,0)</f>
        <v>16</v>
      </c>
      <c r="W67" s="63">
        <f t="shared" si="79"/>
        <v>17</v>
      </c>
      <c r="X67" s="63">
        <f t="shared" si="79"/>
        <v>18</v>
      </c>
      <c r="Y67" s="63">
        <f t="shared" si="79"/>
        <v>19</v>
      </c>
      <c r="Z67" s="83">
        <f t="shared" si="79"/>
        <v>20</v>
      </c>
      <c r="AA67" s="64">
        <f t="shared" si="79"/>
        <v>21</v>
      </c>
      <c r="AB67" s="33"/>
      <c r="AC67" s="7"/>
    </row>
    <row r="68" ht="18.0" customHeight="1">
      <c r="A68" s="55"/>
      <c r="B68" s="60">
        <f t="shared" si="71"/>
        <v>43</v>
      </c>
      <c r="C68" s="62">
        <f t="shared" si="72"/>
        <v>20</v>
      </c>
      <c r="D68" s="63">
        <f t="shared" ref="D68:I68" si="80">IF(AND(C68&gt;0,C68&lt;31),C68+1,0)</f>
        <v>21</v>
      </c>
      <c r="E68" s="63">
        <f t="shared" si="80"/>
        <v>22</v>
      </c>
      <c r="F68" s="63">
        <f t="shared" si="80"/>
        <v>23</v>
      </c>
      <c r="G68" s="63">
        <f t="shared" si="80"/>
        <v>24</v>
      </c>
      <c r="H68" s="63">
        <f t="shared" si="80"/>
        <v>25</v>
      </c>
      <c r="I68" s="64">
        <f t="shared" si="80"/>
        <v>26</v>
      </c>
      <c r="J68" s="26"/>
      <c r="K68" s="60">
        <f t="shared" si="74"/>
        <v>47</v>
      </c>
      <c r="L68" s="82">
        <f t="shared" si="75"/>
        <v>17</v>
      </c>
      <c r="M68" s="63">
        <f t="shared" ref="M68:R68" si="81">IF(AND(L68&gt;0,L68&lt;30),L68+1,0)</f>
        <v>18</v>
      </c>
      <c r="N68" s="63">
        <f t="shared" si="81"/>
        <v>19</v>
      </c>
      <c r="O68" s="63">
        <f t="shared" si="81"/>
        <v>20</v>
      </c>
      <c r="P68" s="63">
        <f t="shared" si="81"/>
        <v>21</v>
      </c>
      <c r="Q68" s="63">
        <f t="shared" si="81"/>
        <v>22</v>
      </c>
      <c r="R68" s="64">
        <f t="shared" si="81"/>
        <v>23</v>
      </c>
      <c r="S68" s="26"/>
      <c r="T68" s="60">
        <f t="shared" si="77"/>
        <v>51</v>
      </c>
      <c r="U68" s="62">
        <f t="shared" si="78"/>
        <v>22</v>
      </c>
      <c r="V68" s="63">
        <f t="shared" ref="V68:AA68" si="82">IF(AND(U68&gt;0,U68&lt;31),U68+1,0)</f>
        <v>23</v>
      </c>
      <c r="W68" s="63">
        <f t="shared" si="82"/>
        <v>24</v>
      </c>
      <c r="X68" s="63">
        <f t="shared" si="82"/>
        <v>25</v>
      </c>
      <c r="Y68" s="63">
        <f t="shared" si="82"/>
        <v>26</v>
      </c>
      <c r="Z68" s="83">
        <f t="shared" si="82"/>
        <v>27</v>
      </c>
      <c r="AA68" s="64">
        <f t="shared" si="82"/>
        <v>28</v>
      </c>
      <c r="AB68" s="33"/>
      <c r="AC68" s="7"/>
    </row>
    <row r="69" ht="18.0" customHeight="1">
      <c r="A69" s="55"/>
      <c r="B69" s="60">
        <f t="shared" si="71"/>
        <v>44</v>
      </c>
      <c r="C69" s="62">
        <f t="shared" si="72"/>
        <v>27</v>
      </c>
      <c r="D69" s="63">
        <f t="shared" ref="D69:I69" si="83">IF(AND(C69&gt;0,C69&lt;31),C69+1,0)</f>
        <v>28</v>
      </c>
      <c r="E69" s="63">
        <f t="shared" si="83"/>
        <v>29</v>
      </c>
      <c r="F69" s="63">
        <f t="shared" si="83"/>
        <v>30</v>
      </c>
      <c r="G69" s="63">
        <f t="shared" si="83"/>
        <v>31</v>
      </c>
      <c r="H69" s="63">
        <f t="shared" si="83"/>
        <v>0</v>
      </c>
      <c r="I69" s="64">
        <f t="shared" si="83"/>
        <v>0</v>
      </c>
      <c r="J69" s="26"/>
      <c r="K69" s="60">
        <f t="shared" si="74"/>
        <v>48</v>
      </c>
      <c r="L69" s="82">
        <f t="shared" si="75"/>
        <v>24</v>
      </c>
      <c r="M69" s="63">
        <f t="shared" ref="M69:R69" si="84">IF(AND(L69&gt;0,L69&lt;30),L69+1,0)</f>
        <v>25</v>
      </c>
      <c r="N69" s="63">
        <f t="shared" si="84"/>
        <v>26</v>
      </c>
      <c r="O69" s="63">
        <f t="shared" si="84"/>
        <v>27</v>
      </c>
      <c r="P69" s="63">
        <f t="shared" si="84"/>
        <v>28</v>
      </c>
      <c r="Q69" s="63">
        <f t="shared" si="84"/>
        <v>29</v>
      </c>
      <c r="R69" s="64">
        <f t="shared" si="84"/>
        <v>30</v>
      </c>
      <c r="S69" s="26"/>
      <c r="T69" s="60">
        <f t="shared" si="77"/>
        <v>52</v>
      </c>
      <c r="U69" s="62">
        <f t="shared" si="78"/>
        <v>29</v>
      </c>
      <c r="V69" s="63">
        <f t="shared" ref="V69:AA69" si="85">IF(AND(U69&gt;0,U69&lt;31),U69+1,0)</f>
        <v>30</v>
      </c>
      <c r="W69" s="63">
        <f t="shared" si="85"/>
        <v>31</v>
      </c>
      <c r="X69" s="63">
        <f t="shared" si="85"/>
        <v>0</v>
      </c>
      <c r="Y69" s="63">
        <f t="shared" si="85"/>
        <v>0</v>
      </c>
      <c r="Z69" s="83">
        <f t="shared" si="85"/>
        <v>0</v>
      </c>
      <c r="AA69" s="64">
        <f t="shared" si="85"/>
        <v>0</v>
      </c>
      <c r="AB69" s="33"/>
      <c r="AC69" s="7"/>
    </row>
    <row r="70" ht="18.0" customHeight="1">
      <c r="A70" s="55"/>
      <c r="B70" s="70">
        <f>IF(C70=0,0,B69+1)</f>
        <v>0</v>
      </c>
      <c r="C70" s="71">
        <f t="shared" si="72"/>
        <v>0</v>
      </c>
      <c r="D70" s="68">
        <f t="shared" ref="D70:I70" si="86">IF(AND(C70&gt;0,C70&lt;31),C70+1,0)</f>
        <v>0</v>
      </c>
      <c r="E70" s="68">
        <f t="shared" si="86"/>
        <v>0</v>
      </c>
      <c r="F70" s="68">
        <f t="shared" si="86"/>
        <v>0</v>
      </c>
      <c r="G70" s="68">
        <f t="shared" si="86"/>
        <v>0</v>
      </c>
      <c r="H70" s="68">
        <f t="shared" si="86"/>
        <v>0</v>
      </c>
      <c r="I70" s="69">
        <f t="shared" si="86"/>
        <v>0</v>
      </c>
      <c r="J70" s="26"/>
      <c r="K70" s="70">
        <f>IF(L70=0,0,K69+1)</f>
        <v>0</v>
      </c>
      <c r="L70" s="71">
        <f t="shared" si="75"/>
        <v>0</v>
      </c>
      <c r="M70" s="68">
        <f t="shared" ref="M70:R70" si="87">IF(AND(L70&gt;0,L70&lt;30),L70+1,0)</f>
        <v>0</v>
      </c>
      <c r="N70" s="68">
        <f t="shared" si="87"/>
        <v>0</v>
      </c>
      <c r="O70" s="68">
        <f t="shared" si="87"/>
        <v>0</v>
      </c>
      <c r="P70" s="68">
        <f t="shared" si="87"/>
        <v>0</v>
      </c>
      <c r="Q70" s="68">
        <f t="shared" si="87"/>
        <v>0</v>
      </c>
      <c r="R70" s="69">
        <f t="shared" si="87"/>
        <v>0</v>
      </c>
      <c r="S70" s="26"/>
      <c r="T70" s="70">
        <f>IF(U70=0,0,T69+1)</f>
        <v>0</v>
      </c>
      <c r="U70" s="67">
        <f t="shared" si="78"/>
        <v>0</v>
      </c>
      <c r="V70" s="68">
        <f t="shared" ref="V70:AA70" si="88">IF(AND(U70&gt;0,U70&lt;31),U70+1,0)</f>
        <v>0</v>
      </c>
      <c r="W70" s="68">
        <f t="shared" si="88"/>
        <v>0</v>
      </c>
      <c r="X70" s="68">
        <f t="shared" si="88"/>
        <v>0</v>
      </c>
      <c r="Y70" s="68">
        <f t="shared" si="88"/>
        <v>0</v>
      </c>
      <c r="Z70" s="68">
        <f t="shared" si="88"/>
        <v>0</v>
      </c>
      <c r="AA70" s="69">
        <f t="shared" si="88"/>
        <v>0</v>
      </c>
      <c r="AB70" s="33"/>
      <c r="AC70" s="7"/>
    </row>
    <row r="71" ht="18.0" customHeight="1">
      <c r="A71" s="4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33"/>
      <c r="AC71" s="7"/>
    </row>
    <row r="72" ht="18.0" customHeight="1">
      <c r="A72" s="84"/>
      <c r="B72" s="85"/>
      <c r="C72" s="86"/>
      <c r="D72" s="87"/>
      <c r="E72" s="87"/>
      <c r="F72" s="87"/>
      <c r="G72" s="87"/>
      <c r="H72" s="88"/>
      <c r="I72" s="87"/>
      <c r="J72" s="87"/>
      <c r="K72" s="87"/>
      <c r="L72" s="87"/>
      <c r="M72" s="89"/>
      <c r="N72" s="90"/>
      <c r="O72" s="91"/>
      <c r="P72" s="92"/>
      <c r="Q72" s="92"/>
      <c r="R72" s="92"/>
      <c r="S72" s="92"/>
      <c r="T72" s="92"/>
      <c r="U72" s="92"/>
      <c r="V72" s="92"/>
      <c r="W72" s="85"/>
      <c r="X72" s="85"/>
      <c r="Y72" s="85"/>
      <c r="Z72" s="85"/>
      <c r="AA72" s="93"/>
      <c r="AB72" s="94"/>
      <c r="AC72" s="7"/>
    </row>
    <row r="73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</row>
    <row r="80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</row>
    <row r="83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</row>
    <row r="92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</row>
    <row r="93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</row>
    <row r="94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</row>
    <row r="9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</row>
    <row r="103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</row>
    <row r="105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</row>
    <row r="115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</row>
    <row r="117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</row>
    <row r="119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</row>
    <row r="121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</row>
    <row r="124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</row>
    <row r="133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</row>
    <row r="134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</row>
    <row r="135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</row>
    <row r="13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</row>
    <row r="137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</row>
    <row r="145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</row>
    <row r="1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  <row r="164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</row>
    <row r="165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</row>
    <row r="16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</row>
    <row r="16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</row>
    <row r="168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</row>
    <row r="169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</row>
    <row r="172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</row>
    <row r="174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</row>
    <row r="175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</row>
    <row r="17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</row>
    <row r="179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</row>
    <row r="181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</row>
    <row r="182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</row>
    <row r="185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</row>
    <row r="18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</row>
    <row r="188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</row>
    <row r="19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</row>
    <row r="201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</row>
    <row r="205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</row>
    <row r="20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</row>
    <row r="208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</row>
    <row r="209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</row>
    <row r="211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</row>
    <row r="214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</row>
    <row r="21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</row>
    <row r="219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</row>
    <row r="2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</row>
    <row r="223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</row>
    <row r="225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</row>
    <row r="2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</row>
    <row r="232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</row>
    <row r="234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</row>
    <row r="23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</row>
    <row r="240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</row>
    <row r="241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</row>
    <row r="243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</row>
    <row r="245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</row>
    <row r="2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</row>
    <row r="248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</row>
    <row r="249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</row>
    <row r="254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</row>
    <row r="255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</row>
    <row r="261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</row>
    <row r="263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</row>
    <row r="26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</row>
    <row r="269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</row>
    <row r="270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</row>
    <row r="271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</row>
    <row r="274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</row>
    <row r="275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</row>
    <row r="27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</row>
    <row r="27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</row>
    <row r="279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</row>
    <row r="280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</row>
    <row r="283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</row>
    <row r="290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</row>
    <row r="291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</row>
    <row r="293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</row>
    <row r="294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</row>
    <row r="298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</row>
    <row r="299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</row>
    <row r="30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</row>
    <row r="30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</row>
    <row r="311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</row>
    <row r="315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</row>
    <row r="318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</row>
    <row r="321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</row>
    <row r="322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</row>
    <row r="323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</row>
    <row r="324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</row>
    <row r="325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</row>
    <row r="3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</row>
    <row r="329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</row>
    <row r="332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</row>
    <row r="334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</row>
    <row r="335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</row>
    <row r="33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</row>
    <row r="338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</row>
    <row r="339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</row>
    <row r="342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</row>
    <row r="344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</row>
    <row r="345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</row>
    <row r="350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</row>
    <row r="351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</row>
    <row r="353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</row>
    <row r="355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</row>
    <row r="358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</row>
    <row r="359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</row>
    <row r="360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</row>
    <row r="361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</row>
    <row r="363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</row>
    <row r="364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</row>
    <row r="365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</row>
    <row r="36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</row>
    <row r="368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</row>
    <row r="372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</row>
    <row r="374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</row>
    <row r="375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</row>
    <row r="37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</row>
    <row r="37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</row>
    <row r="381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</row>
    <row r="382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</row>
    <row r="385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</row>
    <row r="38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</row>
    <row r="388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</row>
    <row r="395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</row>
    <row r="39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</row>
    <row r="400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</row>
    <row r="401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</row>
    <row r="402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</row>
    <row r="404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</row>
    <row r="405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</row>
    <row r="408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</row>
    <row r="411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</row>
    <row r="412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</row>
    <row r="415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</row>
    <row r="424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</row>
    <row r="425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</row>
    <row r="4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</row>
    <row r="42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</row>
    <row r="429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</row>
    <row r="431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</row>
    <row r="432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</row>
    <row r="433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</row>
    <row r="439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</row>
    <row r="440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</row>
    <row r="443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</row>
    <row r="444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</row>
    <row r="4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</row>
    <row r="452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</row>
    <row r="453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</row>
    <row r="455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</row>
    <row r="45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</row>
    <row r="458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</row>
    <row r="459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</row>
    <row r="460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</row>
    <row r="465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</row>
    <row r="471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</row>
    <row r="472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</row>
    <row r="474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</row>
    <row r="475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</row>
    <row r="47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</row>
    <row r="47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</row>
    <row r="478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</row>
    <row r="481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</row>
    <row r="488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</row>
    <row r="489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</row>
    <row r="490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</row>
    <row r="493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</row>
    <row r="495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</row>
    <row r="49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</row>
    <row r="49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</row>
    <row r="498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</row>
    <row r="500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</row>
    <row r="501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</row>
    <row r="503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</row>
    <row r="50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</row>
    <row r="50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</row>
    <row r="508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</row>
    <row r="509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</row>
    <row r="510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</row>
    <row r="512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</row>
    <row r="514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</row>
    <row r="51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</row>
    <row r="519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</row>
    <row r="521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</row>
    <row r="522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</row>
    <row r="524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</row>
    <row r="5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</row>
    <row r="528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</row>
    <row r="530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</row>
    <row r="531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</row>
    <row r="534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</row>
    <row r="535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</row>
    <row r="53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</row>
    <row r="539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</row>
    <row r="553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</row>
    <row r="554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</row>
    <row r="555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</row>
    <row r="55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</row>
    <row r="559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</row>
    <row r="563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</row>
    <row r="56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</row>
    <row r="56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</row>
    <row r="568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</row>
    <row r="570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</row>
    <row r="571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</row>
    <row r="573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</row>
    <row r="574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</row>
    <row r="575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</row>
    <row r="58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</row>
    <row r="595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</row>
    <row r="608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</row>
    <row r="609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</row>
    <row r="610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</row>
    <row r="612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</row>
    <row r="613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</row>
    <row r="614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</row>
    <row r="615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</row>
    <row r="61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</row>
    <row r="61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</row>
    <row r="618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</row>
    <row r="619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</row>
    <row r="620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</row>
    <row r="622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</row>
    <row r="623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</row>
    <row r="624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</row>
    <row r="62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</row>
    <row r="631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</row>
    <row r="635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</row>
    <row r="63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</row>
    <row r="638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</row>
    <row r="639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</row>
    <row r="640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</row>
    <row r="643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</row>
    <row r="649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</row>
    <row r="652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</row>
    <row r="65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</row>
    <row r="658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</row>
    <row r="659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</row>
    <row r="660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</row>
    <row r="662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</row>
    <row r="663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</row>
    <row r="66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</row>
    <row r="66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</row>
    <row r="670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</row>
    <row r="672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</row>
    <row r="675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</row>
    <row r="67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</row>
    <row r="678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</row>
    <row r="680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</row>
    <row r="682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</row>
    <row r="683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</row>
    <row r="685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</row>
    <row r="68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</row>
    <row r="689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</row>
    <row r="693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</row>
    <row r="694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</row>
    <row r="69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</row>
    <row r="698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</row>
    <row r="699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</row>
    <row r="700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</row>
    <row r="702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</row>
    <row r="705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</row>
    <row r="70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</row>
    <row r="710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</row>
    <row r="713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</row>
    <row r="71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</row>
    <row r="719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</row>
    <row r="723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</row>
    <row r="725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</row>
    <row r="7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</row>
    <row r="728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</row>
    <row r="731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</row>
    <row r="734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</row>
    <row r="735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</row>
    <row r="73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</row>
    <row r="738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</row>
    <row r="740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</row>
    <row r="741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</row>
    <row r="742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</row>
    <row r="743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</row>
    <row r="744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</row>
    <row r="7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</row>
    <row r="748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</row>
    <row r="750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</row>
    <row r="752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</row>
    <row r="755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</row>
    <row r="75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</row>
    <row r="758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</row>
    <row r="760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</row>
    <row r="763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</row>
    <row r="769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</row>
    <row r="770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</row>
    <row r="771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</row>
    <row r="772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</row>
    <row r="77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</row>
    <row r="778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</row>
    <row r="779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</row>
    <row r="781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</row>
    <row r="783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</row>
    <row r="784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</row>
    <row r="78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</row>
    <row r="788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</row>
    <row r="790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</row>
    <row r="791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</row>
    <row r="793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</row>
    <row r="795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</row>
    <row r="800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</row>
    <row r="802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</row>
    <row r="805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</row>
    <row r="808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</row>
    <row r="812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</row>
    <row r="815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</row>
    <row r="819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</row>
    <row r="8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</row>
    <row r="830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</row>
    <row r="832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</row>
    <row r="83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</row>
    <row r="838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</row>
    <row r="840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</row>
    <row r="841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</row>
    <row r="842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</row>
    <row r="8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</row>
    <row r="849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</row>
    <row r="852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</row>
    <row r="853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</row>
    <row r="859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</row>
    <row r="861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</row>
    <row r="864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</row>
    <row r="86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</row>
    <row r="86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</row>
    <row r="868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</row>
    <row r="871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</row>
    <row r="873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</row>
    <row r="874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</row>
    <row r="87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</row>
    <row r="87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</row>
    <row r="878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</row>
    <row r="879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</row>
    <row r="881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</row>
    <row r="884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</row>
    <row r="893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</row>
    <row r="89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</row>
    <row r="905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</row>
    <row r="90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</row>
    <row r="908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</row>
    <row r="909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</row>
    <row r="910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</row>
    <row r="912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</row>
    <row r="913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</row>
    <row r="915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</row>
    <row r="918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</row>
    <row r="920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</row>
    <row r="921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</row>
    <row r="922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</row>
    <row r="924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</row>
    <row r="925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</row>
    <row r="9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</row>
    <row r="929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</row>
    <row r="933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</row>
    <row r="935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</row>
    <row r="93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</row>
    <row r="938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</row>
    <row r="939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</row>
    <row r="942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</row>
    <row r="9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</row>
    <row r="948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</row>
    <row r="958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</row>
    <row r="960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</row>
    <row r="963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</row>
    <row r="964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</row>
    <row r="96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</row>
    <row r="968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</row>
    <row r="971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</row>
    <row r="972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</row>
    <row r="978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</row>
    <row r="980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</row>
    <row r="985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</row>
    <row r="98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</row>
    <row r="988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</row>
    <row r="991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</row>
    <row r="993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</row>
    <row r="995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</row>
    <row r="99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</row>
    <row r="99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</sheetData>
  <mergeCells count="16">
    <mergeCell ref="I8:K8"/>
    <mergeCell ref="C9:G9"/>
    <mergeCell ref="J12:O12"/>
    <mergeCell ref="P12:Q12"/>
    <mergeCell ref="B21:I21"/>
    <mergeCell ref="K21:R21"/>
    <mergeCell ref="T21:AA21"/>
    <mergeCell ref="K63:R63"/>
    <mergeCell ref="T63:AA63"/>
    <mergeCell ref="B35:I35"/>
    <mergeCell ref="K35:R35"/>
    <mergeCell ref="T35:AA35"/>
    <mergeCell ref="B49:I49"/>
    <mergeCell ref="K49:R49"/>
    <mergeCell ref="T49:AA49"/>
    <mergeCell ref="B63:I63"/>
  </mergeCells>
  <conditionalFormatting sqref="K22:K28 L22:R22 L28:R28">
    <cfRule type="expression" dxfId="0" priority="1">
      <formula>"if(l23=14;""Sinh nhat tam"")"</formula>
    </cfRule>
  </conditionalFormatting>
  <conditionalFormatting sqref="L23:R27">
    <cfRule type="expression" dxfId="1" priority="2">
      <formula>IF(DAY(L23)=14,TRUE,FALSE)</formula>
    </cfRule>
  </conditionalFormatting>
  <conditionalFormatting sqref="C51:I55">
    <cfRule type="expression" dxfId="1" priority="3">
      <formula>IF(DAY(C51)=20,TRUE,FALSE)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2" width="8.0"/>
    <col customWidth="1" min="3" max="3" width="13.11"/>
    <col customWidth="1" min="4" max="4" width="59.78"/>
    <col customWidth="1" min="5" max="26" width="8.0"/>
  </cols>
  <sheetData>
    <row r="1" ht="12.75" customHeight="1">
      <c r="A1" s="95"/>
      <c r="B1" s="95"/>
      <c r="C1" s="95"/>
      <c r="D1" s="95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5"/>
      <c r="W1" s="95"/>
      <c r="X1" s="95"/>
      <c r="Y1" s="95"/>
      <c r="Z1" s="95"/>
    </row>
    <row r="2" ht="12.75" customHeight="1">
      <c r="A2" s="95"/>
      <c r="B2" s="95"/>
      <c r="C2" s="95"/>
      <c r="D2" s="95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5"/>
      <c r="W2" s="95"/>
      <c r="X2" s="95"/>
      <c r="Y2" s="95"/>
      <c r="Z2" s="95"/>
    </row>
    <row r="3" ht="12.75" customHeight="1">
      <c r="A3" s="95"/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5"/>
      <c r="W3" s="95"/>
      <c r="X3" s="95"/>
      <c r="Y3" s="95"/>
      <c r="Z3" s="95"/>
    </row>
    <row r="4" ht="21.75" customHeight="1">
      <c r="A4" s="95"/>
      <c r="B4" s="95"/>
      <c r="C4" s="97" t="s">
        <v>37</v>
      </c>
      <c r="D4" s="98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5"/>
      <c r="W4" s="95"/>
      <c r="X4" s="95"/>
      <c r="Y4" s="95"/>
      <c r="Z4" s="95"/>
    </row>
    <row r="5" ht="12.75" customHeight="1">
      <c r="A5" s="95"/>
      <c r="B5" s="95"/>
      <c r="C5" s="99" t="s">
        <v>38</v>
      </c>
      <c r="D5" s="100" t="s">
        <v>39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5"/>
      <c r="W5" s="95"/>
      <c r="X5" s="95"/>
      <c r="Y5" s="95"/>
      <c r="Z5" s="95"/>
    </row>
    <row r="6" ht="12.75" customHeight="1">
      <c r="A6" s="95"/>
      <c r="B6" s="95"/>
      <c r="C6" s="99" t="s">
        <v>40</v>
      </c>
      <c r="D6" s="100" t="s">
        <v>41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5"/>
      <c r="W6" s="95"/>
      <c r="X6" s="95"/>
      <c r="Y6" s="95"/>
      <c r="Z6" s="95"/>
    </row>
    <row r="7" ht="12.75" customHeight="1">
      <c r="A7" s="95"/>
      <c r="B7" s="95"/>
      <c r="C7" s="99" t="s">
        <v>42</v>
      </c>
      <c r="D7" s="101" t="s">
        <v>43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5"/>
      <c r="W7" s="95"/>
      <c r="X7" s="95"/>
      <c r="Y7" s="95"/>
      <c r="Z7" s="95"/>
    </row>
    <row r="8" ht="12.75" customHeight="1">
      <c r="A8" s="95"/>
      <c r="B8" s="95"/>
      <c r="C8" s="99" t="s">
        <v>44</v>
      </c>
      <c r="D8" s="100" t="s">
        <v>45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5"/>
      <c r="W8" s="95"/>
      <c r="X8" s="95"/>
      <c r="Y8" s="95"/>
      <c r="Z8" s="95"/>
    </row>
    <row r="9" ht="12.75" customHeight="1">
      <c r="A9" s="95"/>
      <c r="B9" s="95"/>
      <c r="C9" s="99" t="s">
        <v>46</v>
      </c>
      <c r="D9" s="100" t="s">
        <v>47</v>
      </c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5"/>
      <c r="W9" s="95"/>
      <c r="X9" s="95"/>
      <c r="Y9" s="95"/>
      <c r="Z9" s="95"/>
    </row>
    <row r="10" ht="12.75" customHeight="1">
      <c r="A10" s="95"/>
      <c r="B10" s="95"/>
      <c r="C10" s="102" t="s">
        <v>48</v>
      </c>
      <c r="D10" s="103" t="s">
        <v>49</v>
      </c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5"/>
      <c r="W10" s="95"/>
      <c r="X10" s="95"/>
      <c r="Y10" s="95"/>
      <c r="Z10" s="95"/>
    </row>
    <row r="11" ht="12.75" customHeight="1">
      <c r="A11" s="95"/>
      <c r="B11" s="95"/>
      <c r="C11" s="104" t="s">
        <v>50</v>
      </c>
      <c r="D11" s="105">
        <v>2013.0</v>
      </c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5"/>
      <c r="W11" s="95"/>
      <c r="X11" s="95"/>
      <c r="Y11" s="95"/>
      <c r="Z11" s="95"/>
    </row>
    <row r="12" ht="12.75" customHeight="1">
      <c r="A12" s="95"/>
      <c r="B12" s="95"/>
      <c r="C12" s="106" t="s">
        <v>51</v>
      </c>
      <c r="D12" s="107">
        <v>1.0</v>
      </c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5"/>
      <c r="W12" s="95"/>
      <c r="X12" s="95"/>
      <c r="Y12" s="95"/>
      <c r="Z12" s="95"/>
    </row>
    <row r="13" ht="12.75" customHeight="1">
      <c r="A13" s="95"/>
      <c r="B13" s="95"/>
      <c r="C13" s="106" t="s">
        <v>52</v>
      </c>
      <c r="D13" s="108" t="str">
        <f>"01/"&amp;D12&amp;"/"&amp;D11</f>
        <v>01/1/2013</v>
      </c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5"/>
      <c r="W13" s="95"/>
      <c r="X13" s="95"/>
      <c r="Y13" s="95"/>
      <c r="Z13" s="95"/>
    </row>
    <row r="14" ht="12.75" customHeight="1">
      <c r="A14" s="95"/>
      <c r="B14" s="95"/>
      <c r="C14" s="106" t="s">
        <v>53</v>
      </c>
      <c r="D14" s="108" t="str">
        <f>IF(OR(D12=1,D12=3,D12=5,D12=7,D12=8,D12=10,D12=12),31,IF(OR(D12=4,D12=6,D12=9,D12=11),30,29))&amp;"/"&amp;D12&amp;"/"&amp;D11</f>
        <v>31/1/2013</v>
      </c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5"/>
      <c r="W14" s="95"/>
      <c r="X14" s="95"/>
      <c r="Y14" s="95"/>
      <c r="Z14" s="95"/>
    </row>
    <row r="15" ht="12.75" customHeight="1">
      <c r="A15" s="95"/>
      <c r="B15" s="95"/>
      <c r="C15" s="95"/>
      <c r="D15" s="109" t="str">
        <f>"Hà Nội,"&amp;" "&amp;"Ngày"&amp;" "&amp;DAY(ngay2)&amp;" tháng "&amp;MONTH(ngay2)&amp;" năm "&amp;YEAR(ngay2)</f>
        <v>Hà Nội, Ngày 31 tháng 1 năm 2013</v>
      </c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5"/>
      <c r="W15" s="95"/>
      <c r="X15" s="95"/>
      <c r="Y15" s="95"/>
      <c r="Z15" s="95"/>
    </row>
    <row r="16" ht="12.75" customHeight="1">
      <c r="A16" s="95"/>
      <c r="B16" s="95"/>
      <c r="C16" s="41"/>
      <c r="D16" s="110" t="str">
        <f>"Từ ngày "&amp;TEXT(ngay1,"dd/mm/yyyy")&amp;"   đến "&amp;TEXT(ngay2,"dd/mm/yyyy")</f>
        <v>Từ ngày 01/01/2013   đến 31/01/2013</v>
      </c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5"/>
      <c r="W16" s="95"/>
      <c r="X16" s="95"/>
      <c r="Y16" s="95"/>
      <c r="Z16" s="95"/>
    </row>
    <row r="17" ht="12.7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ht="12.75" customHeight="1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ht="12.75" customHeight="1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ht="12.75" customHeight="1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ht="12.75" customHeight="1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ht="12.75" customHeight="1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ht="12.75" customHeight="1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ht="12.75" customHeight="1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</row>
    <row r="25" ht="12.75" customHeight="1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</row>
    <row r="26" ht="12.75" customHeight="1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</row>
    <row r="27" ht="12.75" customHeight="1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</row>
    <row r="28" ht="12.75" customHeight="1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ht="12.75" customHeight="1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ht="12.75" customHeight="1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ht="12.75" customHeight="1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  <row r="32" ht="12.75" customHeight="1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</row>
    <row r="33" ht="12.75" customHeight="1">
      <c r="A33" s="96"/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</row>
    <row r="34" ht="12.75" customHeight="1">
      <c r="A34" s="96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</row>
    <row r="35" ht="12.75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</row>
    <row r="36" ht="12.75" customHeight="1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</row>
    <row r="37" ht="12.75" customHeight="1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</row>
    <row r="38" ht="12.7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ht="12.75" customHeight="1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</row>
    <row r="40" ht="12.75" customHeight="1">
      <c r="A40" s="96"/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ht="12.75" customHeight="1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ht="12.75" customHeight="1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ht="12.75" customHeight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ht="12.75" customHeight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ht="12.75" customHeight="1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ht="12.75" customHeight="1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ht="12.75" customHeight="1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ht="12.75" customHeight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ht="12.75" customHeight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ht="12.75" customHeight="1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ht="12.75" customHeight="1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ht="12.75" customHeight="1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ht="12.75" customHeight="1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</row>
    <row r="54" ht="12.75" customHeight="1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ht="12.75" customHeight="1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</row>
    <row r="56" ht="12.75" customHeight="1">
      <c r="A56" s="95"/>
      <c r="B56" s="95"/>
      <c r="C56" s="95"/>
      <c r="D56" s="95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5"/>
      <c r="W56" s="95"/>
      <c r="X56" s="95"/>
      <c r="Y56" s="95"/>
      <c r="Z56" s="95"/>
    </row>
    <row r="57" ht="12.75" customHeight="1">
      <c r="A57" s="95"/>
      <c r="B57" s="95"/>
      <c r="C57" s="95"/>
      <c r="D57" s="95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5"/>
      <c r="W57" s="95"/>
      <c r="X57" s="95"/>
      <c r="Y57" s="95"/>
      <c r="Z57" s="95"/>
    </row>
    <row r="58" ht="12.75" customHeight="1">
      <c r="A58" s="95"/>
      <c r="B58" s="95"/>
      <c r="C58" s="95"/>
      <c r="D58" s="95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5"/>
      <c r="W58" s="95"/>
      <c r="X58" s="95"/>
      <c r="Y58" s="95"/>
      <c r="Z58" s="95"/>
    </row>
    <row r="59" ht="12.75" customHeight="1">
      <c r="A59" s="95"/>
      <c r="B59" s="95"/>
      <c r="C59" s="95"/>
      <c r="D59" s="95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5"/>
      <c r="W59" s="95"/>
      <c r="X59" s="95"/>
      <c r="Y59" s="95"/>
      <c r="Z59" s="95"/>
    </row>
    <row r="60" ht="12.75" customHeight="1">
      <c r="A60" s="95"/>
      <c r="B60" s="95"/>
      <c r="C60" s="95"/>
      <c r="D60" s="95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5"/>
      <c r="W60" s="95"/>
      <c r="X60" s="95"/>
      <c r="Y60" s="95"/>
      <c r="Z60" s="95"/>
    </row>
    <row r="61" ht="12.75" customHeight="1">
      <c r="A61" s="95"/>
      <c r="B61" s="95"/>
      <c r="C61" s="95"/>
      <c r="D61" s="95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5"/>
      <c r="W61" s="95"/>
      <c r="X61" s="95"/>
      <c r="Y61" s="95"/>
      <c r="Z61" s="95"/>
    </row>
    <row r="62" ht="12.75" customHeight="1">
      <c r="A62" s="95"/>
      <c r="B62" s="95"/>
      <c r="C62" s="95"/>
      <c r="D62" s="95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5"/>
      <c r="W62" s="95"/>
      <c r="X62" s="95"/>
      <c r="Y62" s="95"/>
      <c r="Z62" s="95"/>
    </row>
    <row r="63" ht="12.75" customHeight="1">
      <c r="A63" s="95"/>
      <c r="B63" s="95"/>
      <c r="C63" s="95"/>
      <c r="D63" s="95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5"/>
      <c r="W63" s="95"/>
      <c r="X63" s="95"/>
      <c r="Y63" s="95"/>
      <c r="Z63" s="95"/>
    </row>
    <row r="64" ht="12.75" customHeight="1">
      <c r="A64" s="95"/>
      <c r="B64" s="95"/>
      <c r="C64" s="95"/>
      <c r="D64" s="95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5"/>
      <c r="W64" s="95"/>
      <c r="X64" s="95"/>
      <c r="Y64" s="95"/>
      <c r="Z64" s="95"/>
    </row>
    <row r="65" ht="12.75" customHeight="1">
      <c r="A65" s="95"/>
      <c r="B65" s="95"/>
      <c r="C65" s="95"/>
      <c r="D65" s="95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5"/>
      <c r="W65" s="95"/>
      <c r="X65" s="95"/>
      <c r="Y65" s="95"/>
      <c r="Z65" s="95"/>
    </row>
    <row r="66" ht="12.75" customHeight="1">
      <c r="A66" s="95"/>
      <c r="B66" s="95"/>
      <c r="C66" s="95"/>
      <c r="D66" s="95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5"/>
      <c r="W66" s="95"/>
      <c r="X66" s="95"/>
      <c r="Y66" s="95"/>
      <c r="Z66" s="95"/>
    </row>
    <row r="67" ht="12.75" customHeight="1">
      <c r="A67" s="95"/>
      <c r="B67" s="95"/>
      <c r="C67" s="95"/>
      <c r="D67" s="95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5"/>
      <c r="W67" s="95"/>
      <c r="X67" s="95"/>
      <c r="Y67" s="95"/>
      <c r="Z67" s="95"/>
    </row>
    <row r="68" ht="12.75" customHeight="1">
      <c r="A68" s="95"/>
      <c r="B68" s="95"/>
      <c r="C68" s="95"/>
      <c r="D68" s="95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5"/>
      <c r="W68" s="95"/>
      <c r="X68" s="95"/>
      <c r="Y68" s="95"/>
      <c r="Z68" s="95"/>
    </row>
    <row r="69" ht="12.75" customHeight="1">
      <c r="A69" s="95"/>
      <c r="B69" s="95"/>
      <c r="C69" s="95"/>
      <c r="D69" s="95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5"/>
      <c r="W69" s="95"/>
      <c r="X69" s="95"/>
      <c r="Y69" s="95"/>
      <c r="Z69" s="95"/>
    </row>
    <row r="70" ht="12.75" customHeight="1">
      <c r="A70" s="95"/>
      <c r="B70" s="95"/>
      <c r="C70" s="95"/>
      <c r="D70" s="95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5"/>
      <c r="W70" s="95"/>
      <c r="X70" s="95"/>
      <c r="Y70" s="95"/>
      <c r="Z70" s="95"/>
    </row>
    <row r="71" ht="12.75" customHeight="1">
      <c r="A71" s="95"/>
      <c r="B71" s="95"/>
      <c r="C71" s="95"/>
      <c r="D71" s="95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5"/>
      <c r="W71" s="95"/>
      <c r="X71" s="95"/>
      <c r="Y71" s="95"/>
      <c r="Z71" s="95"/>
    </row>
    <row r="72" ht="12.75" customHeight="1">
      <c r="A72" s="95"/>
      <c r="B72" s="95"/>
      <c r="C72" s="95"/>
      <c r="D72" s="95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5"/>
      <c r="W72" s="95"/>
      <c r="X72" s="95"/>
      <c r="Y72" s="95"/>
      <c r="Z72" s="95"/>
    </row>
    <row r="73" ht="12.75" customHeight="1">
      <c r="A73" s="95"/>
      <c r="B73" s="95"/>
      <c r="C73" s="95"/>
      <c r="D73" s="95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5"/>
      <c r="W73" s="95"/>
      <c r="X73" s="95"/>
      <c r="Y73" s="95"/>
      <c r="Z73" s="95"/>
    </row>
    <row r="74" ht="12.75" customHeight="1">
      <c r="A74" s="95"/>
      <c r="B74" s="95"/>
      <c r="C74" s="95"/>
      <c r="D74" s="95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5"/>
      <c r="W74" s="95"/>
      <c r="X74" s="95"/>
      <c r="Y74" s="95"/>
      <c r="Z74" s="95"/>
    </row>
    <row r="75" ht="12.75" customHeight="1">
      <c r="A75" s="95"/>
      <c r="B75" s="95"/>
      <c r="C75" s="95"/>
      <c r="D75" s="95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5"/>
      <c r="W75" s="95"/>
      <c r="X75" s="95"/>
      <c r="Y75" s="95"/>
      <c r="Z75" s="95"/>
    </row>
    <row r="76" ht="12.75" customHeight="1">
      <c r="A76" s="95"/>
      <c r="B76" s="95"/>
      <c r="C76" s="95"/>
      <c r="D76" s="95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5"/>
      <c r="W76" s="95"/>
      <c r="X76" s="95"/>
      <c r="Y76" s="95"/>
      <c r="Z76" s="95"/>
    </row>
    <row r="77" ht="12.75" customHeight="1">
      <c r="A77" s="95"/>
      <c r="B77" s="95"/>
      <c r="C77" s="95"/>
      <c r="D77" s="95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5"/>
      <c r="W77" s="95"/>
      <c r="X77" s="95"/>
      <c r="Y77" s="95"/>
      <c r="Z77" s="95"/>
    </row>
    <row r="78" ht="12.75" customHeight="1">
      <c r="A78" s="95"/>
      <c r="B78" s="95"/>
      <c r="C78" s="95"/>
      <c r="D78" s="95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5"/>
      <c r="W78" s="95"/>
      <c r="X78" s="95"/>
      <c r="Y78" s="95"/>
      <c r="Z78" s="95"/>
    </row>
    <row r="79" ht="12.75" customHeight="1">
      <c r="A79" s="95"/>
      <c r="B79" s="95"/>
      <c r="C79" s="95"/>
      <c r="D79" s="95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5"/>
      <c r="W79" s="95"/>
      <c r="X79" s="95"/>
      <c r="Y79" s="95"/>
      <c r="Z79" s="95"/>
    </row>
    <row r="80" ht="12.75" customHeight="1">
      <c r="A80" s="95"/>
      <c r="B80" s="95"/>
      <c r="C80" s="95"/>
      <c r="D80" s="95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5"/>
      <c r="W80" s="95"/>
      <c r="X80" s="95"/>
      <c r="Y80" s="95"/>
      <c r="Z80" s="95"/>
    </row>
    <row r="81" ht="12.75" customHeight="1">
      <c r="A81" s="95"/>
      <c r="B81" s="95"/>
      <c r="C81" s="95"/>
      <c r="D81" s="95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5"/>
      <c r="W81" s="95"/>
      <c r="X81" s="95"/>
      <c r="Y81" s="95"/>
      <c r="Z81" s="95"/>
    </row>
    <row r="82" ht="12.75" customHeight="1">
      <c r="A82" s="95"/>
      <c r="B82" s="95"/>
      <c r="C82" s="95"/>
      <c r="D82" s="95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5"/>
      <c r="W82" s="95"/>
      <c r="X82" s="95"/>
      <c r="Y82" s="95"/>
      <c r="Z82" s="95"/>
    </row>
    <row r="83" ht="12.75" customHeight="1">
      <c r="A83" s="95"/>
      <c r="B83" s="95"/>
      <c r="C83" s="95"/>
      <c r="D83" s="95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5"/>
      <c r="W83" s="95"/>
      <c r="X83" s="95"/>
      <c r="Y83" s="95"/>
      <c r="Z83" s="95"/>
    </row>
    <row r="84" ht="12.75" customHeight="1">
      <c r="A84" s="95"/>
      <c r="B84" s="95"/>
      <c r="C84" s="95"/>
      <c r="D84" s="95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5"/>
      <c r="W84" s="95"/>
      <c r="X84" s="95"/>
      <c r="Y84" s="95"/>
      <c r="Z84" s="95"/>
    </row>
    <row r="85" ht="12.75" customHeight="1">
      <c r="A85" s="95"/>
      <c r="B85" s="95"/>
      <c r="C85" s="95"/>
      <c r="D85" s="95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5"/>
      <c r="W85" s="95"/>
      <c r="X85" s="95"/>
      <c r="Y85" s="95"/>
      <c r="Z85" s="95"/>
    </row>
    <row r="86" ht="12.75" customHeight="1">
      <c r="A86" s="95"/>
      <c r="B86" s="95"/>
      <c r="C86" s="95"/>
      <c r="D86" s="95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5"/>
      <c r="W86" s="95"/>
      <c r="X86" s="95"/>
      <c r="Y86" s="95"/>
      <c r="Z86" s="95"/>
    </row>
    <row r="87" ht="12.75" customHeight="1">
      <c r="A87" s="95"/>
      <c r="B87" s="95"/>
      <c r="C87" s="95"/>
      <c r="D87" s="95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5"/>
      <c r="W87" s="95"/>
      <c r="X87" s="95"/>
      <c r="Y87" s="95"/>
      <c r="Z87" s="95"/>
    </row>
    <row r="88" ht="12.75" customHeight="1">
      <c r="A88" s="95"/>
      <c r="B88" s="95"/>
      <c r="C88" s="95"/>
      <c r="D88" s="95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5"/>
      <c r="W88" s="95"/>
      <c r="X88" s="95"/>
      <c r="Y88" s="95"/>
      <c r="Z88" s="95"/>
    </row>
    <row r="89" ht="12.75" customHeight="1">
      <c r="A89" s="95"/>
      <c r="B89" s="95"/>
      <c r="C89" s="95"/>
      <c r="D89" s="95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5"/>
      <c r="W89" s="95"/>
      <c r="X89" s="95"/>
      <c r="Y89" s="95"/>
      <c r="Z89" s="95"/>
    </row>
    <row r="90" ht="12.75" customHeight="1">
      <c r="A90" s="95"/>
      <c r="B90" s="95"/>
      <c r="C90" s="95"/>
      <c r="D90" s="95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5"/>
      <c r="W90" s="95"/>
      <c r="X90" s="95"/>
      <c r="Y90" s="95"/>
      <c r="Z90" s="95"/>
    </row>
    <row r="91" ht="12.75" customHeight="1">
      <c r="A91" s="95"/>
      <c r="B91" s="95"/>
      <c r="C91" s="95"/>
      <c r="D91" s="95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5"/>
      <c r="W91" s="95"/>
      <c r="X91" s="95"/>
      <c r="Y91" s="95"/>
      <c r="Z91" s="95"/>
    </row>
    <row r="92" ht="12.75" customHeight="1">
      <c r="A92" s="95"/>
      <c r="B92" s="95"/>
      <c r="C92" s="95"/>
      <c r="D92" s="95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5"/>
      <c r="W92" s="95"/>
      <c r="X92" s="95"/>
      <c r="Y92" s="95"/>
      <c r="Z92" s="95"/>
    </row>
    <row r="93" ht="12.75" customHeight="1">
      <c r="A93" s="95"/>
      <c r="B93" s="95"/>
      <c r="C93" s="95"/>
      <c r="D93" s="95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5"/>
      <c r="W93" s="95"/>
      <c r="X93" s="95"/>
      <c r="Y93" s="95"/>
      <c r="Z93" s="95"/>
    </row>
    <row r="94" ht="12.75" customHeight="1">
      <c r="A94" s="95"/>
      <c r="B94" s="95"/>
      <c r="C94" s="95"/>
      <c r="D94" s="95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5"/>
      <c r="W94" s="95"/>
      <c r="X94" s="95"/>
      <c r="Y94" s="95"/>
      <c r="Z94" s="95"/>
    </row>
    <row r="95" ht="12.75" customHeight="1">
      <c r="A95" s="95"/>
      <c r="B95" s="95"/>
      <c r="C95" s="95"/>
      <c r="D95" s="95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5"/>
      <c r="W95" s="95"/>
      <c r="X95" s="95"/>
      <c r="Y95" s="95"/>
      <c r="Z95" s="95"/>
    </row>
    <row r="96" ht="12.75" customHeight="1">
      <c r="A96" s="95"/>
      <c r="B96" s="95"/>
      <c r="C96" s="95"/>
      <c r="D96" s="95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5"/>
      <c r="W96" s="95"/>
      <c r="X96" s="95"/>
      <c r="Y96" s="95"/>
      <c r="Z96" s="95"/>
    </row>
    <row r="97" ht="12.75" customHeight="1">
      <c r="A97" s="95"/>
      <c r="B97" s="95"/>
      <c r="C97" s="95"/>
      <c r="D97" s="95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5"/>
      <c r="W97" s="95"/>
      <c r="X97" s="95"/>
      <c r="Y97" s="95"/>
      <c r="Z97" s="95"/>
    </row>
    <row r="98" ht="12.75" customHeight="1">
      <c r="A98" s="95"/>
      <c r="B98" s="95"/>
      <c r="C98" s="95"/>
      <c r="D98" s="95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5"/>
      <c r="W98" s="95"/>
      <c r="X98" s="95"/>
      <c r="Y98" s="95"/>
      <c r="Z98" s="95"/>
    </row>
    <row r="99" ht="12.75" customHeight="1">
      <c r="A99" s="95"/>
      <c r="B99" s="95"/>
      <c r="C99" s="95"/>
      <c r="D99" s="95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5"/>
      <c r="W99" s="95"/>
      <c r="X99" s="95"/>
      <c r="Y99" s="95"/>
      <c r="Z99" s="95"/>
    </row>
    <row r="100" ht="12.75" customHeight="1">
      <c r="A100" s="95"/>
      <c r="B100" s="95"/>
      <c r="C100" s="95"/>
      <c r="D100" s="95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5"/>
      <c r="W100" s="95"/>
      <c r="X100" s="95"/>
      <c r="Y100" s="95"/>
      <c r="Z100" s="95"/>
    </row>
    <row r="101" ht="12.75" customHeight="1">
      <c r="A101" s="95"/>
      <c r="B101" s="95"/>
      <c r="C101" s="95"/>
      <c r="D101" s="95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5"/>
      <c r="W101" s="95"/>
      <c r="X101" s="95"/>
      <c r="Y101" s="95"/>
      <c r="Z101" s="95"/>
    </row>
    <row r="102" ht="12.75" customHeight="1">
      <c r="A102" s="95"/>
      <c r="B102" s="95"/>
      <c r="C102" s="95"/>
      <c r="D102" s="95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5"/>
      <c r="W102" s="95"/>
      <c r="X102" s="95"/>
      <c r="Y102" s="95"/>
      <c r="Z102" s="95"/>
    </row>
    <row r="103" ht="12.75" customHeight="1">
      <c r="A103" s="95"/>
      <c r="B103" s="95"/>
      <c r="C103" s="95"/>
      <c r="D103" s="95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5"/>
      <c r="W103" s="95"/>
      <c r="X103" s="95"/>
      <c r="Y103" s="95"/>
      <c r="Z103" s="95"/>
    </row>
    <row r="104" ht="12.75" customHeight="1">
      <c r="A104" s="95"/>
      <c r="B104" s="95"/>
      <c r="C104" s="95"/>
      <c r="D104" s="95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5"/>
      <c r="W104" s="95"/>
      <c r="X104" s="95"/>
      <c r="Y104" s="95"/>
      <c r="Z104" s="95"/>
    </row>
    <row r="105" ht="12.75" customHeight="1">
      <c r="A105" s="95"/>
      <c r="B105" s="95"/>
      <c r="C105" s="95"/>
      <c r="D105" s="95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5"/>
      <c r="W105" s="95"/>
      <c r="X105" s="95"/>
      <c r="Y105" s="95"/>
      <c r="Z105" s="95"/>
    </row>
    <row r="106" ht="12.75" customHeight="1">
      <c r="A106" s="95"/>
      <c r="B106" s="95"/>
      <c r="C106" s="95"/>
      <c r="D106" s="95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5"/>
      <c r="W106" s="95"/>
      <c r="X106" s="95"/>
      <c r="Y106" s="95"/>
      <c r="Z106" s="95"/>
    </row>
    <row r="107" ht="12.75" customHeight="1">
      <c r="A107" s="95"/>
      <c r="B107" s="95"/>
      <c r="C107" s="95"/>
      <c r="D107" s="95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5"/>
      <c r="W107" s="95"/>
      <c r="X107" s="95"/>
      <c r="Y107" s="95"/>
      <c r="Z107" s="95"/>
    </row>
    <row r="108" ht="12.75" customHeight="1">
      <c r="A108" s="95"/>
      <c r="B108" s="95"/>
      <c r="C108" s="95"/>
      <c r="D108" s="95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5"/>
      <c r="W108" s="95"/>
      <c r="X108" s="95"/>
      <c r="Y108" s="95"/>
      <c r="Z108" s="95"/>
    </row>
    <row r="109" ht="12.75" customHeight="1">
      <c r="A109" s="95"/>
      <c r="B109" s="95"/>
      <c r="C109" s="95"/>
      <c r="D109" s="95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5"/>
      <c r="W109" s="95"/>
      <c r="X109" s="95"/>
      <c r="Y109" s="95"/>
      <c r="Z109" s="95"/>
    </row>
    <row r="110" ht="12.75" customHeight="1">
      <c r="A110" s="95"/>
      <c r="B110" s="95"/>
      <c r="C110" s="95"/>
      <c r="D110" s="95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5"/>
      <c r="W110" s="95"/>
      <c r="X110" s="95"/>
      <c r="Y110" s="95"/>
      <c r="Z110" s="95"/>
    </row>
    <row r="111" ht="12.75" customHeight="1">
      <c r="A111" s="95"/>
      <c r="B111" s="95"/>
      <c r="C111" s="95"/>
      <c r="D111" s="95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5"/>
      <c r="W111" s="95"/>
      <c r="X111" s="95"/>
      <c r="Y111" s="95"/>
      <c r="Z111" s="95"/>
    </row>
    <row r="112" ht="12.75" customHeight="1">
      <c r="A112" s="95"/>
      <c r="B112" s="95"/>
      <c r="C112" s="95"/>
      <c r="D112" s="95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5"/>
      <c r="W112" s="95"/>
      <c r="X112" s="95"/>
      <c r="Y112" s="95"/>
      <c r="Z112" s="95"/>
    </row>
    <row r="113" ht="12.75" customHeight="1">
      <c r="A113" s="95"/>
      <c r="B113" s="95"/>
      <c r="C113" s="95"/>
      <c r="D113" s="95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5"/>
      <c r="W113" s="95"/>
      <c r="X113" s="95"/>
      <c r="Y113" s="95"/>
      <c r="Z113" s="95"/>
    </row>
    <row r="114" ht="12.75" customHeight="1">
      <c r="A114" s="95"/>
      <c r="B114" s="95"/>
      <c r="C114" s="95"/>
      <c r="D114" s="95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5"/>
      <c r="W114" s="95"/>
      <c r="X114" s="95"/>
      <c r="Y114" s="95"/>
      <c r="Z114" s="95"/>
    </row>
    <row r="115" ht="12.75" customHeight="1">
      <c r="A115" s="95"/>
      <c r="B115" s="95"/>
      <c r="C115" s="95"/>
      <c r="D115" s="95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5"/>
      <c r="W115" s="95"/>
      <c r="X115" s="95"/>
      <c r="Y115" s="95"/>
      <c r="Z115" s="95"/>
    </row>
    <row r="116" ht="12.75" customHeight="1">
      <c r="A116" s="95"/>
      <c r="B116" s="95"/>
      <c r="C116" s="95"/>
      <c r="D116" s="95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5"/>
      <c r="W116" s="95"/>
      <c r="X116" s="95"/>
      <c r="Y116" s="95"/>
      <c r="Z116" s="95"/>
    </row>
    <row r="117" ht="12.75" customHeight="1">
      <c r="A117" s="95"/>
      <c r="B117" s="95"/>
      <c r="C117" s="95"/>
      <c r="D117" s="95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5"/>
      <c r="W117" s="95"/>
      <c r="X117" s="95"/>
      <c r="Y117" s="95"/>
      <c r="Z117" s="95"/>
    </row>
    <row r="118" ht="12.75" customHeight="1">
      <c r="A118" s="95"/>
      <c r="B118" s="95"/>
      <c r="C118" s="95"/>
      <c r="D118" s="95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5"/>
      <c r="W118" s="95"/>
      <c r="X118" s="95"/>
      <c r="Y118" s="95"/>
      <c r="Z118" s="95"/>
    </row>
    <row r="119" ht="12.75" customHeight="1">
      <c r="A119" s="95"/>
      <c r="B119" s="95"/>
      <c r="C119" s="95"/>
      <c r="D119" s="95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5"/>
      <c r="W119" s="95"/>
      <c r="X119" s="95"/>
      <c r="Y119" s="95"/>
      <c r="Z119" s="95"/>
    </row>
    <row r="120" ht="12.75" customHeight="1">
      <c r="A120" s="95"/>
      <c r="B120" s="95"/>
      <c r="C120" s="95"/>
      <c r="D120" s="95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5"/>
      <c r="W120" s="95"/>
      <c r="X120" s="95"/>
      <c r="Y120" s="95"/>
      <c r="Z120" s="95"/>
    </row>
    <row r="121" ht="12.75" customHeight="1">
      <c r="A121" s="95"/>
      <c r="B121" s="95"/>
      <c r="C121" s="95"/>
      <c r="D121" s="95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5"/>
      <c r="W121" s="95"/>
      <c r="X121" s="95"/>
      <c r="Y121" s="95"/>
      <c r="Z121" s="95"/>
    </row>
    <row r="122" ht="12.75" customHeight="1">
      <c r="A122" s="95"/>
      <c r="B122" s="95"/>
      <c r="C122" s="95"/>
      <c r="D122" s="95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5"/>
      <c r="W122" s="95"/>
      <c r="X122" s="95"/>
      <c r="Y122" s="95"/>
      <c r="Z122" s="95"/>
    </row>
    <row r="123" ht="12.75" customHeight="1">
      <c r="A123" s="95"/>
      <c r="B123" s="95"/>
      <c r="C123" s="95"/>
      <c r="D123" s="95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5"/>
      <c r="W123" s="95"/>
      <c r="X123" s="95"/>
      <c r="Y123" s="95"/>
      <c r="Z123" s="95"/>
    </row>
    <row r="124" ht="12.75" customHeight="1">
      <c r="A124" s="95"/>
      <c r="B124" s="95"/>
      <c r="C124" s="95"/>
      <c r="D124" s="95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5"/>
      <c r="W124" s="95"/>
      <c r="X124" s="95"/>
      <c r="Y124" s="95"/>
      <c r="Z124" s="95"/>
    </row>
    <row r="125" ht="12.75" customHeight="1">
      <c r="A125" s="95"/>
      <c r="B125" s="95"/>
      <c r="C125" s="95"/>
      <c r="D125" s="95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5"/>
      <c r="W125" s="95"/>
      <c r="X125" s="95"/>
      <c r="Y125" s="95"/>
      <c r="Z125" s="95"/>
    </row>
    <row r="126" ht="12.75" customHeight="1">
      <c r="A126" s="95"/>
      <c r="B126" s="95"/>
      <c r="C126" s="95"/>
      <c r="D126" s="95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5"/>
      <c r="W126" s="95"/>
      <c r="X126" s="95"/>
      <c r="Y126" s="95"/>
      <c r="Z126" s="95"/>
    </row>
    <row r="127" ht="12.75" customHeight="1">
      <c r="A127" s="95"/>
      <c r="B127" s="95"/>
      <c r="C127" s="95"/>
      <c r="D127" s="95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5"/>
      <c r="W127" s="95"/>
      <c r="X127" s="95"/>
      <c r="Y127" s="95"/>
      <c r="Z127" s="95"/>
    </row>
    <row r="128" ht="12.75" customHeight="1">
      <c r="A128" s="95"/>
      <c r="B128" s="95"/>
      <c r="C128" s="95"/>
      <c r="D128" s="95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5"/>
      <c r="W128" s="95"/>
      <c r="X128" s="95"/>
      <c r="Y128" s="95"/>
      <c r="Z128" s="95"/>
    </row>
    <row r="129" ht="12.75" customHeight="1">
      <c r="A129" s="95"/>
      <c r="B129" s="95"/>
      <c r="C129" s="95"/>
      <c r="D129" s="95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5"/>
      <c r="W129" s="95"/>
      <c r="X129" s="95"/>
      <c r="Y129" s="95"/>
      <c r="Z129" s="95"/>
    </row>
    <row r="130" ht="12.75" customHeight="1">
      <c r="A130" s="95"/>
      <c r="B130" s="95"/>
      <c r="C130" s="95"/>
      <c r="D130" s="95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5"/>
      <c r="W130" s="95"/>
      <c r="X130" s="95"/>
      <c r="Y130" s="95"/>
      <c r="Z130" s="95"/>
    </row>
    <row r="131" ht="12.75" customHeight="1">
      <c r="A131" s="95"/>
      <c r="B131" s="95"/>
      <c r="C131" s="95"/>
      <c r="D131" s="95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5"/>
      <c r="W131" s="95"/>
      <c r="X131" s="95"/>
      <c r="Y131" s="95"/>
      <c r="Z131" s="95"/>
    </row>
    <row r="132" ht="12.75" customHeight="1">
      <c r="A132" s="95"/>
      <c r="B132" s="95"/>
      <c r="C132" s="95"/>
      <c r="D132" s="95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5"/>
      <c r="W132" s="95"/>
      <c r="X132" s="95"/>
      <c r="Y132" s="95"/>
      <c r="Z132" s="95"/>
    </row>
    <row r="133" ht="12.75" customHeight="1">
      <c r="A133" s="95"/>
      <c r="B133" s="95"/>
      <c r="C133" s="95"/>
      <c r="D133" s="95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5"/>
      <c r="W133" s="95"/>
      <c r="X133" s="95"/>
      <c r="Y133" s="95"/>
      <c r="Z133" s="95"/>
    </row>
    <row r="134" ht="12.75" customHeight="1">
      <c r="A134" s="95"/>
      <c r="B134" s="95"/>
      <c r="C134" s="95"/>
      <c r="D134" s="95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5"/>
      <c r="W134" s="95"/>
      <c r="X134" s="95"/>
      <c r="Y134" s="95"/>
      <c r="Z134" s="95"/>
    </row>
    <row r="135" ht="12.75" customHeight="1">
      <c r="A135" s="95"/>
      <c r="B135" s="95"/>
      <c r="C135" s="95"/>
      <c r="D135" s="95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5"/>
      <c r="W135" s="95"/>
      <c r="X135" s="95"/>
      <c r="Y135" s="95"/>
      <c r="Z135" s="95"/>
    </row>
    <row r="136" ht="12.75" customHeight="1">
      <c r="A136" s="95"/>
      <c r="B136" s="95"/>
      <c r="C136" s="95"/>
      <c r="D136" s="95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5"/>
      <c r="W136" s="95"/>
      <c r="X136" s="95"/>
      <c r="Y136" s="95"/>
      <c r="Z136" s="95"/>
    </row>
    <row r="137" ht="12.75" customHeight="1">
      <c r="A137" s="95"/>
      <c r="B137" s="95"/>
      <c r="C137" s="95"/>
      <c r="D137" s="95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5"/>
      <c r="W137" s="95"/>
      <c r="X137" s="95"/>
      <c r="Y137" s="95"/>
      <c r="Z137" s="95"/>
    </row>
    <row r="138" ht="12.75" customHeight="1">
      <c r="A138" s="95"/>
      <c r="B138" s="95"/>
      <c r="C138" s="95"/>
      <c r="D138" s="95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5"/>
      <c r="W138" s="95"/>
      <c r="X138" s="95"/>
      <c r="Y138" s="95"/>
      <c r="Z138" s="95"/>
    </row>
    <row r="139" ht="12.75" customHeight="1">
      <c r="A139" s="95"/>
      <c r="B139" s="95"/>
      <c r="C139" s="95"/>
      <c r="D139" s="95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5"/>
      <c r="W139" s="95"/>
      <c r="X139" s="95"/>
      <c r="Y139" s="95"/>
      <c r="Z139" s="95"/>
    </row>
    <row r="140" ht="12.75" customHeight="1">
      <c r="A140" s="95"/>
      <c r="B140" s="95"/>
      <c r="C140" s="95"/>
      <c r="D140" s="95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5"/>
      <c r="W140" s="95"/>
      <c r="X140" s="95"/>
      <c r="Y140" s="95"/>
      <c r="Z140" s="95"/>
    </row>
    <row r="141" ht="12.75" customHeight="1">
      <c r="A141" s="95"/>
      <c r="B141" s="95"/>
      <c r="C141" s="95"/>
      <c r="D141" s="95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5"/>
      <c r="W141" s="95"/>
      <c r="X141" s="95"/>
      <c r="Y141" s="95"/>
      <c r="Z141" s="95"/>
    </row>
    <row r="142" ht="12.75" customHeight="1">
      <c r="A142" s="95"/>
      <c r="B142" s="95"/>
      <c r="C142" s="95"/>
      <c r="D142" s="95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5"/>
      <c r="W142" s="95"/>
      <c r="X142" s="95"/>
      <c r="Y142" s="95"/>
      <c r="Z142" s="95"/>
    </row>
    <row r="143" ht="12.75" customHeight="1">
      <c r="A143" s="95"/>
      <c r="B143" s="95"/>
      <c r="C143" s="95"/>
      <c r="D143" s="95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5"/>
      <c r="W143" s="95"/>
      <c r="X143" s="95"/>
      <c r="Y143" s="95"/>
      <c r="Z143" s="95"/>
    </row>
    <row r="144" ht="12.75" customHeight="1">
      <c r="A144" s="95"/>
      <c r="B144" s="95"/>
      <c r="C144" s="95"/>
      <c r="D144" s="95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5"/>
      <c r="W144" s="95"/>
      <c r="X144" s="95"/>
      <c r="Y144" s="95"/>
      <c r="Z144" s="95"/>
    </row>
    <row r="145" ht="12.75" customHeight="1">
      <c r="A145" s="95"/>
      <c r="B145" s="95"/>
      <c r="C145" s="95"/>
      <c r="D145" s="95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5"/>
      <c r="W145" s="95"/>
      <c r="X145" s="95"/>
      <c r="Y145" s="95"/>
      <c r="Z145" s="95"/>
    </row>
    <row r="146" ht="12.75" customHeight="1">
      <c r="A146" s="95"/>
      <c r="B146" s="95"/>
      <c r="C146" s="95"/>
      <c r="D146" s="95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5"/>
      <c r="W146" s="95"/>
      <c r="X146" s="95"/>
      <c r="Y146" s="95"/>
      <c r="Z146" s="95"/>
    </row>
    <row r="147" ht="12.75" customHeight="1">
      <c r="A147" s="95"/>
      <c r="B147" s="95"/>
      <c r="C147" s="95"/>
      <c r="D147" s="95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5"/>
      <c r="W147" s="95"/>
      <c r="X147" s="95"/>
      <c r="Y147" s="95"/>
      <c r="Z147" s="95"/>
    </row>
    <row r="148" ht="12.75" customHeight="1">
      <c r="A148" s="95"/>
      <c r="B148" s="95"/>
      <c r="C148" s="95"/>
      <c r="D148" s="95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5"/>
      <c r="W148" s="95"/>
      <c r="X148" s="95"/>
      <c r="Y148" s="95"/>
      <c r="Z148" s="95"/>
    </row>
    <row r="149" ht="12.75" customHeight="1">
      <c r="A149" s="95"/>
      <c r="B149" s="95"/>
      <c r="C149" s="95"/>
      <c r="D149" s="95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5"/>
      <c r="W149" s="95"/>
      <c r="X149" s="95"/>
      <c r="Y149" s="95"/>
      <c r="Z149" s="95"/>
    </row>
    <row r="150" ht="12.75" customHeight="1">
      <c r="A150" s="95"/>
      <c r="B150" s="95"/>
      <c r="C150" s="95"/>
      <c r="D150" s="95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5"/>
      <c r="W150" s="95"/>
      <c r="X150" s="95"/>
      <c r="Y150" s="95"/>
      <c r="Z150" s="95"/>
    </row>
    <row r="151" ht="12.75" customHeight="1">
      <c r="A151" s="95"/>
      <c r="B151" s="95"/>
      <c r="C151" s="95"/>
      <c r="D151" s="95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5"/>
      <c r="W151" s="95"/>
      <c r="X151" s="95"/>
      <c r="Y151" s="95"/>
      <c r="Z151" s="95"/>
    </row>
    <row r="152" ht="12.75" customHeight="1">
      <c r="A152" s="95"/>
      <c r="B152" s="95"/>
      <c r="C152" s="95"/>
      <c r="D152" s="95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5"/>
      <c r="W152" s="95"/>
      <c r="X152" s="95"/>
      <c r="Y152" s="95"/>
      <c r="Z152" s="95"/>
    </row>
    <row r="153" ht="12.75" customHeight="1">
      <c r="A153" s="95"/>
      <c r="B153" s="95"/>
      <c r="C153" s="95"/>
      <c r="D153" s="95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5"/>
      <c r="W153" s="95"/>
      <c r="X153" s="95"/>
      <c r="Y153" s="95"/>
      <c r="Z153" s="95"/>
    </row>
    <row r="154" ht="12.75" customHeight="1">
      <c r="A154" s="95"/>
      <c r="B154" s="95"/>
      <c r="C154" s="95"/>
      <c r="D154" s="95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5"/>
      <c r="W154" s="95"/>
      <c r="X154" s="95"/>
      <c r="Y154" s="95"/>
      <c r="Z154" s="95"/>
    </row>
    <row r="155" ht="12.75" customHeight="1">
      <c r="A155" s="95"/>
      <c r="B155" s="95"/>
      <c r="C155" s="95"/>
      <c r="D155" s="95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5"/>
      <c r="W155" s="95"/>
      <c r="X155" s="95"/>
      <c r="Y155" s="95"/>
      <c r="Z155" s="95"/>
    </row>
    <row r="156" ht="12.75" customHeight="1">
      <c r="A156" s="95"/>
      <c r="B156" s="95"/>
      <c r="C156" s="95"/>
      <c r="D156" s="95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5"/>
      <c r="W156" s="95"/>
      <c r="X156" s="95"/>
      <c r="Y156" s="95"/>
      <c r="Z156" s="95"/>
    </row>
    <row r="157" ht="12.75" customHeight="1">
      <c r="A157" s="95"/>
      <c r="B157" s="95"/>
      <c r="C157" s="95"/>
      <c r="D157" s="95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5"/>
      <c r="W157" s="95"/>
      <c r="X157" s="95"/>
      <c r="Y157" s="95"/>
      <c r="Z157" s="95"/>
    </row>
    <row r="158" ht="12.75" customHeight="1">
      <c r="A158" s="95"/>
      <c r="B158" s="95"/>
      <c r="C158" s="95"/>
      <c r="D158" s="95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5"/>
      <c r="W158" s="95"/>
      <c r="X158" s="95"/>
      <c r="Y158" s="95"/>
      <c r="Z158" s="95"/>
    </row>
    <row r="159" ht="12.75" customHeight="1">
      <c r="A159" s="95"/>
      <c r="B159" s="95"/>
      <c r="C159" s="95"/>
      <c r="D159" s="95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5"/>
      <c r="W159" s="95"/>
      <c r="X159" s="95"/>
      <c r="Y159" s="95"/>
      <c r="Z159" s="95"/>
    </row>
    <row r="160" ht="12.75" customHeight="1">
      <c r="A160" s="95"/>
      <c r="B160" s="95"/>
      <c r="C160" s="95"/>
      <c r="D160" s="95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5"/>
      <c r="W160" s="95"/>
      <c r="X160" s="95"/>
      <c r="Y160" s="95"/>
      <c r="Z160" s="95"/>
    </row>
    <row r="161" ht="12.75" customHeight="1">
      <c r="A161" s="95"/>
      <c r="B161" s="95"/>
      <c r="C161" s="95"/>
      <c r="D161" s="95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5"/>
      <c r="W161" s="95"/>
      <c r="X161" s="95"/>
      <c r="Y161" s="95"/>
      <c r="Z161" s="95"/>
    </row>
    <row r="162" ht="12.75" customHeight="1">
      <c r="A162" s="95"/>
      <c r="B162" s="95"/>
      <c r="C162" s="95"/>
      <c r="D162" s="95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5"/>
      <c r="W162" s="95"/>
      <c r="X162" s="95"/>
      <c r="Y162" s="95"/>
      <c r="Z162" s="95"/>
    </row>
    <row r="163" ht="12.75" customHeight="1">
      <c r="A163" s="95"/>
      <c r="B163" s="95"/>
      <c r="C163" s="95"/>
      <c r="D163" s="95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5"/>
      <c r="W163" s="95"/>
      <c r="X163" s="95"/>
      <c r="Y163" s="95"/>
      <c r="Z163" s="95"/>
    </row>
    <row r="164" ht="12.75" customHeight="1">
      <c r="A164" s="95"/>
      <c r="B164" s="95"/>
      <c r="C164" s="95"/>
      <c r="D164" s="95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5"/>
      <c r="W164" s="95"/>
      <c r="X164" s="95"/>
      <c r="Y164" s="95"/>
      <c r="Z164" s="95"/>
    </row>
    <row r="165" ht="12.75" customHeight="1">
      <c r="A165" s="95"/>
      <c r="B165" s="95"/>
      <c r="C165" s="95"/>
      <c r="D165" s="95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5"/>
      <c r="W165" s="95"/>
      <c r="X165" s="95"/>
      <c r="Y165" s="95"/>
      <c r="Z165" s="95"/>
    </row>
    <row r="166" ht="12.75" customHeight="1">
      <c r="A166" s="95"/>
      <c r="B166" s="95"/>
      <c r="C166" s="95"/>
      <c r="D166" s="95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5"/>
      <c r="W166" s="95"/>
      <c r="X166" s="95"/>
      <c r="Y166" s="95"/>
      <c r="Z166" s="95"/>
    </row>
    <row r="167" ht="12.75" customHeight="1">
      <c r="A167" s="95"/>
      <c r="B167" s="95"/>
      <c r="C167" s="95"/>
      <c r="D167" s="95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5"/>
      <c r="W167" s="95"/>
      <c r="X167" s="95"/>
      <c r="Y167" s="95"/>
      <c r="Z167" s="95"/>
    </row>
    <row r="168" ht="12.75" customHeight="1">
      <c r="A168" s="95"/>
      <c r="B168" s="95"/>
      <c r="C168" s="95"/>
      <c r="D168" s="95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5"/>
      <c r="W168" s="95"/>
      <c r="X168" s="95"/>
      <c r="Y168" s="95"/>
      <c r="Z168" s="95"/>
    </row>
    <row r="169" ht="12.75" customHeight="1">
      <c r="A169" s="95"/>
      <c r="B169" s="95"/>
      <c r="C169" s="95"/>
      <c r="D169" s="95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5"/>
      <c r="W169" s="95"/>
      <c r="X169" s="95"/>
      <c r="Y169" s="95"/>
      <c r="Z169" s="95"/>
    </row>
    <row r="170" ht="12.75" customHeight="1">
      <c r="A170" s="95"/>
      <c r="B170" s="95"/>
      <c r="C170" s="95"/>
      <c r="D170" s="95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5"/>
      <c r="W170" s="95"/>
      <c r="X170" s="95"/>
      <c r="Y170" s="95"/>
      <c r="Z170" s="95"/>
    </row>
    <row r="171" ht="12.75" customHeight="1">
      <c r="A171" s="95"/>
      <c r="B171" s="95"/>
      <c r="C171" s="95"/>
      <c r="D171" s="95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5"/>
      <c r="W171" s="95"/>
      <c r="X171" s="95"/>
      <c r="Y171" s="95"/>
      <c r="Z171" s="95"/>
    </row>
    <row r="172" ht="12.75" customHeight="1">
      <c r="A172" s="95"/>
      <c r="B172" s="95"/>
      <c r="C172" s="95"/>
      <c r="D172" s="95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5"/>
      <c r="W172" s="95"/>
      <c r="X172" s="95"/>
      <c r="Y172" s="95"/>
      <c r="Z172" s="95"/>
    </row>
    <row r="173" ht="12.75" customHeight="1">
      <c r="A173" s="95"/>
      <c r="B173" s="95"/>
      <c r="C173" s="95"/>
      <c r="D173" s="95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5"/>
      <c r="W173" s="95"/>
      <c r="X173" s="95"/>
      <c r="Y173" s="95"/>
      <c r="Z173" s="95"/>
    </row>
    <row r="174" ht="12.75" customHeight="1">
      <c r="A174" s="95"/>
      <c r="B174" s="95"/>
      <c r="C174" s="95"/>
      <c r="D174" s="95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5"/>
      <c r="W174" s="95"/>
      <c r="X174" s="95"/>
      <c r="Y174" s="95"/>
      <c r="Z174" s="95"/>
    </row>
    <row r="175" ht="12.75" customHeight="1">
      <c r="A175" s="95"/>
      <c r="B175" s="95"/>
      <c r="C175" s="95"/>
      <c r="D175" s="95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5"/>
      <c r="W175" s="95"/>
      <c r="X175" s="95"/>
      <c r="Y175" s="95"/>
      <c r="Z175" s="95"/>
    </row>
    <row r="176" ht="12.75" customHeight="1">
      <c r="A176" s="95"/>
      <c r="B176" s="95"/>
      <c r="C176" s="95"/>
      <c r="D176" s="95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5"/>
      <c r="W176" s="95"/>
      <c r="X176" s="95"/>
      <c r="Y176" s="95"/>
      <c r="Z176" s="95"/>
    </row>
    <row r="177" ht="12.75" customHeight="1">
      <c r="A177" s="95"/>
      <c r="B177" s="95"/>
      <c r="C177" s="95"/>
      <c r="D177" s="95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5"/>
      <c r="W177" s="95"/>
      <c r="X177" s="95"/>
      <c r="Y177" s="95"/>
      <c r="Z177" s="95"/>
    </row>
    <row r="178" ht="12.75" customHeight="1">
      <c r="A178" s="95"/>
      <c r="B178" s="95"/>
      <c r="C178" s="95"/>
      <c r="D178" s="95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5"/>
      <c r="W178" s="95"/>
      <c r="X178" s="95"/>
      <c r="Y178" s="95"/>
      <c r="Z178" s="95"/>
    </row>
    <row r="179" ht="12.75" customHeight="1">
      <c r="A179" s="95"/>
      <c r="B179" s="95"/>
      <c r="C179" s="95"/>
      <c r="D179" s="95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5"/>
      <c r="W179" s="95"/>
      <c r="X179" s="95"/>
      <c r="Y179" s="95"/>
      <c r="Z179" s="95"/>
    </row>
    <row r="180" ht="12.75" customHeight="1">
      <c r="A180" s="95"/>
      <c r="B180" s="95"/>
      <c r="C180" s="95"/>
      <c r="D180" s="95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5"/>
      <c r="W180" s="95"/>
      <c r="X180" s="95"/>
      <c r="Y180" s="95"/>
      <c r="Z180" s="95"/>
    </row>
    <row r="181" ht="12.75" customHeight="1">
      <c r="A181" s="95"/>
      <c r="B181" s="95"/>
      <c r="C181" s="95"/>
      <c r="D181" s="95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5"/>
      <c r="W181" s="95"/>
      <c r="X181" s="95"/>
      <c r="Y181" s="95"/>
      <c r="Z181" s="95"/>
    </row>
    <row r="182" ht="12.75" customHeight="1">
      <c r="A182" s="95"/>
      <c r="B182" s="95"/>
      <c r="C182" s="95"/>
      <c r="D182" s="95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5"/>
      <c r="W182" s="95"/>
      <c r="X182" s="95"/>
      <c r="Y182" s="95"/>
      <c r="Z182" s="95"/>
    </row>
    <row r="183" ht="12.75" customHeight="1">
      <c r="A183" s="95"/>
      <c r="B183" s="95"/>
      <c r="C183" s="95"/>
      <c r="D183" s="95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5"/>
      <c r="W183" s="95"/>
      <c r="X183" s="95"/>
      <c r="Y183" s="95"/>
      <c r="Z183" s="95"/>
    </row>
    <row r="184" ht="12.75" customHeight="1">
      <c r="A184" s="95"/>
      <c r="B184" s="95"/>
      <c r="C184" s="95"/>
      <c r="D184" s="95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5"/>
      <c r="W184" s="95"/>
      <c r="X184" s="95"/>
      <c r="Y184" s="95"/>
      <c r="Z184" s="95"/>
    </row>
    <row r="185" ht="12.75" customHeight="1">
      <c r="A185" s="95"/>
      <c r="B185" s="95"/>
      <c r="C185" s="95"/>
      <c r="D185" s="95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5"/>
      <c r="W185" s="95"/>
      <c r="X185" s="95"/>
      <c r="Y185" s="95"/>
      <c r="Z185" s="95"/>
    </row>
    <row r="186" ht="12.75" customHeight="1">
      <c r="A186" s="95"/>
      <c r="B186" s="95"/>
      <c r="C186" s="95"/>
      <c r="D186" s="95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5"/>
      <c r="W186" s="95"/>
      <c r="X186" s="95"/>
      <c r="Y186" s="95"/>
      <c r="Z186" s="95"/>
    </row>
    <row r="187" ht="12.75" customHeight="1">
      <c r="A187" s="95"/>
      <c r="B187" s="95"/>
      <c r="C187" s="95"/>
      <c r="D187" s="95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5"/>
      <c r="W187" s="95"/>
      <c r="X187" s="95"/>
      <c r="Y187" s="95"/>
      <c r="Z187" s="95"/>
    </row>
    <row r="188" ht="12.75" customHeight="1">
      <c r="A188" s="95"/>
      <c r="B188" s="95"/>
      <c r="C188" s="95"/>
      <c r="D188" s="95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5"/>
      <c r="W188" s="95"/>
      <c r="X188" s="95"/>
      <c r="Y188" s="95"/>
      <c r="Z188" s="95"/>
    </row>
    <row r="189" ht="12.75" customHeight="1">
      <c r="A189" s="95"/>
      <c r="B189" s="95"/>
      <c r="C189" s="95"/>
      <c r="D189" s="95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5"/>
      <c r="W189" s="95"/>
      <c r="X189" s="95"/>
      <c r="Y189" s="95"/>
      <c r="Z189" s="95"/>
    </row>
    <row r="190" ht="12.75" customHeight="1">
      <c r="A190" s="95"/>
      <c r="B190" s="95"/>
      <c r="C190" s="95"/>
      <c r="D190" s="95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5"/>
      <c r="W190" s="95"/>
      <c r="X190" s="95"/>
      <c r="Y190" s="95"/>
      <c r="Z190" s="95"/>
    </row>
    <row r="191" ht="12.75" customHeight="1">
      <c r="A191" s="95"/>
      <c r="B191" s="95"/>
      <c r="C191" s="95"/>
      <c r="D191" s="95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5"/>
      <c r="W191" s="95"/>
      <c r="X191" s="95"/>
      <c r="Y191" s="95"/>
      <c r="Z191" s="95"/>
    </row>
    <row r="192" ht="12.75" customHeight="1">
      <c r="A192" s="95"/>
      <c r="B192" s="95"/>
      <c r="C192" s="95"/>
      <c r="D192" s="95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5"/>
      <c r="W192" s="95"/>
      <c r="X192" s="95"/>
      <c r="Y192" s="95"/>
      <c r="Z192" s="95"/>
    </row>
    <row r="193" ht="12.75" customHeight="1">
      <c r="A193" s="95"/>
      <c r="B193" s="95"/>
      <c r="C193" s="95"/>
      <c r="D193" s="95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5"/>
      <c r="W193" s="95"/>
      <c r="X193" s="95"/>
      <c r="Y193" s="95"/>
      <c r="Z193" s="95"/>
    </row>
    <row r="194" ht="12.75" customHeight="1">
      <c r="A194" s="95"/>
      <c r="B194" s="95"/>
      <c r="C194" s="95"/>
      <c r="D194" s="95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5"/>
      <c r="W194" s="95"/>
      <c r="X194" s="95"/>
      <c r="Y194" s="95"/>
      <c r="Z194" s="95"/>
    </row>
    <row r="195" ht="12.75" customHeight="1">
      <c r="A195" s="95"/>
      <c r="B195" s="95"/>
      <c r="C195" s="95"/>
      <c r="D195" s="95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5"/>
      <c r="W195" s="95"/>
      <c r="X195" s="95"/>
      <c r="Y195" s="95"/>
      <c r="Z195" s="95"/>
    </row>
    <row r="196" ht="12.75" customHeight="1">
      <c r="A196" s="95"/>
      <c r="B196" s="95"/>
      <c r="C196" s="95"/>
      <c r="D196" s="95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5"/>
      <c r="W196" s="95"/>
      <c r="X196" s="95"/>
      <c r="Y196" s="95"/>
      <c r="Z196" s="95"/>
    </row>
    <row r="197" ht="12.75" customHeight="1">
      <c r="A197" s="95"/>
      <c r="B197" s="95"/>
      <c r="C197" s="95"/>
      <c r="D197" s="95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5"/>
      <c r="W197" s="95"/>
      <c r="X197" s="95"/>
      <c r="Y197" s="95"/>
      <c r="Z197" s="95"/>
    </row>
    <row r="198" ht="12.75" customHeight="1">
      <c r="A198" s="95"/>
      <c r="B198" s="95"/>
      <c r="C198" s="95"/>
      <c r="D198" s="95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5"/>
      <c r="W198" s="95"/>
      <c r="X198" s="95"/>
      <c r="Y198" s="95"/>
      <c r="Z198" s="95"/>
    </row>
    <row r="199" ht="12.75" customHeight="1">
      <c r="A199" s="95"/>
      <c r="B199" s="95"/>
      <c r="C199" s="95"/>
      <c r="D199" s="95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5"/>
      <c r="W199" s="95"/>
      <c r="X199" s="95"/>
      <c r="Y199" s="95"/>
      <c r="Z199" s="95"/>
    </row>
    <row r="200" ht="12.75" customHeight="1">
      <c r="A200" s="95"/>
      <c r="B200" s="95"/>
      <c r="C200" s="95"/>
      <c r="D200" s="95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5"/>
      <c r="W200" s="95"/>
      <c r="X200" s="95"/>
      <c r="Y200" s="95"/>
      <c r="Z200" s="95"/>
    </row>
    <row r="201" ht="12.75" customHeight="1">
      <c r="A201" s="95"/>
      <c r="B201" s="95"/>
      <c r="C201" s="95"/>
      <c r="D201" s="95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5"/>
      <c r="W201" s="95"/>
      <c r="X201" s="95"/>
      <c r="Y201" s="95"/>
      <c r="Z201" s="95"/>
    </row>
    <row r="202" ht="12.75" customHeight="1">
      <c r="A202" s="95"/>
      <c r="B202" s="95"/>
      <c r="C202" s="95"/>
      <c r="D202" s="95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5"/>
      <c r="W202" s="95"/>
      <c r="X202" s="95"/>
      <c r="Y202" s="95"/>
      <c r="Z202" s="95"/>
    </row>
    <row r="203" ht="12.75" customHeight="1">
      <c r="A203" s="95"/>
      <c r="B203" s="95"/>
      <c r="C203" s="95"/>
      <c r="D203" s="95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5"/>
      <c r="W203" s="95"/>
      <c r="X203" s="95"/>
      <c r="Y203" s="95"/>
      <c r="Z203" s="95"/>
    </row>
    <row r="204" ht="12.75" customHeight="1">
      <c r="A204" s="95"/>
      <c r="B204" s="95"/>
      <c r="C204" s="95"/>
      <c r="D204" s="95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5"/>
      <c r="W204" s="95"/>
      <c r="X204" s="95"/>
      <c r="Y204" s="95"/>
      <c r="Z204" s="95"/>
    </row>
    <row r="205" ht="12.75" customHeight="1">
      <c r="A205" s="95"/>
      <c r="B205" s="95"/>
      <c r="C205" s="95"/>
      <c r="D205" s="95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5"/>
      <c r="W205" s="95"/>
      <c r="X205" s="95"/>
      <c r="Y205" s="95"/>
      <c r="Z205" s="95"/>
    </row>
    <row r="206" ht="12.75" customHeight="1">
      <c r="A206" s="95"/>
      <c r="B206" s="95"/>
      <c r="C206" s="95"/>
      <c r="D206" s="95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5"/>
      <c r="W206" s="95"/>
      <c r="X206" s="95"/>
      <c r="Y206" s="95"/>
      <c r="Z206" s="95"/>
    </row>
    <row r="207" ht="12.75" customHeight="1">
      <c r="A207" s="95"/>
      <c r="B207" s="95"/>
      <c r="C207" s="95"/>
      <c r="D207" s="95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5"/>
      <c r="W207" s="95"/>
      <c r="X207" s="95"/>
      <c r="Y207" s="95"/>
      <c r="Z207" s="95"/>
    </row>
    <row r="208" ht="12.75" customHeight="1">
      <c r="A208" s="95"/>
      <c r="B208" s="95"/>
      <c r="C208" s="95"/>
      <c r="D208" s="95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5"/>
      <c r="W208" s="95"/>
      <c r="X208" s="95"/>
      <c r="Y208" s="95"/>
      <c r="Z208" s="95"/>
    </row>
    <row r="209" ht="12.75" customHeight="1">
      <c r="A209" s="95"/>
      <c r="B209" s="95"/>
      <c r="C209" s="95"/>
      <c r="D209" s="95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5"/>
      <c r="W209" s="95"/>
      <c r="X209" s="95"/>
      <c r="Y209" s="95"/>
      <c r="Z209" s="95"/>
    </row>
    <row r="210" ht="12.75" customHeight="1">
      <c r="A210" s="95"/>
      <c r="B210" s="95"/>
      <c r="C210" s="95"/>
      <c r="D210" s="95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5"/>
      <c r="W210" s="95"/>
      <c r="X210" s="95"/>
      <c r="Y210" s="95"/>
      <c r="Z210" s="95"/>
    </row>
    <row r="211" ht="12.75" customHeight="1">
      <c r="A211" s="95"/>
      <c r="B211" s="95"/>
      <c r="C211" s="95"/>
      <c r="D211" s="95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5"/>
      <c r="W211" s="95"/>
      <c r="X211" s="95"/>
      <c r="Y211" s="95"/>
      <c r="Z211" s="95"/>
    </row>
    <row r="212" ht="12.75" customHeight="1">
      <c r="A212" s="95"/>
      <c r="B212" s="95"/>
      <c r="C212" s="95"/>
      <c r="D212" s="95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5"/>
      <c r="W212" s="95"/>
      <c r="X212" s="95"/>
      <c r="Y212" s="95"/>
      <c r="Z212" s="95"/>
    </row>
    <row r="213" ht="12.75" customHeight="1">
      <c r="A213" s="95"/>
      <c r="B213" s="95"/>
      <c r="C213" s="95"/>
      <c r="D213" s="95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5"/>
      <c r="W213" s="95"/>
      <c r="X213" s="95"/>
      <c r="Y213" s="95"/>
      <c r="Z213" s="95"/>
    </row>
    <row r="214" ht="12.75" customHeight="1">
      <c r="A214" s="95"/>
      <c r="B214" s="95"/>
      <c r="C214" s="95"/>
      <c r="D214" s="95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5"/>
      <c r="W214" s="95"/>
      <c r="X214" s="95"/>
      <c r="Y214" s="95"/>
      <c r="Z214" s="95"/>
    </row>
    <row r="215" ht="12.75" customHeight="1">
      <c r="A215" s="95"/>
      <c r="B215" s="95"/>
      <c r="C215" s="95"/>
      <c r="D215" s="95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5"/>
      <c r="W215" s="95"/>
      <c r="X215" s="95"/>
      <c r="Y215" s="95"/>
      <c r="Z215" s="95"/>
    </row>
    <row r="216" ht="12.75" customHeight="1">
      <c r="A216" s="95"/>
      <c r="B216" s="95"/>
      <c r="C216" s="95"/>
      <c r="D216" s="95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5"/>
      <c r="W216" s="95"/>
      <c r="X216" s="95"/>
      <c r="Y216" s="95"/>
      <c r="Z216" s="95"/>
    </row>
    <row r="217" ht="12.75" customHeight="1">
      <c r="A217" s="95"/>
      <c r="B217" s="95"/>
      <c r="C217" s="95"/>
      <c r="D217" s="95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5"/>
      <c r="W217" s="95"/>
      <c r="X217" s="95"/>
      <c r="Y217" s="95"/>
      <c r="Z217" s="95"/>
    </row>
    <row r="218" ht="12.75" customHeight="1">
      <c r="A218" s="95"/>
      <c r="B218" s="95"/>
      <c r="C218" s="95"/>
      <c r="D218" s="95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5"/>
      <c r="W218" s="95"/>
      <c r="X218" s="95"/>
      <c r="Y218" s="95"/>
      <c r="Z218" s="95"/>
    </row>
    <row r="219" ht="12.75" customHeight="1">
      <c r="A219" s="95"/>
      <c r="B219" s="95"/>
      <c r="C219" s="95"/>
      <c r="D219" s="95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5"/>
      <c r="W219" s="95"/>
      <c r="X219" s="95"/>
      <c r="Y219" s="95"/>
      <c r="Z219" s="95"/>
    </row>
    <row r="220" ht="12.75" customHeight="1">
      <c r="A220" s="95"/>
      <c r="B220" s="95"/>
      <c r="C220" s="95"/>
      <c r="D220" s="95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5"/>
      <c r="W220" s="95"/>
      <c r="X220" s="95"/>
      <c r="Y220" s="95"/>
      <c r="Z220" s="95"/>
    </row>
    <row r="221" ht="12.75" customHeight="1">
      <c r="A221" s="95"/>
      <c r="B221" s="95"/>
      <c r="C221" s="95"/>
      <c r="D221" s="95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5"/>
      <c r="W221" s="95"/>
      <c r="X221" s="95"/>
      <c r="Y221" s="95"/>
      <c r="Z221" s="95"/>
    </row>
    <row r="222" ht="12.75" customHeight="1">
      <c r="A222" s="95"/>
      <c r="B222" s="95"/>
      <c r="C222" s="95"/>
      <c r="D222" s="95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5"/>
      <c r="W222" s="95"/>
      <c r="X222" s="95"/>
      <c r="Y222" s="95"/>
      <c r="Z222" s="95"/>
    </row>
    <row r="223" ht="12.75" customHeight="1">
      <c r="A223" s="95"/>
      <c r="B223" s="95"/>
      <c r="C223" s="95"/>
      <c r="D223" s="95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5"/>
      <c r="W223" s="95"/>
      <c r="X223" s="95"/>
      <c r="Y223" s="95"/>
      <c r="Z223" s="95"/>
    </row>
    <row r="224" ht="12.75" customHeight="1">
      <c r="A224" s="95"/>
      <c r="B224" s="95"/>
      <c r="C224" s="95"/>
      <c r="D224" s="95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5"/>
      <c r="W224" s="95"/>
      <c r="X224" s="95"/>
      <c r="Y224" s="95"/>
      <c r="Z224" s="95"/>
    </row>
    <row r="225" ht="12.75" customHeight="1">
      <c r="A225" s="95"/>
      <c r="B225" s="95"/>
      <c r="C225" s="95"/>
      <c r="D225" s="95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5"/>
      <c r="W225" s="95"/>
      <c r="X225" s="95"/>
      <c r="Y225" s="95"/>
      <c r="Z225" s="95"/>
    </row>
    <row r="226" ht="12.75" customHeight="1">
      <c r="A226" s="95"/>
      <c r="B226" s="95"/>
      <c r="C226" s="95"/>
      <c r="D226" s="95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5"/>
      <c r="W226" s="95"/>
      <c r="X226" s="95"/>
      <c r="Y226" s="95"/>
      <c r="Z226" s="95"/>
    </row>
    <row r="227" ht="12.75" customHeight="1">
      <c r="A227" s="95"/>
      <c r="B227" s="95"/>
      <c r="C227" s="95"/>
      <c r="D227" s="95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5"/>
      <c r="W227" s="95"/>
      <c r="X227" s="95"/>
      <c r="Y227" s="95"/>
      <c r="Z227" s="95"/>
    </row>
    <row r="228" ht="12.75" customHeight="1">
      <c r="A228" s="95"/>
      <c r="B228" s="95"/>
      <c r="C228" s="95"/>
      <c r="D228" s="95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5"/>
      <c r="W228" s="95"/>
      <c r="X228" s="95"/>
      <c r="Y228" s="95"/>
      <c r="Z228" s="95"/>
    </row>
    <row r="229" ht="12.75" customHeight="1">
      <c r="A229" s="95"/>
      <c r="B229" s="95"/>
      <c r="C229" s="95"/>
      <c r="D229" s="95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5"/>
      <c r="W229" s="95"/>
      <c r="X229" s="95"/>
      <c r="Y229" s="95"/>
      <c r="Z229" s="95"/>
    </row>
    <row r="230" ht="12.75" customHeight="1">
      <c r="A230" s="95"/>
      <c r="B230" s="95"/>
      <c r="C230" s="95"/>
      <c r="D230" s="95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5"/>
      <c r="W230" s="95"/>
      <c r="X230" s="95"/>
      <c r="Y230" s="95"/>
      <c r="Z230" s="95"/>
    </row>
    <row r="231" ht="12.75" customHeight="1">
      <c r="A231" s="95"/>
      <c r="B231" s="95"/>
      <c r="C231" s="95"/>
      <c r="D231" s="95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5"/>
      <c r="W231" s="95"/>
      <c r="X231" s="95"/>
      <c r="Y231" s="95"/>
      <c r="Z231" s="95"/>
    </row>
    <row r="232" ht="12.75" customHeight="1">
      <c r="A232" s="95"/>
      <c r="B232" s="95"/>
      <c r="C232" s="95"/>
      <c r="D232" s="95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5"/>
      <c r="W232" s="95"/>
      <c r="X232" s="95"/>
      <c r="Y232" s="95"/>
      <c r="Z232" s="95"/>
    </row>
    <row r="233" ht="12.75" customHeight="1">
      <c r="A233" s="95"/>
      <c r="B233" s="95"/>
      <c r="C233" s="95"/>
      <c r="D233" s="95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5"/>
      <c r="W233" s="95"/>
      <c r="X233" s="95"/>
      <c r="Y233" s="95"/>
      <c r="Z233" s="95"/>
    </row>
    <row r="234" ht="12.75" customHeight="1">
      <c r="A234" s="95"/>
      <c r="B234" s="95"/>
      <c r="C234" s="95"/>
      <c r="D234" s="95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5"/>
      <c r="W234" s="95"/>
      <c r="X234" s="95"/>
      <c r="Y234" s="95"/>
      <c r="Z234" s="95"/>
    </row>
    <row r="235" ht="12.75" customHeight="1">
      <c r="A235" s="95"/>
      <c r="B235" s="95"/>
      <c r="C235" s="95"/>
      <c r="D235" s="95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5"/>
      <c r="W235" s="95"/>
      <c r="X235" s="95"/>
      <c r="Y235" s="95"/>
      <c r="Z235" s="95"/>
    </row>
    <row r="236" ht="12.75" customHeight="1">
      <c r="A236" s="95"/>
      <c r="B236" s="95"/>
      <c r="C236" s="95"/>
      <c r="D236" s="95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5"/>
      <c r="W236" s="95"/>
      <c r="X236" s="95"/>
      <c r="Y236" s="95"/>
      <c r="Z236" s="95"/>
    </row>
    <row r="237" ht="12.75" customHeight="1">
      <c r="A237" s="95"/>
      <c r="B237" s="95"/>
      <c r="C237" s="95"/>
      <c r="D237" s="95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5"/>
      <c r="W237" s="95"/>
      <c r="X237" s="95"/>
      <c r="Y237" s="95"/>
      <c r="Z237" s="95"/>
    </row>
    <row r="238" ht="12.75" customHeight="1">
      <c r="A238" s="95"/>
      <c r="B238" s="95"/>
      <c r="C238" s="95"/>
      <c r="D238" s="95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5"/>
      <c r="W238" s="95"/>
      <c r="X238" s="95"/>
      <c r="Y238" s="95"/>
      <c r="Z238" s="95"/>
    </row>
    <row r="239" ht="12.75" customHeight="1">
      <c r="A239" s="95"/>
      <c r="B239" s="95"/>
      <c r="C239" s="95"/>
      <c r="D239" s="95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5"/>
      <c r="W239" s="95"/>
      <c r="X239" s="95"/>
      <c r="Y239" s="95"/>
      <c r="Z239" s="95"/>
    </row>
    <row r="240" ht="12.75" customHeight="1">
      <c r="A240" s="95"/>
      <c r="B240" s="95"/>
      <c r="C240" s="95"/>
      <c r="D240" s="95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5"/>
      <c r="W240" s="95"/>
      <c r="X240" s="95"/>
      <c r="Y240" s="95"/>
      <c r="Z240" s="95"/>
    </row>
    <row r="241" ht="12.75" customHeight="1">
      <c r="A241" s="95"/>
      <c r="B241" s="95"/>
      <c r="C241" s="95"/>
      <c r="D241" s="95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5"/>
      <c r="W241" s="95"/>
      <c r="X241" s="95"/>
      <c r="Y241" s="95"/>
      <c r="Z241" s="95"/>
    </row>
    <row r="242" ht="12.75" customHeight="1">
      <c r="A242" s="95"/>
      <c r="B242" s="95"/>
      <c r="C242" s="95"/>
      <c r="D242" s="95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5"/>
      <c r="W242" s="95"/>
      <c r="X242" s="95"/>
      <c r="Y242" s="95"/>
      <c r="Z242" s="95"/>
    </row>
    <row r="243" ht="12.75" customHeight="1">
      <c r="A243" s="95"/>
      <c r="B243" s="95"/>
      <c r="C243" s="95"/>
      <c r="D243" s="95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5"/>
      <c r="W243" s="95"/>
      <c r="X243" s="95"/>
      <c r="Y243" s="95"/>
      <c r="Z243" s="95"/>
    </row>
    <row r="244" ht="12.75" customHeight="1">
      <c r="A244" s="95"/>
      <c r="B244" s="95"/>
      <c r="C244" s="95"/>
      <c r="D244" s="95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5"/>
      <c r="W244" s="95"/>
      <c r="X244" s="95"/>
      <c r="Y244" s="95"/>
      <c r="Z244" s="95"/>
    </row>
    <row r="245" ht="12.75" customHeight="1">
      <c r="A245" s="95"/>
      <c r="B245" s="95"/>
      <c r="C245" s="95"/>
      <c r="D245" s="95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5"/>
      <c r="W245" s="95"/>
      <c r="X245" s="95"/>
      <c r="Y245" s="95"/>
      <c r="Z245" s="95"/>
    </row>
    <row r="246" ht="12.75" customHeight="1">
      <c r="A246" s="95"/>
      <c r="B246" s="95"/>
      <c r="C246" s="95"/>
      <c r="D246" s="95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5"/>
      <c r="W246" s="95"/>
      <c r="X246" s="95"/>
      <c r="Y246" s="95"/>
      <c r="Z246" s="95"/>
    </row>
    <row r="247" ht="12.75" customHeight="1">
      <c r="A247" s="95"/>
      <c r="B247" s="95"/>
      <c r="C247" s="95"/>
      <c r="D247" s="95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5"/>
      <c r="W247" s="95"/>
      <c r="X247" s="95"/>
      <c r="Y247" s="95"/>
      <c r="Z247" s="95"/>
    </row>
    <row r="248" ht="12.75" customHeight="1">
      <c r="A248" s="95"/>
      <c r="B248" s="95"/>
      <c r="C248" s="95"/>
      <c r="D248" s="95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5"/>
      <c r="W248" s="95"/>
      <c r="X248" s="95"/>
      <c r="Y248" s="95"/>
      <c r="Z248" s="95"/>
    </row>
    <row r="249" ht="12.75" customHeight="1">
      <c r="A249" s="95"/>
      <c r="B249" s="95"/>
      <c r="C249" s="95"/>
      <c r="D249" s="95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5"/>
      <c r="W249" s="95"/>
      <c r="X249" s="95"/>
      <c r="Y249" s="95"/>
      <c r="Z249" s="95"/>
    </row>
    <row r="250" ht="12.75" customHeight="1">
      <c r="A250" s="95"/>
      <c r="B250" s="95"/>
      <c r="C250" s="95"/>
      <c r="D250" s="95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5"/>
      <c r="W250" s="95"/>
      <c r="X250" s="95"/>
      <c r="Y250" s="95"/>
      <c r="Z250" s="95"/>
    </row>
    <row r="251" ht="12.75" customHeight="1">
      <c r="A251" s="95"/>
      <c r="B251" s="95"/>
      <c r="C251" s="95"/>
      <c r="D251" s="95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5"/>
      <c r="W251" s="95"/>
      <c r="X251" s="95"/>
      <c r="Y251" s="95"/>
      <c r="Z251" s="95"/>
    </row>
    <row r="252" ht="12.75" customHeight="1">
      <c r="A252" s="95"/>
      <c r="B252" s="95"/>
      <c r="C252" s="95"/>
      <c r="D252" s="95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5"/>
      <c r="W252" s="95"/>
      <c r="X252" s="95"/>
      <c r="Y252" s="95"/>
      <c r="Z252" s="95"/>
    </row>
    <row r="253" ht="12.75" customHeight="1">
      <c r="A253" s="95"/>
      <c r="B253" s="95"/>
      <c r="C253" s="95"/>
      <c r="D253" s="95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5"/>
      <c r="W253" s="95"/>
      <c r="X253" s="95"/>
      <c r="Y253" s="95"/>
      <c r="Z253" s="95"/>
    </row>
    <row r="254" ht="12.75" customHeight="1">
      <c r="A254" s="95"/>
      <c r="B254" s="95"/>
      <c r="C254" s="95"/>
      <c r="D254" s="95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5"/>
      <c r="W254" s="95"/>
      <c r="X254" s="95"/>
      <c r="Y254" s="95"/>
      <c r="Z254" s="95"/>
    </row>
    <row r="255" ht="12.75" customHeight="1">
      <c r="A255" s="95"/>
      <c r="B255" s="95"/>
      <c r="C255" s="95"/>
      <c r="D255" s="95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5"/>
      <c r="W255" s="95"/>
      <c r="X255" s="95"/>
      <c r="Y255" s="95"/>
      <c r="Z255" s="95"/>
    </row>
    <row r="256" ht="12.75" customHeight="1">
      <c r="A256" s="95"/>
      <c r="B256" s="95"/>
      <c r="C256" s="95"/>
      <c r="D256" s="95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5"/>
      <c r="W256" s="95"/>
      <c r="X256" s="95"/>
      <c r="Y256" s="95"/>
      <c r="Z256" s="95"/>
    </row>
    <row r="257" ht="12.75" customHeight="1">
      <c r="A257" s="95"/>
      <c r="B257" s="95"/>
      <c r="C257" s="95"/>
      <c r="D257" s="95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5"/>
      <c r="W257" s="95"/>
      <c r="X257" s="95"/>
      <c r="Y257" s="95"/>
      <c r="Z257" s="95"/>
    </row>
    <row r="258" ht="12.75" customHeight="1">
      <c r="A258" s="95"/>
      <c r="B258" s="95"/>
      <c r="C258" s="95"/>
      <c r="D258" s="95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5"/>
      <c r="W258" s="95"/>
      <c r="X258" s="95"/>
      <c r="Y258" s="95"/>
      <c r="Z258" s="95"/>
    </row>
    <row r="259" ht="12.75" customHeight="1">
      <c r="A259" s="95"/>
      <c r="B259" s="95"/>
      <c r="C259" s="95"/>
      <c r="D259" s="95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5"/>
      <c r="W259" s="95"/>
      <c r="X259" s="95"/>
      <c r="Y259" s="95"/>
      <c r="Z259" s="95"/>
    </row>
    <row r="260" ht="12.75" customHeight="1">
      <c r="A260" s="95"/>
      <c r="B260" s="95"/>
      <c r="C260" s="95"/>
      <c r="D260" s="95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5"/>
      <c r="W260" s="95"/>
      <c r="X260" s="95"/>
      <c r="Y260" s="95"/>
      <c r="Z260" s="95"/>
    </row>
    <row r="261" ht="12.75" customHeight="1">
      <c r="A261" s="95"/>
      <c r="B261" s="95"/>
      <c r="C261" s="95"/>
      <c r="D261" s="95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5"/>
      <c r="W261" s="95"/>
      <c r="X261" s="95"/>
      <c r="Y261" s="95"/>
      <c r="Z261" s="95"/>
    </row>
    <row r="262" ht="12.75" customHeight="1">
      <c r="A262" s="95"/>
      <c r="B262" s="95"/>
      <c r="C262" s="95"/>
      <c r="D262" s="95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5"/>
      <c r="W262" s="95"/>
      <c r="X262" s="95"/>
      <c r="Y262" s="95"/>
      <c r="Z262" s="95"/>
    </row>
    <row r="263" ht="12.75" customHeight="1">
      <c r="A263" s="95"/>
      <c r="B263" s="95"/>
      <c r="C263" s="95"/>
      <c r="D263" s="95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5"/>
      <c r="W263" s="95"/>
      <c r="X263" s="95"/>
      <c r="Y263" s="95"/>
      <c r="Z263" s="95"/>
    </row>
    <row r="264" ht="12.75" customHeight="1">
      <c r="A264" s="95"/>
      <c r="B264" s="95"/>
      <c r="C264" s="95"/>
      <c r="D264" s="95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5"/>
      <c r="W264" s="95"/>
      <c r="X264" s="95"/>
      <c r="Y264" s="95"/>
      <c r="Z264" s="95"/>
    </row>
    <row r="265" ht="12.75" customHeight="1">
      <c r="A265" s="95"/>
      <c r="B265" s="95"/>
      <c r="C265" s="95"/>
      <c r="D265" s="95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5"/>
      <c r="W265" s="95"/>
      <c r="X265" s="95"/>
      <c r="Y265" s="95"/>
      <c r="Z265" s="95"/>
    </row>
    <row r="266" ht="12.75" customHeight="1">
      <c r="A266" s="95"/>
      <c r="B266" s="95"/>
      <c r="C266" s="95"/>
      <c r="D266" s="95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5"/>
      <c r="W266" s="95"/>
      <c r="X266" s="95"/>
      <c r="Y266" s="95"/>
      <c r="Z266" s="95"/>
    </row>
    <row r="267" ht="12.75" customHeight="1">
      <c r="A267" s="95"/>
      <c r="B267" s="95"/>
      <c r="C267" s="95"/>
      <c r="D267" s="95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5"/>
      <c r="W267" s="95"/>
      <c r="X267" s="95"/>
      <c r="Y267" s="95"/>
      <c r="Z267" s="95"/>
    </row>
    <row r="268" ht="12.75" customHeight="1">
      <c r="A268" s="95"/>
      <c r="B268" s="95"/>
      <c r="C268" s="95"/>
      <c r="D268" s="95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5"/>
      <c r="W268" s="95"/>
      <c r="X268" s="95"/>
      <c r="Y268" s="95"/>
      <c r="Z268" s="95"/>
    </row>
    <row r="269" ht="12.75" customHeight="1">
      <c r="A269" s="95"/>
      <c r="B269" s="95"/>
      <c r="C269" s="95"/>
      <c r="D269" s="95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5"/>
      <c r="W269" s="95"/>
      <c r="X269" s="95"/>
      <c r="Y269" s="95"/>
      <c r="Z269" s="95"/>
    </row>
    <row r="270" ht="12.75" customHeight="1">
      <c r="A270" s="95"/>
      <c r="B270" s="95"/>
      <c r="C270" s="95"/>
      <c r="D270" s="95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5"/>
      <c r="W270" s="95"/>
      <c r="X270" s="95"/>
      <c r="Y270" s="95"/>
      <c r="Z270" s="95"/>
    </row>
    <row r="271" ht="12.75" customHeight="1">
      <c r="A271" s="95"/>
      <c r="B271" s="95"/>
      <c r="C271" s="95"/>
      <c r="D271" s="95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5"/>
      <c r="W271" s="95"/>
      <c r="X271" s="95"/>
      <c r="Y271" s="95"/>
      <c r="Z271" s="95"/>
    </row>
    <row r="272" ht="12.75" customHeight="1">
      <c r="A272" s="95"/>
      <c r="B272" s="95"/>
      <c r="C272" s="95"/>
      <c r="D272" s="95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5"/>
      <c r="W272" s="95"/>
      <c r="X272" s="95"/>
      <c r="Y272" s="95"/>
      <c r="Z272" s="95"/>
    </row>
    <row r="273" ht="12.75" customHeight="1">
      <c r="A273" s="95"/>
      <c r="B273" s="95"/>
      <c r="C273" s="95"/>
      <c r="D273" s="95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5"/>
      <c r="W273" s="95"/>
      <c r="X273" s="95"/>
      <c r="Y273" s="95"/>
      <c r="Z273" s="95"/>
    </row>
    <row r="274" ht="12.75" customHeight="1">
      <c r="A274" s="95"/>
      <c r="B274" s="95"/>
      <c r="C274" s="95"/>
      <c r="D274" s="95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5"/>
      <c r="W274" s="95"/>
      <c r="X274" s="95"/>
      <c r="Y274" s="95"/>
      <c r="Z274" s="95"/>
    </row>
    <row r="275" ht="12.75" customHeight="1">
      <c r="A275" s="95"/>
      <c r="B275" s="95"/>
      <c r="C275" s="95"/>
      <c r="D275" s="95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5"/>
      <c r="W275" s="95"/>
      <c r="X275" s="95"/>
      <c r="Y275" s="95"/>
      <c r="Z275" s="95"/>
    </row>
    <row r="276" ht="12.75" customHeight="1">
      <c r="A276" s="95"/>
      <c r="B276" s="95"/>
      <c r="C276" s="95"/>
      <c r="D276" s="95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5"/>
      <c r="W276" s="95"/>
      <c r="X276" s="95"/>
      <c r="Y276" s="95"/>
      <c r="Z276" s="95"/>
    </row>
    <row r="277" ht="12.75" customHeight="1">
      <c r="A277" s="95"/>
      <c r="B277" s="95"/>
      <c r="C277" s="95"/>
      <c r="D277" s="95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5"/>
      <c r="W277" s="95"/>
      <c r="X277" s="95"/>
      <c r="Y277" s="95"/>
      <c r="Z277" s="95"/>
    </row>
    <row r="278" ht="12.75" customHeight="1">
      <c r="A278" s="95"/>
      <c r="B278" s="95"/>
      <c r="C278" s="95"/>
      <c r="D278" s="95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5"/>
      <c r="W278" s="95"/>
      <c r="X278" s="95"/>
      <c r="Y278" s="95"/>
      <c r="Z278" s="95"/>
    </row>
    <row r="279" ht="12.75" customHeight="1">
      <c r="A279" s="95"/>
      <c r="B279" s="95"/>
      <c r="C279" s="95"/>
      <c r="D279" s="95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5"/>
      <c r="W279" s="95"/>
      <c r="X279" s="95"/>
      <c r="Y279" s="95"/>
      <c r="Z279" s="95"/>
    </row>
    <row r="280" ht="12.75" customHeight="1">
      <c r="A280" s="95"/>
      <c r="B280" s="95"/>
      <c r="C280" s="95"/>
      <c r="D280" s="95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5"/>
      <c r="W280" s="95"/>
      <c r="X280" s="95"/>
      <c r="Y280" s="95"/>
      <c r="Z280" s="95"/>
    </row>
    <row r="281" ht="12.75" customHeight="1">
      <c r="A281" s="95"/>
      <c r="B281" s="95"/>
      <c r="C281" s="95"/>
      <c r="D281" s="95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5"/>
      <c r="W281" s="95"/>
      <c r="X281" s="95"/>
      <c r="Y281" s="95"/>
      <c r="Z281" s="95"/>
    </row>
    <row r="282" ht="12.75" customHeight="1">
      <c r="A282" s="95"/>
      <c r="B282" s="95"/>
      <c r="C282" s="95"/>
      <c r="D282" s="95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5"/>
      <c r="W282" s="95"/>
      <c r="X282" s="95"/>
      <c r="Y282" s="95"/>
      <c r="Z282" s="95"/>
    </row>
    <row r="283" ht="12.75" customHeight="1">
      <c r="A283" s="95"/>
      <c r="B283" s="95"/>
      <c r="C283" s="95"/>
      <c r="D283" s="95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5"/>
      <c r="W283" s="95"/>
      <c r="X283" s="95"/>
      <c r="Y283" s="95"/>
      <c r="Z283" s="95"/>
    </row>
    <row r="284" ht="12.75" customHeight="1">
      <c r="A284" s="95"/>
      <c r="B284" s="95"/>
      <c r="C284" s="95"/>
      <c r="D284" s="95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5"/>
      <c r="W284" s="95"/>
      <c r="X284" s="95"/>
      <c r="Y284" s="95"/>
      <c r="Z284" s="95"/>
    </row>
    <row r="285" ht="12.75" customHeight="1">
      <c r="A285" s="95"/>
      <c r="B285" s="95"/>
      <c r="C285" s="95"/>
      <c r="D285" s="95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5"/>
      <c r="W285" s="95"/>
      <c r="X285" s="95"/>
      <c r="Y285" s="95"/>
      <c r="Z285" s="95"/>
    </row>
    <row r="286" ht="12.75" customHeight="1">
      <c r="A286" s="95"/>
      <c r="B286" s="95"/>
      <c r="C286" s="95"/>
      <c r="D286" s="95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5"/>
      <c r="W286" s="95"/>
      <c r="X286" s="95"/>
      <c r="Y286" s="95"/>
      <c r="Z286" s="95"/>
    </row>
    <row r="287" ht="12.75" customHeight="1">
      <c r="A287" s="95"/>
      <c r="B287" s="95"/>
      <c r="C287" s="95"/>
      <c r="D287" s="95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5"/>
      <c r="W287" s="95"/>
      <c r="X287" s="95"/>
      <c r="Y287" s="95"/>
      <c r="Z287" s="95"/>
    </row>
    <row r="288" ht="12.75" customHeight="1">
      <c r="A288" s="95"/>
      <c r="B288" s="95"/>
      <c r="C288" s="95"/>
      <c r="D288" s="95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5"/>
      <c r="W288" s="95"/>
      <c r="X288" s="95"/>
      <c r="Y288" s="95"/>
      <c r="Z288" s="95"/>
    </row>
    <row r="289" ht="12.75" customHeight="1">
      <c r="A289" s="95"/>
      <c r="B289" s="95"/>
      <c r="C289" s="95"/>
      <c r="D289" s="95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5"/>
      <c r="W289" s="95"/>
      <c r="X289" s="95"/>
      <c r="Y289" s="95"/>
      <c r="Z289" s="95"/>
    </row>
    <row r="290" ht="12.75" customHeight="1">
      <c r="A290" s="95"/>
      <c r="B290" s="95"/>
      <c r="C290" s="95"/>
      <c r="D290" s="95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5"/>
      <c r="W290" s="95"/>
      <c r="X290" s="95"/>
      <c r="Y290" s="95"/>
      <c r="Z290" s="95"/>
    </row>
    <row r="291" ht="12.75" customHeight="1">
      <c r="A291" s="95"/>
      <c r="B291" s="95"/>
      <c r="C291" s="95"/>
      <c r="D291" s="95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5"/>
      <c r="W291" s="95"/>
      <c r="X291" s="95"/>
      <c r="Y291" s="95"/>
      <c r="Z291" s="95"/>
    </row>
    <row r="292" ht="12.75" customHeight="1">
      <c r="A292" s="95"/>
      <c r="B292" s="95"/>
      <c r="C292" s="95"/>
      <c r="D292" s="95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5"/>
      <c r="W292" s="95"/>
      <c r="X292" s="95"/>
      <c r="Y292" s="95"/>
      <c r="Z292" s="95"/>
    </row>
    <row r="293" ht="12.75" customHeight="1">
      <c r="A293" s="95"/>
      <c r="B293" s="95"/>
      <c r="C293" s="95"/>
      <c r="D293" s="95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5"/>
      <c r="W293" s="95"/>
      <c r="X293" s="95"/>
      <c r="Y293" s="95"/>
      <c r="Z293" s="95"/>
    </row>
    <row r="294" ht="12.75" customHeight="1">
      <c r="A294" s="95"/>
      <c r="B294" s="95"/>
      <c r="C294" s="95"/>
      <c r="D294" s="95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5"/>
      <c r="W294" s="95"/>
      <c r="X294" s="95"/>
      <c r="Y294" s="95"/>
      <c r="Z294" s="95"/>
    </row>
    <row r="295" ht="12.75" customHeight="1">
      <c r="A295" s="95"/>
      <c r="B295" s="95"/>
      <c r="C295" s="95"/>
      <c r="D295" s="95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5"/>
      <c r="W295" s="95"/>
      <c r="X295" s="95"/>
      <c r="Y295" s="95"/>
      <c r="Z295" s="95"/>
    </row>
    <row r="296" ht="12.75" customHeight="1">
      <c r="A296" s="95"/>
      <c r="B296" s="95"/>
      <c r="C296" s="95"/>
      <c r="D296" s="95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5"/>
      <c r="W296" s="95"/>
      <c r="X296" s="95"/>
      <c r="Y296" s="95"/>
      <c r="Z296" s="95"/>
    </row>
    <row r="297" ht="12.75" customHeight="1">
      <c r="A297" s="95"/>
      <c r="B297" s="95"/>
      <c r="C297" s="95"/>
      <c r="D297" s="95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5"/>
      <c r="W297" s="95"/>
      <c r="X297" s="95"/>
      <c r="Y297" s="95"/>
      <c r="Z297" s="95"/>
    </row>
    <row r="298" ht="12.75" customHeight="1">
      <c r="A298" s="95"/>
      <c r="B298" s="95"/>
      <c r="C298" s="95"/>
      <c r="D298" s="95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5"/>
      <c r="W298" s="95"/>
      <c r="X298" s="95"/>
      <c r="Y298" s="95"/>
      <c r="Z298" s="95"/>
    </row>
    <row r="299" ht="12.75" customHeight="1">
      <c r="A299" s="95"/>
      <c r="B299" s="95"/>
      <c r="C299" s="95"/>
      <c r="D299" s="95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5"/>
      <c r="W299" s="95"/>
      <c r="X299" s="95"/>
      <c r="Y299" s="95"/>
      <c r="Z299" s="95"/>
    </row>
    <row r="300" ht="12.75" customHeight="1">
      <c r="A300" s="95"/>
      <c r="B300" s="95"/>
      <c r="C300" s="95"/>
      <c r="D300" s="95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5"/>
      <c r="W300" s="95"/>
      <c r="X300" s="95"/>
      <c r="Y300" s="95"/>
      <c r="Z300" s="95"/>
    </row>
    <row r="301" ht="12.75" customHeight="1">
      <c r="A301" s="95"/>
      <c r="B301" s="95"/>
      <c r="C301" s="95"/>
      <c r="D301" s="95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5"/>
      <c r="W301" s="95"/>
      <c r="X301" s="95"/>
      <c r="Y301" s="95"/>
      <c r="Z301" s="95"/>
    </row>
    <row r="302" ht="12.75" customHeight="1">
      <c r="A302" s="95"/>
      <c r="B302" s="95"/>
      <c r="C302" s="95"/>
      <c r="D302" s="95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5"/>
      <c r="W302" s="95"/>
      <c r="X302" s="95"/>
      <c r="Y302" s="95"/>
      <c r="Z302" s="95"/>
    </row>
    <row r="303" ht="12.75" customHeight="1">
      <c r="A303" s="95"/>
      <c r="B303" s="95"/>
      <c r="C303" s="95"/>
      <c r="D303" s="95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5"/>
      <c r="W303" s="95"/>
      <c r="X303" s="95"/>
      <c r="Y303" s="95"/>
      <c r="Z303" s="95"/>
    </row>
    <row r="304" ht="12.75" customHeight="1">
      <c r="A304" s="95"/>
      <c r="B304" s="95"/>
      <c r="C304" s="95"/>
      <c r="D304" s="95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5"/>
      <c r="W304" s="95"/>
      <c r="X304" s="95"/>
      <c r="Y304" s="95"/>
      <c r="Z304" s="95"/>
    </row>
    <row r="305" ht="12.75" customHeight="1">
      <c r="A305" s="95"/>
      <c r="B305" s="95"/>
      <c r="C305" s="95"/>
      <c r="D305" s="95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5"/>
      <c r="W305" s="95"/>
      <c r="X305" s="95"/>
      <c r="Y305" s="95"/>
      <c r="Z305" s="95"/>
    </row>
    <row r="306" ht="12.75" customHeight="1">
      <c r="A306" s="95"/>
      <c r="B306" s="95"/>
      <c r="C306" s="95"/>
      <c r="D306" s="95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5"/>
      <c r="W306" s="95"/>
      <c r="X306" s="95"/>
      <c r="Y306" s="95"/>
      <c r="Z306" s="95"/>
    </row>
    <row r="307" ht="12.75" customHeight="1">
      <c r="A307" s="95"/>
      <c r="B307" s="95"/>
      <c r="C307" s="95"/>
      <c r="D307" s="95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5"/>
      <c r="W307" s="95"/>
      <c r="X307" s="95"/>
      <c r="Y307" s="95"/>
      <c r="Z307" s="95"/>
    </row>
    <row r="308" ht="12.75" customHeight="1">
      <c r="A308" s="95"/>
      <c r="B308" s="95"/>
      <c r="C308" s="95"/>
      <c r="D308" s="95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5"/>
      <c r="W308" s="95"/>
      <c r="X308" s="95"/>
      <c r="Y308" s="95"/>
      <c r="Z308" s="95"/>
    </row>
    <row r="309" ht="12.75" customHeight="1">
      <c r="A309" s="95"/>
      <c r="B309" s="95"/>
      <c r="C309" s="95"/>
      <c r="D309" s="95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5"/>
      <c r="W309" s="95"/>
      <c r="X309" s="95"/>
      <c r="Y309" s="95"/>
      <c r="Z309" s="95"/>
    </row>
    <row r="310" ht="12.75" customHeight="1">
      <c r="A310" s="95"/>
      <c r="B310" s="95"/>
      <c r="C310" s="95"/>
      <c r="D310" s="95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5"/>
      <c r="W310" s="95"/>
      <c r="X310" s="95"/>
      <c r="Y310" s="95"/>
      <c r="Z310" s="95"/>
    </row>
    <row r="311" ht="12.75" customHeight="1">
      <c r="A311" s="95"/>
      <c r="B311" s="95"/>
      <c r="C311" s="95"/>
      <c r="D311" s="95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5"/>
      <c r="W311" s="95"/>
      <c r="X311" s="95"/>
      <c r="Y311" s="95"/>
      <c r="Z311" s="95"/>
    </row>
    <row r="312" ht="12.75" customHeight="1">
      <c r="A312" s="95"/>
      <c r="B312" s="95"/>
      <c r="C312" s="95"/>
      <c r="D312" s="95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5"/>
      <c r="W312" s="95"/>
      <c r="X312" s="95"/>
      <c r="Y312" s="95"/>
      <c r="Z312" s="95"/>
    </row>
    <row r="313" ht="12.75" customHeight="1">
      <c r="A313" s="95"/>
      <c r="B313" s="95"/>
      <c r="C313" s="95"/>
      <c r="D313" s="95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5"/>
      <c r="W313" s="95"/>
      <c r="X313" s="95"/>
      <c r="Y313" s="95"/>
      <c r="Z313" s="95"/>
    </row>
    <row r="314" ht="12.75" customHeight="1">
      <c r="A314" s="95"/>
      <c r="B314" s="95"/>
      <c r="C314" s="95"/>
      <c r="D314" s="95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5"/>
      <c r="W314" s="95"/>
      <c r="X314" s="95"/>
      <c r="Y314" s="95"/>
      <c r="Z314" s="95"/>
    </row>
    <row r="315" ht="12.75" customHeight="1">
      <c r="A315" s="95"/>
      <c r="B315" s="95"/>
      <c r="C315" s="95"/>
      <c r="D315" s="95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5"/>
      <c r="W315" s="95"/>
      <c r="X315" s="95"/>
      <c r="Y315" s="95"/>
      <c r="Z315" s="95"/>
    </row>
    <row r="316" ht="12.75" customHeight="1">
      <c r="A316" s="95"/>
      <c r="B316" s="95"/>
      <c r="C316" s="95"/>
      <c r="D316" s="95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5"/>
      <c r="W316" s="95"/>
      <c r="X316" s="95"/>
      <c r="Y316" s="95"/>
      <c r="Z316" s="95"/>
    </row>
    <row r="317" ht="12.75" customHeight="1">
      <c r="A317" s="95"/>
      <c r="B317" s="95"/>
      <c r="C317" s="95"/>
      <c r="D317" s="95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5"/>
      <c r="W317" s="95"/>
      <c r="X317" s="95"/>
      <c r="Y317" s="95"/>
      <c r="Z317" s="95"/>
    </row>
    <row r="318" ht="12.75" customHeight="1">
      <c r="A318" s="95"/>
      <c r="B318" s="95"/>
      <c r="C318" s="95"/>
      <c r="D318" s="95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5"/>
      <c r="W318" s="95"/>
      <c r="X318" s="95"/>
      <c r="Y318" s="95"/>
      <c r="Z318" s="95"/>
    </row>
    <row r="319" ht="12.75" customHeight="1">
      <c r="A319" s="95"/>
      <c r="B319" s="95"/>
      <c r="C319" s="95"/>
      <c r="D319" s="95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5"/>
      <c r="W319" s="95"/>
      <c r="X319" s="95"/>
      <c r="Y319" s="95"/>
      <c r="Z319" s="95"/>
    </row>
    <row r="320" ht="12.75" customHeight="1">
      <c r="A320" s="95"/>
      <c r="B320" s="95"/>
      <c r="C320" s="95"/>
      <c r="D320" s="95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5"/>
      <c r="W320" s="95"/>
      <c r="X320" s="95"/>
      <c r="Y320" s="95"/>
      <c r="Z320" s="95"/>
    </row>
    <row r="321" ht="12.75" customHeight="1">
      <c r="A321" s="95"/>
      <c r="B321" s="95"/>
      <c r="C321" s="95"/>
      <c r="D321" s="95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5"/>
      <c r="W321" s="95"/>
      <c r="X321" s="95"/>
      <c r="Y321" s="95"/>
      <c r="Z321" s="95"/>
    </row>
    <row r="322" ht="12.75" customHeight="1">
      <c r="A322" s="95"/>
      <c r="B322" s="95"/>
      <c r="C322" s="95"/>
      <c r="D322" s="95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5"/>
      <c r="W322" s="95"/>
      <c r="X322" s="95"/>
      <c r="Y322" s="95"/>
      <c r="Z322" s="95"/>
    </row>
    <row r="323" ht="12.75" customHeight="1">
      <c r="A323" s="95"/>
      <c r="B323" s="95"/>
      <c r="C323" s="95"/>
      <c r="D323" s="95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5"/>
      <c r="W323" s="95"/>
      <c r="X323" s="95"/>
      <c r="Y323" s="95"/>
      <c r="Z323" s="95"/>
    </row>
    <row r="324" ht="12.75" customHeight="1">
      <c r="A324" s="95"/>
      <c r="B324" s="95"/>
      <c r="C324" s="95"/>
      <c r="D324" s="95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5"/>
      <c r="W324" s="95"/>
      <c r="X324" s="95"/>
      <c r="Y324" s="95"/>
      <c r="Z324" s="95"/>
    </row>
    <row r="325" ht="12.75" customHeight="1">
      <c r="A325" s="95"/>
      <c r="B325" s="95"/>
      <c r="C325" s="95"/>
      <c r="D325" s="95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5"/>
      <c r="W325" s="95"/>
      <c r="X325" s="95"/>
      <c r="Y325" s="95"/>
      <c r="Z325" s="95"/>
    </row>
    <row r="326" ht="12.75" customHeight="1">
      <c r="A326" s="95"/>
      <c r="B326" s="95"/>
      <c r="C326" s="95"/>
      <c r="D326" s="95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5"/>
      <c r="W326" s="95"/>
      <c r="X326" s="95"/>
      <c r="Y326" s="95"/>
      <c r="Z326" s="95"/>
    </row>
    <row r="327" ht="12.75" customHeight="1">
      <c r="A327" s="95"/>
      <c r="B327" s="95"/>
      <c r="C327" s="95"/>
      <c r="D327" s="95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5"/>
      <c r="W327" s="95"/>
      <c r="X327" s="95"/>
      <c r="Y327" s="95"/>
      <c r="Z327" s="95"/>
    </row>
    <row r="328" ht="12.75" customHeight="1">
      <c r="A328" s="95"/>
      <c r="B328" s="95"/>
      <c r="C328" s="95"/>
      <c r="D328" s="95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5"/>
      <c r="W328" s="95"/>
      <c r="X328" s="95"/>
      <c r="Y328" s="95"/>
      <c r="Z328" s="95"/>
    </row>
    <row r="329" ht="12.75" customHeight="1">
      <c r="A329" s="95"/>
      <c r="B329" s="95"/>
      <c r="C329" s="95"/>
      <c r="D329" s="95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5"/>
      <c r="W329" s="95"/>
      <c r="X329" s="95"/>
      <c r="Y329" s="95"/>
      <c r="Z329" s="95"/>
    </row>
    <row r="330" ht="12.75" customHeight="1">
      <c r="A330" s="95"/>
      <c r="B330" s="95"/>
      <c r="C330" s="95"/>
      <c r="D330" s="95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5"/>
      <c r="W330" s="95"/>
      <c r="X330" s="95"/>
      <c r="Y330" s="95"/>
      <c r="Z330" s="95"/>
    </row>
    <row r="331" ht="12.75" customHeight="1">
      <c r="A331" s="95"/>
      <c r="B331" s="95"/>
      <c r="C331" s="95"/>
      <c r="D331" s="95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5"/>
      <c r="W331" s="95"/>
      <c r="X331" s="95"/>
      <c r="Y331" s="95"/>
      <c r="Z331" s="95"/>
    </row>
    <row r="332" ht="12.75" customHeight="1">
      <c r="A332" s="95"/>
      <c r="B332" s="95"/>
      <c r="C332" s="95"/>
      <c r="D332" s="95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5"/>
      <c r="W332" s="95"/>
      <c r="X332" s="95"/>
      <c r="Y332" s="95"/>
      <c r="Z332" s="95"/>
    </row>
    <row r="333" ht="12.75" customHeight="1">
      <c r="A333" s="95"/>
      <c r="B333" s="95"/>
      <c r="C333" s="95"/>
      <c r="D333" s="95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5"/>
      <c r="W333" s="95"/>
      <c r="X333" s="95"/>
      <c r="Y333" s="95"/>
      <c r="Z333" s="95"/>
    </row>
    <row r="334" ht="12.75" customHeight="1">
      <c r="A334" s="95"/>
      <c r="B334" s="95"/>
      <c r="C334" s="95"/>
      <c r="D334" s="95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5"/>
      <c r="W334" s="95"/>
      <c r="X334" s="95"/>
      <c r="Y334" s="95"/>
      <c r="Z334" s="95"/>
    </row>
    <row r="335" ht="12.75" customHeight="1">
      <c r="A335" s="95"/>
      <c r="B335" s="95"/>
      <c r="C335" s="95"/>
      <c r="D335" s="95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5"/>
      <c r="W335" s="95"/>
      <c r="X335" s="95"/>
      <c r="Y335" s="95"/>
      <c r="Z335" s="95"/>
    </row>
    <row r="336" ht="12.75" customHeight="1">
      <c r="A336" s="95"/>
      <c r="B336" s="95"/>
      <c r="C336" s="95"/>
      <c r="D336" s="95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5"/>
      <c r="W336" s="95"/>
      <c r="X336" s="95"/>
      <c r="Y336" s="95"/>
      <c r="Z336" s="95"/>
    </row>
    <row r="337" ht="12.75" customHeight="1">
      <c r="A337" s="95"/>
      <c r="B337" s="95"/>
      <c r="C337" s="95"/>
      <c r="D337" s="95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5"/>
      <c r="W337" s="95"/>
      <c r="X337" s="95"/>
      <c r="Y337" s="95"/>
      <c r="Z337" s="95"/>
    </row>
    <row r="338" ht="12.75" customHeight="1">
      <c r="A338" s="95"/>
      <c r="B338" s="95"/>
      <c r="C338" s="95"/>
      <c r="D338" s="95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5"/>
      <c r="W338" s="95"/>
      <c r="X338" s="95"/>
      <c r="Y338" s="95"/>
      <c r="Z338" s="95"/>
    </row>
    <row r="339" ht="12.75" customHeight="1">
      <c r="A339" s="95"/>
      <c r="B339" s="95"/>
      <c r="C339" s="95"/>
      <c r="D339" s="95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5"/>
      <c r="W339" s="95"/>
      <c r="X339" s="95"/>
      <c r="Y339" s="95"/>
      <c r="Z339" s="95"/>
    </row>
    <row r="340" ht="12.75" customHeight="1">
      <c r="A340" s="95"/>
      <c r="B340" s="95"/>
      <c r="C340" s="95"/>
      <c r="D340" s="95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5"/>
      <c r="W340" s="95"/>
      <c r="X340" s="95"/>
      <c r="Y340" s="95"/>
      <c r="Z340" s="95"/>
    </row>
    <row r="341" ht="12.75" customHeight="1">
      <c r="A341" s="95"/>
      <c r="B341" s="95"/>
      <c r="C341" s="95"/>
      <c r="D341" s="95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5"/>
      <c r="W341" s="95"/>
      <c r="X341" s="95"/>
      <c r="Y341" s="95"/>
      <c r="Z341" s="95"/>
    </row>
    <row r="342" ht="12.75" customHeight="1">
      <c r="A342" s="95"/>
      <c r="B342" s="95"/>
      <c r="C342" s="95"/>
      <c r="D342" s="95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5"/>
      <c r="W342" s="95"/>
      <c r="X342" s="95"/>
      <c r="Y342" s="95"/>
      <c r="Z342" s="95"/>
    </row>
    <row r="343" ht="12.75" customHeight="1">
      <c r="A343" s="95"/>
      <c r="B343" s="95"/>
      <c r="C343" s="95"/>
      <c r="D343" s="95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5"/>
      <c r="W343" s="95"/>
      <c r="X343" s="95"/>
      <c r="Y343" s="95"/>
      <c r="Z343" s="95"/>
    </row>
    <row r="344" ht="12.75" customHeight="1">
      <c r="A344" s="95"/>
      <c r="B344" s="95"/>
      <c r="C344" s="95"/>
      <c r="D344" s="95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5"/>
      <c r="W344" s="95"/>
      <c r="X344" s="95"/>
      <c r="Y344" s="95"/>
      <c r="Z344" s="95"/>
    </row>
    <row r="345" ht="12.75" customHeight="1">
      <c r="A345" s="95"/>
      <c r="B345" s="95"/>
      <c r="C345" s="95"/>
      <c r="D345" s="95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5"/>
      <c r="W345" s="95"/>
      <c r="X345" s="95"/>
      <c r="Y345" s="95"/>
      <c r="Z345" s="95"/>
    </row>
    <row r="346" ht="12.75" customHeight="1">
      <c r="A346" s="95"/>
      <c r="B346" s="95"/>
      <c r="C346" s="95"/>
      <c r="D346" s="95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5"/>
      <c r="W346" s="95"/>
      <c r="X346" s="95"/>
      <c r="Y346" s="95"/>
      <c r="Z346" s="95"/>
    </row>
    <row r="347" ht="12.75" customHeight="1">
      <c r="A347" s="95"/>
      <c r="B347" s="95"/>
      <c r="C347" s="95"/>
      <c r="D347" s="95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5"/>
      <c r="W347" s="95"/>
      <c r="X347" s="95"/>
      <c r="Y347" s="95"/>
      <c r="Z347" s="95"/>
    </row>
    <row r="348" ht="12.75" customHeight="1">
      <c r="A348" s="95"/>
      <c r="B348" s="95"/>
      <c r="C348" s="95"/>
      <c r="D348" s="95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5"/>
      <c r="W348" s="95"/>
      <c r="X348" s="95"/>
      <c r="Y348" s="95"/>
      <c r="Z348" s="95"/>
    </row>
    <row r="349" ht="12.75" customHeight="1">
      <c r="A349" s="95"/>
      <c r="B349" s="95"/>
      <c r="C349" s="95"/>
      <c r="D349" s="95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5"/>
      <c r="W349" s="95"/>
      <c r="X349" s="95"/>
      <c r="Y349" s="95"/>
      <c r="Z349" s="95"/>
    </row>
    <row r="350" ht="12.75" customHeight="1">
      <c r="A350" s="95"/>
      <c r="B350" s="95"/>
      <c r="C350" s="95"/>
      <c r="D350" s="95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5"/>
      <c r="W350" s="95"/>
      <c r="X350" s="95"/>
      <c r="Y350" s="95"/>
      <c r="Z350" s="95"/>
    </row>
    <row r="351" ht="12.75" customHeight="1">
      <c r="A351" s="95"/>
      <c r="B351" s="95"/>
      <c r="C351" s="95"/>
      <c r="D351" s="95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5"/>
      <c r="W351" s="95"/>
      <c r="X351" s="95"/>
      <c r="Y351" s="95"/>
      <c r="Z351" s="95"/>
    </row>
    <row r="352" ht="12.75" customHeight="1">
      <c r="A352" s="95"/>
      <c r="B352" s="95"/>
      <c r="C352" s="95"/>
      <c r="D352" s="95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5"/>
      <c r="W352" s="95"/>
      <c r="X352" s="95"/>
      <c r="Y352" s="95"/>
      <c r="Z352" s="95"/>
    </row>
    <row r="353" ht="12.75" customHeight="1">
      <c r="A353" s="95"/>
      <c r="B353" s="95"/>
      <c r="C353" s="95"/>
      <c r="D353" s="95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5"/>
      <c r="W353" s="95"/>
      <c r="X353" s="95"/>
      <c r="Y353" s="95"/>
      <c r="Z353" s="95"/>
    </row>
    <row r="354" ht="12.75" customHeight="1">
      <c r="A354" s="95"/>
      <c r="B354" s="95"/>
      <c r="C354" s="95"/>
      <c r="D354" s="95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5"/>
      <c r="W354" s="95"/>
      <c r="X354" s="95"/>
      <c r="Y354" s="95"/>
      <c r="Z354" s="95"/>
    </row>
    <row r="355" ht="12.75" customHeight="1">
      <c r="A355" s="95"/>
      <c r="B355" s="95"/>
      <c r="C355" s="95"/>
      <c r="D355" s="95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5"/>
      <c r="W355" s="95"/>
      <c r="X355" s="95"/>
      <c r="Y355" s="95"/>
      <c r="Z355" s="95"/>
    </row>
    <row r="356" ht="12.75" customHeight="1">
      <c r="A356" s="95"/>
      <c r="B356" s="95"/>
      <c r="C356" s="95"/>
      <c r="D356" s="95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5"/>
      <c r="W356" s="95"/>
      <c r="X356" s="95"/>
      <c r="Y356" s="95"/>
      <c r="Z356" s="95"/>
    </row>
    <row r="357" ht="12.75" customHeight="1">
      <c r="A357" s="95"/>
      <c r="B357" s="95"/>
      <c r="C357" s="95"/>
      <c r="D357" s="95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5"/>
      <c r="W357" s="95"/>
      <c r="X357" s="95"/>
      <c r="Y357" s="95"/>
      <c r="Z357" s="95"/>
    </row>
    <row r="358" ht="12.75" customHeight="1">
      <c r="A358" s="95"/>
      <c r="B358" s="95"/>
      <c r="C358" s="95"/>
      <c r="D358" s="95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5"/>
      <c r="W358" s="95"/>
      <c r="X358" s="95"/>
      <c r="Y358" s="95"/>
      <c r="Z358" s="95"/>
    </row>
    <row r="359" ht="12.75" customHeight="1">
      <c r="A359" s="95"/>
      <c r="B359" s="95"/>
      <c r="C359" s="95"/>
      <c r="D359" s="95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5"/>
      <c r="W359" s="95"/>
      <c r="X359" s="95"/>
      <c r="Y359" s="95"/>
      <c r="Z359" s="95"/>
    </row>
    <row r="360" ht="12.75" customHeight="1">
      <c r="A360" s="95"/>
      <c r="B360" s="95"/>
      <c r="C360" s="95"/>
      <c r="D360" s="95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5"/>
      <c r="W360" s="95"/>
      <c r="X360" s="95"/>
      <c r="Y360" s="95"/>
      <c r="Z360" s="95"/>
    </row>
    <row r="361" ht="12.75" customHeight="1">
      <c r="A361" s="95"/>
      <c r="B361" s="95"/>
      <c r="C361" s="95"/>
      <c r="D361" s="95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5"/>
      <c r="W361" s="95"/>
      <c r="X361" s="95"/>
      <c r="Y361" s="95"/>
      <c r="Z361" s="95"/>
    </row>
    <row r="362" ht="12.75" customHeight="1">
      <c r="A362" s="95"/>
      <c r="B362" s="95"/>
      <c r="C362" s="95"/>
      <c r="D362" s="95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5"/>
      <c r="W362" s="95"/>
      <c r="X362" s="95"/>
      <c r="Y362" s="95"/>
      <c r="Z362" s="95"/>
    </row>
    <row r="363" ht="12.75" customHeight="1">
      <c r="A363" s="95"/>
      <c r="B363" s="95"/>
      <c r="C363" s="95"/>
      <c r="D363" s="95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5"/>
      <c r="W363" s="95"/>
      <c r="X363" s="95"/>
      <c r="Y363" s="95"/>
      <c r="Z363" s="95"/>
    </row>
    <row r="364" ht="12.75" customHeight="1">
      <c r="A364" s="95"/>
      <c r="B364" s="95"/>
      <c r="C364" s="95"/>
      <c r="D364" s="95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5"/>
      <c r="W364" s="95"/>
      <c r="X364" s="95"/>
      <c r="Y364" s="95"/>
      <c r="Z364" s="95"/>
    </row>
    <row r="365" ht="12.75" customHeight="1">
      <c r="A365" s="95"/>
      <c r="B365" s="95"/>
      <c r="C365" s="95"/>
      <c r="D365" s="95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5"/>
      <c r="W365" s="95"/>
      <c r="X365" s="95"/>
      <c r="Y365" s="95"/>
      <c r="Z365" s="95"/>
    </row>
    <row r="366" ht="12.75" customHeight="1">
      <c r="A366" s="95"/>
      <c r="B366" s="95"/>
      <c r="C366" s="95"/>
      <c r="D366" s="95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5"/>
      <c r="W366" s="95"/>
      <c r="X366" s="95"/>
      <c r="Y366" s="95"/>
      <c r="Z366" s="95"/>
    </row>
    <row r="367" ht="12.75" customHeight="1">
      <c r="A367" s="95"/>
      <c r="B367" s="95"/>
      <c r="C367" s="95"/>
      <c r="D367" s="95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5"/>
      <c r="W367" s="95"/>
      <c r="X367" s="95"/>
      <c r="Y367" s="95"/>
      <c r="Z367" s="95"/>
    </row>
    <row r="368" ht="12.75" customHeight="1">
      <c r="A368" s="95"/>
      <c r="B368" s="95"/>
      <c r="C368" s="95"/>
      <c r="D368" s="95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5"/>
      <c r="W368" s="95"/>
      <c r="X368" s="95"/>
      <c r="Y368" s="95"/>
      <c r="Z368" s="95"/>
    </row>
    <row r="369" ht="12.75" customHeight="1">
      <c r="A369" s="95"/>
      <c r="B369" s="95"/>
      <c r="C369" s="95"/>
      <c r="D369" s="95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5"/>
      <c r="W369" s="95"/>
      <c r="X369" s="95"/>
      <c r="Y369" s="95"/>
      <c r="Z369" s="95"/>
    </row>
    <row r="370" ht="12.75" customHeight="1">
      <c r="A370" s="95"/>
      <c r="B370" s="95"/>
      <c r="C370" s="95"/>
      <c r="D370" s="95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5"/>
      <c r="W370" s="95"/>
      <c r="X370" s="95"/>
      <c r="Y370" s="95"/>
      <c r="Z370" s="95"/>
    </row>
    <row r="371" ht="12.75" customHeight="1">
      <c r="A371" s="95"/>
      <c r="B371" s="95"/>
      <c r="C371" s="95"/>
      <c r="D371" s="95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5"/>
      <c r="W371" s="95"/>
      <c r="X371" s="95"/>
      <c r="Y371" s="95"/>
      <c r="Z371" s="95"/>
    </row>
    <row r="372" ht="12.75" customHeight="1">
      <c r="A372" s="95"/>
      <c r="B372" s="95"/>
      <c r="C372" s="95"/>
      <c r="D372" s="95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5"/>
      <c r="W372" s="95"/>
      <c r="X372" s="95"/>
      <c r="Y372" s="95"/>
      <c r="Z372" s="95"/>
    </row>
    <row r="373" ht="12.75" customHeight="1">
      <c r="A373" s="95"/>
      <c r="B373" s="95"/>
      <c r="C373" s="95"/>
      <c r="D373" s="95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5"/>
      <c r="W373" s="95"/>
      <c r="X373" s="95"/>
      <c r="Y373" s="95"/>
      <c r="Z373" s="95"/>
    </row>
    <row r="374" ht="12.75" customHeight="1">
      <c r="A374" s="95"/>
      <c r="B374" s="95"/>
      <c r="C374" s="95"/>
      <c r="D374" s="95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5"/>
      <c r="W374" s="95"/>
      <c r="X374" s="95"/>
      <c r="Y374" s="95"/>
      <c r="Z374" s="95"/>
    </row>
    <row r="375" ht="12.75" customHeight="1">
      <c r="A375" s="95"/>
      <c r="B375" s="95"/>
      <c r="C375" s="95"/>
      <c r="D375" s="95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5"/>
      <c r="W375" s="95"/>
      <c r="X375" s="95"/>
      <c r="Y375" s="95"/>
      <c r="Z375" s="95"/>
    </row>
    <row r="376" ht="12.75" customHeight="1">
      <c r="A376" s="95"/>
      <c r="B376" s="95"/>
      <c r="C376" s="95"/>
      <c r="D376" s="95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5"/>
      <c r="W376" s="95"/>
      <c r="X376" s="95"/>
      <c r="Y376" s="95"/>
      <c r="Z376" s="95"/>
    </row>
    <row r="377" ht="12.75" customHeight="1">
      <c r="A377" s="95"/>
      <c r="B377" s="95"/>
      <c r="C377" s="95"/>
      <c r="D377" s="95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5"/>
      <c r="W377" s="95"/>
      <c r="X377" s="95"/>
      <c r="Y377" s="95"/>
      <c r="Z377" s="95"/>
    </row>
    <row r="378" ht="12.75" customHeight="1">
      <c r="A378" s="95"/>
      <c r="B378" s="95"/>
      <c r="C378" s="95"/>
      <c r="D378" s="95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5"/>
      <c r="W378" s="95"/>
      <c r="X378" s="95"/>
      <c r="Y378" s="95"/>
      <c r="Z378" s="95"/>
    </row>
    <row r="379" ht="12.75" customHeight="1">
      <c r="A379" s="95"/>
      <c r="B379" s="95"/>
      <c r="C379" s="95"/>
      <c r="D379" s="95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5"/>
      <c r="W379" s="95"/>
      <c r="X379" s="95"/>
      <c r="Y379" s="95"/>
      <c r="Z379" s="95"/>
    </row>
    <row r="380" ht="12.75" customHeight="1">
      <c r="A380" s="95"/>
      <c r="B380" s="95"/>
      <c r="C380" s="95"/>
      <c r="D380" s="95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5"/>
      <c r="W380" s="95"/>
      <c r="X380" s="95"/>
      <c r="Y380" s="95"/>
      <c r="Z380" s="95"/>
    </row>
    <row r="381" ht="12.75" customHeight="1">
      <c r="A381" s="95"/>
      <c r="B381" s="95"/>
      <c r="C381" s="95"/>
      <c r="D381" s="95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5"/>
      <c r="W381" s="95"/>
      <c r="X381" s="95"/>
      <c r="Y381" s="95"/>
      <c r="Z381" s="95"/>
    </row>
    <row r="382" ht="12.75" customHeight="1">
      <c r="A382" s="95"/>
      <c r="B382" s="95"/>
      <c r="C382" s="95"/>
      <c r="D382" s="95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5"/>
      <c r="W382" s="95"/>
      <c r="X382" s="95"/>
      <c r="Y382" s="95"/>
      <c r="Z382" s="95"/>
    </row>
    <row r="383" ht="12.75" customHeight="1">
      <c r="A383" s="95"/>
      <c r="B383" s="95"/>
      <c r="C383" s="95"/>
      <c r="D383" s="95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5"/>
      <c r="W383" s="95"/>
      <c r="X383" s="95"/>
      <c r="Y383" s="95"/>
      <c r="Z383" s="95"/>
    </row>
    <row r="384" ht="12.75" customHeight="1">
      <c r="A384" s="95"/>
      <c r="B384" s="95"/>
      <c r="C384" s="95"/>
      <c r="D384" s="95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5"/>
      <c r="W384" s="95"/>
      <c r="X384" s="95"/>
      <c r="Y384" s="95"/>
      <c r="Z384" s="95"/>
    </row>
    <row r="385" ht="12.75" customHeight="1">
      <c r="A385" s="95"/>
      <c r="B385" s="95"/>
      <c r="C385" s="95"/>
      <c r="D385" s="95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5"/>
      <c r="W385" s="95"/>
      <c r="X385" s="95"/>
      <c r="Y385" s="95"/>
      <c r="Z385" s="95"/>
    </row>
    <row r="386" ht="12.75" customHeight="1">
      <c r="A386" s="95"/>
      <c r="B386" s="95"/>
      <c r="C386" s="95"/>
      <c r="D386" s="95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5"/>
      <c r="W386" s="95"/>
      <c r="X386" s="95"/>
      <c r="Y386" s="95"/>
      <c r="Z386" s="95"/>
    </row>
    <row r="387" ht="12.75" customHeight="1">
      <c r="A387" s="95"/>
      <c r="B387" s="95"/>
      <c r="C387" s="95"/>
      <c r="D387" s="95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5"/>
      <c r="W387" s="95"/>
      <c r="X387" s="95"/>
      <c r="Y387" s="95"/>
      <c r="Z387" s="95"/>
    </row>
    <row r="388" ht="12.75" customHeight="1">
      <c r="A388" s="95"/>
      <c r="B388" s="95"/>
      <c r="C388" s="95"/>
      <c r="D388" s="95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5"/>
      <c r="W388" s="95"/>
      <c r="X388" s="95"/>
      <c r="Y388" s="95"/>
      <c r="Z388" s="95"/>
    </row>
    <row r="389" ht="12.75" customHeight="1">
      <c r="A389" s="95"/>
      <c r="B389" s="95"/>
      <c r="C389" s="95"/>
      <c r="D389" s="95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5"/>
      <c r="W389" s="95"/>
      <c r="X389" s="95"/>
      <c r="Y389" s="95"/>
      <c r="Z389" s="95"/>
    </row>
    <row r="390" ht="12.75" customHeight="1">
      <c r="A390" s="95"/>
      <c r="B390" s="95"/>
      <c r="C390" s="95"/>
      <c r="D390" s="95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5"/>
      <c r="W390" s="95"/>
      <c r="X390" s="95"/>
      <c r="Y390" s="95"/>
      <c r="Z390" s="95"/>
    </row>
    <row r="391" ht="12.75" customHeight="1">
      <c r="A391" s="95"/>
      <c r="B391" s="95"/>
      <c r="C391" s="95"/>
      <c r="D391" s="95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5"/>
      <c r="W391" s="95"/>
      <c r="X391" s="95"/>
      <c r="Y391" s="95"/>
      <c r="Z391" s="95"/>
    </row>
    <row r="392" ht="12.75" customHeight="1">
      <c r="A392" s="95"/>
      <c r="B392" s="95"/>
      <c r="C392" s="95"/>
      <c r="D392" s="95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5"/>
      <c r="W392" s="95"/>
      <c r="X392" s="95"/>
      <c r="Y392" s="95"/>
      <c r="Z392" s="95"/>
    </row>
    <row r="393" ht="12.75" customHeight="1">
      <c r="A393" s="95"/>
      <c r="B393" s="95"/>
      <c r="C393" s="95"/>
      <c r="D393" s="95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5"/>
      <c r="W393" s="95"/>
      <c r="X393" s="95"/>
      <c r="Y393" s="95"/>
      <c r="Z393" s="95"/>
    </row>
    <row r="394" ht="12.75" customHeight="1">
      <c r="A394" s="95"/>
      <c r="B394" s="95"/>
      <c r="C394" s="95"/>
      <c r="D394" s="95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5"/>
      <c r="W394" s="95"/>
      <c r="X394" s="95"/>
      <c r="Y394" s="95"/>
      <c r="Z394" s="95"/>
    </row>
    <row r="395" ht="12.75" customHeight="1">
      <c r="A395" s="95"/>
      <c r="B395" s="95"/>
      <c r="C395" s="95"/>
      <c r="D395" s="95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5"/>
      <c r="W395" s="95"/>
      <c r="X395" s="95"/>
      <c r="Y395" s="95"/>
      <c r="Z395" s="95"/>
    </row>
    <row r="396" ht="12.75" customHeight="1">
      <c r="A396" s="95"/>
      <c r="B396" s="95"/>
      <c r="C396" s="95"/>
      <c r="D396" s="95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5"/>
      <c r="W396" s="95"/>
      <c r="X396" s="95"/>
      <c r="Y396" s="95"/>
      <c r="Z396" s="95"/>
    </row>
    <row r="397" ht="12.75" customHeight="1">
      <c r="A397" s="95"/>
      <c r="B397" s="95"/>
      <c r="C397" s="95"/>
      <c r="D397" s="95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5"/>
      <c r="W397" s="95"/>
      <c r="X397" s="95"/>
      <c r="Y397" s="95"/>
      <c r="Z397" s="95"/>
    </row>
    <row r="398" ht="12.75" customHeight="1">
      <c r="A398" s="95"/>
      <c r="B398" s="95"/>
      <c r="C398" s="95"/>
      <c r="D398" s="95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5"/>
      <c r="W398" s="95"/>
      <c r="X398" s="95"/>
      <c r="Y398" s="95"/>
      <c r="Z398" s="95"/>
    </row>
    <row r="399" ht="12.75" customHeight="1">
      <c r="A399" s="95"/>
      <c r="B399" s="95"/>
      <c r="C399" s="95"/>
      <c r="D399" s="95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5"/>
      <c r="W399" s="95"/>
      <c r="X399" s="95"/>
      <c r="Y399" s="95"/>
      <c r="Z399" s="95"/>
    </row>
    <row r="400" ht="12.75" customHeight="1">
      <c r="A400" s="95"/>
      <c r="B400" s="95"/>
      <c r="C400" s="95"/>
      <c r="D400" s="95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5"/>
      <c r="W400" s="95"/>
      <c r="X400" s="95"/>
      <c r="Y400" s="95"/>
      <c r="Z400" s="95"/>
    </row>
    <row r="401" ht="12.75" customHeight="1">
      <c r="A401" s="95"/>
      <c r="B401" s="95"/>
      <c r="C401" s="95"/>
      <c r="D401" s="95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5"/>
      <c r="W401" s="95"/>
      <c r="X401" s="95"/>
      <c r="Y401" s="95"/>
      <c r="Z401" s="95"/>
    </row>
    <row r="402" ht="12.75" customHeight="1">
      <c r="A402" s="95"/>
      <c r="B402" s="95"/>
      <c r="C402" s="95"/>
      <c r="D402" s="95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5"/>
      <c r="W402" s="95"/>
      <c r="X402" s="95"/>
      <c r="Y402" s="95"/>
      <c r="Z402" s="95"/>
    </row>
    <row r="403" ht="12.75" customHeight="1">
      <c r="A403" s="95"/>
      <c r="B403" s="95"/>
      <c r="C403" s="95"/>
      <c r="D403" s="95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5"/>
      <c r="W403" s="95"/>
      <c r="X403" s="95"/>
      <c r="Y403" s="95"/>
      <c r="Z403" s="95"/>
    </row>
    <row r="404" ht="12.75" customHeight="1">
      <c r="A404" s="95"/>
      <c r="B404" s="95"/>
      <c r="C404" s="95"/>
      <c r="D404" s="95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5"/>
      <c r="W404" s="95"/>
      <c r="X404" s="95"/>
      <c r="Y404" s="95"/>
      <c r="Z404" s="95"/>
    </row>
    <row r="405" ht="12.75" customHeight="1">
      <c r="A405" s="95"/>
      <c r="B405" s="95"/>
      <c r="C405" s="95"/>
      <c r="D405" s="95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5"/>
      <c r="W405" s="95"/>
      <c r="X405" s="95"/>
      <c r="Y405" s="95"/>
      <c r="Z405" s="95"/>
    </row>
    <row r="406" ht="12.75" customHeight="1">
      <c r="A406" s="95"/>
      <c r="B406" s="95"/>
      <c r="C406" s="95"/>
      <c r="D406" s="95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5"/>
      <c r="W406" s="95"/>
      <c r="X406" s="95"/>
      <c r="Y406" s="95"/>
      <c r="Z406" s="95"/>
    </row>
    <row r="407" ht="12.75" customHeight="1">
      <c r="A407" s="95"/>
      <c r="B407" s="95"/>
      <c r="C407" s="95"/>
      <c r="D407" s="95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5"/>
      <c r="W407" s="95"/>
      <c r="X407" s="95"/>
      <c r="Y407" s="95"/>
      <c r="Z407" s="95"/>
    </row>
    <row r="408" ht="12.75" customHeight="1">
      <c r="A408" s="95"/>
      <c r="B408" s="95"/>
      <c r="C408" s="95"/>
      <c r="D408" s="95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5"/>
      <c r="W408" s="95"/>
      <c r="X408" s="95"/>
      <c r="Y408" s="95"/>
      <c r="Z408" s="95"/>
    </row>
    <row r="409" ht="12.75" customHeight="1">
      <c r="A409" s="95"/>
      <c r="B409" s="95"/>
      <c r="C409" s="95"/>
      <c r="D409" s="95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5"/>
      <c r="W409" s="95"/>
      <c r="X409" s="95"/>
      <c r="Y409" s="95"/>
      <c r="Z409" s="95"/>
    </row>
    <row r="410" ht="12.75" customHeight="1">
      <c r="A410" s="95"/>
      <c r="B410" s="95"/>
      <c r="C410" s="95"/>
      <c r="D410" s="95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5"/>
      <c r="W410" s="95"/>
      <c r="X410" s="95"/>
      <c r="Y410" s="95"/>
      <c r="Z410" s="95"/>
    </row>
    <row r="411" ht="12.75" customHeight="1">
      <c r="A411" s="95"/>
      <c r="B411" s="95"/>
      <c r="C411" s="95"/>
      <c r="D411" s="95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5"/>
      <c r="W411" s="95"/>
      <c r="X411" s="95"/>
      <c r="Y411" s="95"/>
      <c r="Z411" s="95"/>
    </row>
    <row r="412" ht="12.75" customHeight="1">
      <c r="A412" s="95"/>
      <c r="B412" s="95"/>
      <c r="C412" s="95"/>
      <c r="D412" s="95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5"/>
      <c r="W412" s="95"/>
      <c r="X412" s="95"/>
      <c r="Y412" s="95"/>
      <c r="Z412" s="95"/>
    </row>
    <row r="413" ht="12.75" customHeight="1">
      <c r="A413" s="95"/>
      <c r="B413" s="95"/>
      <c r="C413" s="95"/>
      <c r="D413" s="95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5"/>
      <c r="W413" s="95"/>
      <c r="X413" s="95"/>
      <c r="Y413" s="95"/>
      <c r="Z413" s="95"/>
    </row>
    <row r="414" ht="12.75" customHeight="1">
      <c r="A414" s="95"/>
      <c r="B414" s="95"/>
      <c r="C414" s="95"/>
      <c r="D414" s="95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5"/>
      <c r="W414" s="95"/>
      <c r="X414" s="95"/>
      <c r="Y414" s="95"/>
      <c r="Z414" s="95"/>
    </row>
    <row r="415" ht="12.75" customHeight="1">
      <c r="A415" s="95"/>
      <c r="B415" s="95"/>
      <c r="C415" s="95"/>
      <c r="D415" s="95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5"/>
      <c r="W415" s="95"/>
      <c r="X415" s="95"/>
      <c r="Y415" s="95"/>
      <c r="Z415" s="95"/>
    </row>
    <row r="416" ht="12.75" customHeight="1">
      <c r="A416" s="95"/>
      <c r="B416" s="95"/>
      <c r="C416" s="95"/>
      <c r="D416" s="95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5"/>
      <c r="W416" s="95"/>
      <c r="X416" s="95"/>
      <c r="Y416" s="95"/>
      <c r="Z416" s="95"/>
    </row>
    <row r="417" ht="12.75" customHeight="1">
      <c r="A417" s="95"/>
      <c r="B417" s="95"/>
      <c r="C417" s="95"/>
      <c r="D417" s="95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5"/>
      <c r="W417" s="95"/>
      <c r="X417" s="95"/>
      <c r="Y417" s="95"/>
      <c r="Z417" s="95"/>
    </row>
    <row r="418" ht="12.75" customHeight="1">
      <c r="A418" s="95"/>
      <c r="B418" s="95"/>
      <c r="C418" s="95"/>
      <c r="D418" s="95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5"/>
      <c r="W418" s="95"/>
      <c r="X418" s="95"/>
      <c r="Y418" s="95"/>
      <c r="Z418" s="95"/>
    </row>
    <row r="419" ht="12.75" customHeight="1">
      <c r="A419" s="95"/>
      <c r="B419" s="95"/>
      <c r="C419" s="95"/>
      <c r="D419" s="95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5"/>
      <c r="W419" s="95"/>
      <c r="X419" s="95"/>
      <c r="Y419" s="95"/>
      <c r="Z419" s="95"/>
    </row>
    <row r="420" ht="12.75" customHeight="1">
      <c r="A420" s="95"/>
      <c r="B420" s="95"/>
      <c r="C420" s="95"/>
      <c r="D420" s="95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5"/>
      <c r="W420" s="95"/>
      <c r="X420" s="95"/>
      <c r="Y420" s="95"/>
      <c r="Z420" s="95"/>
    </row>
    <row r="421" ht="12.75" customHeight="1">
      <c r="A421" s="95"/>
      <c r="B421" s="95"/>
      <c r="C421" s="95"/>
      <c r="D421" s="95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5"/>
      <c r="W421" s="95"/>
      <c r="X421" s="95"/>
      <c r="Y421" s="95"/>
      <c r="Z421" s="95"/>
    </row>
    <row r="422" ht="12.75" customHeight="1">
      <c r="A422" s="95"/>
      <c r="B422" s="95"/>
      <c r="C422" s="95"/>
      <c r="D422" s="95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5"/>
      <c r="W422" s="95"/>
      <c r="X422" s="95"/>
      <c r="Y422" s="95"/>
      <c r="Z422" s="95"/>
    </row>
    <row r="423" ht="12.75" customHeight="1">
      <c r="A423" s="95"/>
      <c r="B423" s="95"/>
      <c r="C423" s="95"/>
      <c r="D423" s="95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5"/>
      <c r="W423" s="95"/>
      <c r="X423" s="95"/>
      <c r="Y423" s="95"/>
      <c r="Z423" s="95"/>
    </row>
    <row r="424" ht="12.75" customHeight="1">
      <c r="A424" s="95"/>
      <c r="B424" s="95"/>
      <c r="C424" s="95"/>
      <c r="D424" s="95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5"/>
      <c r="W424" s="95"/>
      <c r="X424" s="95"/>
      <c r="Y424" s="95"/>
      <c r="Z424" s="95"/>
    </row>
    <row r="425" ht="12.75" customHeight="1">
      <c r="A425" s="95"/>
      <c r="B425" s="95"/>
      <c r="C425" s="95"/>
      <c r="D425" s="95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5"/>
      <c r="W425" s="95"/>
      <c r="X425" s="95"/>
      <c r="Y425" s="95"/>
      <c r="Z425" s="95"/>
    </row>
    <row r="426" ht="12.75" customHeight="1">
      <c r="A426" s="95"/>
      <c r="B426" s="95"/>
      <c r="C426" s="95"/>
      <c r="D426" s="95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5"/>
      <c r="W426" s="95"/>
      <c r="X426" s="95"/>
      <c r="Y426" s="95"/>
      <c r="Z426" s="95"/>
    </row>
    <row r="427" ht="12.75" customHeight="1">
      <c r="A427" s="95"/>
      <c r="B427" s="95"/>
      <c r="C427" s="95"/>
      <c r="D427" s="95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5"/>
      <c r="W427" s="95"/>
      <c r="X427" s="95"/>
      <c r="Y427" s="95"/>
      <c r="Z427" s="95"/>
    </row>
    <row r="428" ht="12.75" customHeight="1">
      <c r="A428" s="95"/>
      <c r="B428" s="95"/>
      <c r="C428" s="95"/>
      <c r="D428" s="95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5"/>
      <c r="W428" s="95"/>
      <c r="X428" s="95"/>
      <c r="Y428" s="95"/>
      <c r="Z428" s="95"/>
    </row>
    <row r="429" ht="12.75" customHeight="1">
      <c r="A429" s="95"/>
      <c r="B429" s="95"/>
      <c r="C429" s="95"/>
      <c r="D429" s="95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5"/>
      <c r="W429" s="95"/>
      <c r="X429" s="95"/>
      <c r="Y429" s="95"/>
      <c r="Z429" s="95"/>
    </row>
    <row r="430" ht="12.75" customHeight="1">
      <c r="A430" s="95"/>
      <c r="B430" s="95"/>
      <c r="C430" s="95"/>
      <c r="D430" s="95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5"/>
      <c r="W430" s="95"/>
      <c r="X430" s="95"/>
      <c r="Y430" s="95"/>
      <c r="Z430" s="95"/>
    </row>
    <row r="431" ht="12.75" customHeight="1">
      <c r="A431" s="95"/>
      <c r="B431" s="95"/>
      <c r="C431" s="95"/>
      <c r="D431" s="95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5"/>
      <c r="W431" s="95"/>
      <c r="X431" s="95"/>
      <c r="Y431" s="95"/>
      <c r="Z431" s="95"/>
    </row>
    <row r="432" ht="12.75" customHeight="1">
      <c r="A432" s="95"/>
      <c r="B432" s="95"/>
      <c r="C432" s="95"/>
      <c r="D432" s="95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5"/>
      <c r="W432" s="95"/>
      <c r="X432" s="95"/>
      <c r="Y432" s="95"/>
      <c r="Z432" s="95"/>
    </row>
    <row r="433" ht="12.75" customHeight="1">
      <c r="A433" s="95"/>
      <c r="B433" s="95"/>
      <c r="C433" s="95"/>
      <c r="D433" s="95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5"/>
      <c r="W433" s="95"/>
      <c r="X433" s="95"/>
      <c r="Y433" s="95"/>
      <c r="Z433" s="95"/>
    </row>
    <row r="434" ht="12.75" customHeight="1">
      <c r="A434" s="95"/>
      <c r="B434" s="95"/>
      <c r="C434" s="95"/>
      <c r="D434" s="95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5"/>
      <c r="W434" s="95"/>
      <c r="X434" s="95"/>
      <c r="Y434" s="95"/>
      <c r="Z434" s="95"/>
    </row>
    <row r="435" ht="12.75" customHeight="1">
      <c r="A435" s="95"/>
      <c r="B435" s="95"/>
      <c r="C435" s="95"/>
      <c r="D435" s="95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5"/>
      <c r="W435" s="95"/>
      <c r="X435" s="95"/>
      <c r="Y435" s="95"/>
      <c r="Z435" s="95"/>
    </row>
    <row r="436" ht="12.75" customHeight="1">
      <c r="A436" s="95"/>
      <c r="B436" s="95"/>
      <c r="C436" s="95"/>
      <c r="D436" s="95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5"/>
      <c r="W436" s="95"/>
      <c r="X436" s="95"/>
      <c r="Y436" s="95"/>
      <c r="Z436" s="95"/>
    </row>
    <row r="437" ht="12.75" customHeight="1">
      <c r="A437" s="95"/>
      <c r="B437" s="95"/>
      <c r="C437" s="95"/>
      <c r="D437" s="95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5"/>
      <c r="W437" s="95"/>
      <c r="X437" s="95"/>
      <c r="Y437" s="95"/>
      <c r="Z437" s="95"/>
    </row>
    <row r="438" ht="12.75" customHeight="1">
      <c r="A438" s="95"/>
      <c r="B438" s="95"/>
      <c r="C438" s="95"/>
      <c r="D438" s="95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5"/>
      <c r="W438" s="95"/>
      <c r="X438" s="95"/>
      <c r="Y438" s="95"/>
      <c r="Z438" s="95"/>
    </row>
    <row r="439" ht="12.75" customHeight="1">
      <c r="A439" s="95"/>
      <c r="B439" s="95"/>
      <c r="C439" s="95"/>
      <c r="D439" s="95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5"/>
      <c r="W439" s="95"/>
      <c r="X439" s="95"/>
      <c r="Y439" s="95"/>
      <c r="Z439" s="95"/>
    </row>
    <row r="440" ht="12.75" customHeight="1">
      <c r="A440" s="95"/>
      <c r="B440" s="95"/>
      <c r="C440" s="95"/>
      <c r="D440" s="95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5"/>
      <c r="W440" s="95"/>
      <c r="X440" s="95"/>
      <c r="Y440" s="95"/>
      <c r="Z440" s="95"/>
    </row>
    <row r="441" ht="12.75" customHeight="1">
      <c r="A441" s="95"/>
      <c r="B441" s="95"/>
      <c r="C441" s="95"/>
      <c r="D441" s="95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5"/>
      <c r="W441" s="95"/>
      <c r="X441" s="95"/>
      <c r="Y441" s="95"/>
      <c r="Z441" s="95"/>
    </row>
    <row r="442" ht="12.75" customHeight="1">
      <c r="A442" s="95"/>
      <c r="B442" s="95"/>
      <c r="C442" s="95"/>
      <c r="D442" s="95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5"/>
      <c r="W442" s="95"/>
      <c r="X442" s="95"/>
      <c r="Y442" s="95"/>
      <c r="Z442" s="95"/>
    </row>
    <row r="443" ht="12.75" customHeight="1">
      <c r="A443" s="95"/>
      <c r="B443" s="95"/>
      <c r="C443" s="95"/>
      <c r="D443" s="95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5"/>
      <c r="W443" s="95"/>
      <c r="X443" s="95"/>
      <c r="Y443" s="95"/>
      <c r="Z443" s="95"/>
    </row>
    <row r="444" ht="12.75" customHeight="1">
      <c r="A444" s="95"/>
      <c r="B444" s="95"/>
      <c r="C444" s="95"/>
      <c r="D444" s="95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5"/>
      <c r="W444" s="95"/>
      <c r="X444" s="95"/>
      <c r="Y444" s="95"/>
      <c r="Z444" s="95"/>
    </row>
    <row r="445" ht="12.75" customHeight="1">
      <c r="A445" s="95"/>
      <c r="B445" s="95"/>
      <c r="C445" s="95"/>
      <c r="D445" s="95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5"/>
      <c r="W445" s="95"/>
      <c r="X445" s="95"/>
      <c r="Y445" s="95"/>
      <c r="Z445" s="95"/>
    </row>
    <row r="446" ht="12.75" customHeight="1">
      <c r="A446" s="95"/>
      <c r="B446" s="95"/>
      <c r="C446" s="95"/>
      <c r="D446" s="95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5"/>
      <c r="W446" s="95"/>
      <c r="X446" s="95"/>
      <c r="Y446" s="95"/>
      <c r="Z446" s="95"/>
    </row>
    <row r="447" ht="12.75" customHeight="1">
      <c r="A447" s="95"/>
      <c r="B447" s="95"/>
      <c r="C447" s="95"/>
      <c r="D447" s="95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5"/>
      <c r="W447" s="95"/>
      <c r="X447" s="95"/>
      <c r="Y447" s="95"/>
      <c r="Z447" s="95"/>
    </row>
    <row r="448" ht="12.75" customHeight="1">
      <c r="A448" s="95"/>
      <c r="B448" s="95"/>
      <c r="C448" s="95"/>
      <c r="D448" s="95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5"/>
      <c r="W448" s="95"/>
      <c r="X448" s="95"/>
      <c r="Y448" s="95"/>
      <c r="Z448" s="95"/>
    </row>
    <row r="449" ht="12.75" customHeight="1">
      <c r="A449" s="95"/>
      <c r="B449" s="95"/>
      <c r="C449" s="95"/>
      <c r="D449" s="95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5"/>
      <c r="W449" s="95"/>
      <c r="X449" s="95"/>
      <c r="Y449" s="95"/>
      <c r="Z449" s="95"/>
    </row>
    <row r="450" ht="12.75" customHeight="1">
      <c r="A450" s="95"/>
      <c r="B450" s="95"/>
      <c r="C450" s="95"/>
      <c r="D450" s="95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5"/>
      <c r="W450" s="95"/>
      <c r="X450" s="95"/>
      <c r="Y450" s="95"/>
      <c r="Z450" s="95"/>
    </row>
    <row r="451" ht="12.75" customHeight="1">
      <c r="A451" s="95"/>
      <c r="B451" s="95"/>
      <c r="C451" s="95"/>
      <c r="D451" s="95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5"/>
      <c r="W451" s="95"/>
      <c r="X451" s="95"/>
      <c r="Y451" s="95"/>
      <c r="Z451" s="95"/>
    </row>
    <row r="452" ht="12.75" customHeight="1">
      <c r="A452" s="95"/>
      <c r="B452" s="95"/>
      <c r="C452" s="95"/>
      <c r="D452" s="95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5"/>
      <c r="W452" s="95"/>
      <c r="X452" s="95"/>
      <c r="Y452" s="95"/>
      <c r="Z452" s="95"/>
    </row>
    <row r="453" ht="12.75" customHeight="1">
      <c r="A453" s="95"/>
      <c r="B453" s="95"/>
      <c r="C453" s="95"/>
      <c r="D453" s="95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5"/>
      <c r="W453" s="95"/>
      <c r="X453" s="95"/>
      <c r="Y453" s="95"/>
      <c r="Z453" s="95"/>
    </row>
    <row r="454" ht="12.75" customHeight="1">
      <c r="A454" s="95"/>
      <c r="B454" s="95"/>
      <c r="C454" s="95"/>
      <c r="D454" s="95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5"/>
      <c r="W454" s="95"/>
      <c r="X454" s="95"/>
      <c r="Y454" s="95"/>
      <c r="Z454" s="95"/>
    </row>
    <row r="455" ht="12.75" customHeight="1">
      <c r="A455" s="95"/>
      <c r="B455" s="95"/>
      <c r="C455" s="95"/>
      <c r="D455" s="95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5"/>
      <c r="W455" s="95"/>
      <c r="X455" s="95"/>
      <c r="Y455" s="95"/>
      <c r="Z455" s="95"/>
    </row>
    <row r="456" ht="12.75" customHeight="1">
      <c r="A456" s="95"/>
      <c r="B456" s="95"/>
      <c r="C456" s="95"/>
      <c r="D456" s="95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5"/>
      <c r="W456" s="95"/>
      <c r="X456" s="95"/>
      <c r="Y456" s="95"/>
      <c r="Z456" s="95"/>
    </row>
    <row r="457" ht="12.75" customHeight="1">
      <c r="A457" s="95"/>
      <c r="B457" s="95"/>
      <c r="C457" s="95"/>
      <c r="D457" s="95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5"/>
      <c r="W457" s="95"/>
      <c r="X457" s="95"/>
      <c r="Y457" s="95"/>
      <c r="Z457" s="95"/>
    </row>
    <row r="458" ht="12.75" customHeight="1">
      <c r="A458" s="95"/>
      <c r="B458" s="95"/>
      <c r="C458" s="95"/>
      <c r="D458" s="95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5"/>
      <c r="W458" s="95"/>
      <c r="X458" s="95"/>
      <c r="Y458" s="95"/>
      <c r="Z458" s="95"/>
    </row>
    <row r="459" ht="12.75" customHeight="1">
      <c r="A459" s="95"/>
      <c r="B459" s="95"/>
      <c r="C459" s="95"/>
      <c r="D459" s="95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5"/>
      <c r="W459" s="95"/>
      <c r="X459" s="95"/>
      <c r="Y459" s="95"/>
      <c r="Z459" s="95"/>
    </row>
    <row r="460" ht="12.75" customHeight="1">
      <c r="A460" s="95"/>
      <c r="B460" s="95"/>
      <c r="C460" s="95"/>
      <c r="D460" s="95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5"/>
      <c r="W460" s="95"/>
      <c r="X460" s="95"/>
      <c r="Y460" s="95"/>
      <c r="Z460" s="95"/>
    </row>
    <row r="461" ht="12.75" customHeight="1">
      <c r="A461" s="95"/>
      <c r="B461" s="95"/>
      <c r="C461" s="95"/>
      <c r="D461" s="95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5"/>
      <c r="W461" s="95"/>
      <c r="X461" s="95"/>
      <c r="Y461" s="95"/>
      <c r="Z461" s="95"/>
    </row>
    <row r="462" ht="12.75" customHeight="1">
      <c r="A462" s="95"/>
      <c r="B462" s="95"/>
      <c r="C462" s="95"/>
      <c r="D462" s="95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5"/>
      <c r="W462" s="95"/>
      <c r="X462" s="95"/>
      <c r="Y462" s="95"/>
      <c r="Z462" s="95"/>
    </row>
    <row r="463" ht="12.75" customHeight="1">
      <c r="A463" s="95"/>
      <c r="B463" s="95"/>
      <c r="C463" s="95"/>
      <c r="D463" s="95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5"/>
      <c r="W463" s="95"/>
      <c r="X463" s="95"/>
      <c r="Y463" s="95"/>
      <c r="Z463" s="95"/>
    </row>
    <row r="464" ht="12.75" customHeight="1">
      <c r="A464" s="95"/>
      <c r="B464" s="95"/>
      <c r="C464" s="95"/>
      <c r="D464" s="95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5"/>
      <c r="W464" s="95"/>
      <c r="X464" s="95"/>
      <c r="Y464" s="95"/>
      <c r="Z464" s="95"/>
    </row>
    <row r="465" ht="12.75" customHeight="1">
      <c r="A465" s="95"/>
      <c r="B465" s="95"/>
      <c r="C465" s="95"/>
      <c r="D465" s="95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5"/>
      <c r="W465" s="95"/>
      <c r="X465" s="95"/>
      <c r="Y465" s="95"/>
      <c r="Z465" s="95"/>
    </row>
    <row r="466" ht="12.75" customHeight="1">
      <c r="A466" s="95"/>
      <c r="B466" s="95"/>
      <c r="C466" s="95"/>
      <c r="D466" s="95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5"/>
      <c r="W466" s="95"/>
      <c r="X466" s="95"/>
      <c r="Y466" s="95"/>
      <c r="Z466" s="95"/>
    </row>
    <row r="467" ht="12.75" customHeight="1">
      <c r="A467" s="95"/>
      <c r="B467" s="95"/>
      <c r="C467" s="95"/>
      <c r="D467" s="95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5"/>
      <c r="W467" s="95"/>
      <c r="X467" s="95"/>
      <c r="Y467" s="95"/>
      <c r="Z467" s="95"/>
    </row>
    <row r="468" ht="12.75" customHeight="1">
      <c r="A468" s="95"/>
      <c r="B468" s="95"/>
      <c r="C468" s="95"/>
      <c r="D468" s="95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5"/>
      <c r="W468" s="95"/>
      <c r="X468" s="95"/>
      <c r="Y468" s="95"/>
      <c r="Z468" s="95"/>
    </row>
    <row r="469" ht="12.75" customHeight="1">
      <c r="A469" s="95"/>
      <c r="B469" s="95"/>
      <c r="C469" s="95"/>
      <c r="D469" s="95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5"/>
      <c r="W469" s="95"/>
      <c r="X469" s="95"/>
      <c r="Y469" s="95"/>
      <c r="Z469" s="95"/>
    </row>
    <row r="470" ht="12.75" customHeight="1">
      <c r="A470" s="95"/>
      <c r="B470" s="95"/>
      <c r="C470" s="95"/>
      <c r="D470" s="95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5"/>
      <c r="W470" s="95"/>
      <c r="X470" s="95"/>
      <c r="Y470" s="95"/>
      <c r="Z470" s="95"/>
    </row>
    <row r="471" ht="12.75" customHeight="1">
      <c r="A471" s="95"/>
      <c r="B471" s="95"/>
      <c r="C471" s="95"/>
      <c r="D471" s="95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5"/>
      <c r="W471" s="95"/>
      <c r="X471" s="95"/>
      <c r="Y471" s="95"/>
      <c r="Z471" s="95"/>
    </row>
    <row r="472" ht="12.75" customHeight="1">
      <c r="A472" s="95"/>
      <c r="B472" s="95"/>
      <c r="C472" s="95"/>
      <c r="D472" s="95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5"/>
      <c r="W472" s="95"/>
      <c r="X472" s="95"/>
      <c r="Y472" s="95"/>
      <c r="Z472" s="95"/>
    </row>
    <row r="473" ht="12.75" customHeight="1">
      <c r="A473" s="95"/>
      <c r="B473" s="95"/>
      <c r="C473" s="95"/>
      <c r="D473" s="95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5"/>
      <c r="W473" s="95"/>
      <c r="X473" s="95"/>
      <c r="Y473" s="95"/>
      <c r="Z473" s="95"/>
    </row>
    <row r="474" ht="12.75" customHeight="1">
      <c r="A474" s="95"/>
      <c r="B474" s="95"/>
      <c r="C474" s="95"/>
      <c r="D474" s="95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5"/>
      <c r="W474" s="95"/>
      <c r="X474" s="95"/>
      <c r="Y474" s="95"/>
      <c r="Z474" s="95"/>
    </row>
    <row r="475" ht="12.75" customHeight="1">
      <c r="A475" s="95"/>
      <c r="B475" s="95"/>
      <c r="C475" s="95"/>
      <c r="D475" s="95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5"/>
      <c r="W475" s="95"/>
      <c r="X475" s="95"/>
      <c r="Y475" s="95"/>
      <c r="Z475" s="95"/>
    </row>
    <row r="476" ht="12.75" customHeight="1">
      <c r="A476" s="95"/>
      <c r="B476" s="95"/>
      <c r="C476" s="95"/>
      <c r="D476" s="95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5"/>
      <c r="W476" s="95"/>
      <c r="X476" s="95"/>
      <c r="Y476" s="95"/>
      <c r="Z476" s="95"/>
    </row>
    <row r="477" ht="12.75" customHeight="1">
      <c r="A477" s="95"/>
      <c r="B477" s="95"/>
      <c r="C477" s="95"/>
      <c r="D477" s="95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5"/>
      <c r="W477" s="95"/>
      <c r="X477" s="95"/>
      <c r="Y477" s="95"/>
      <c r="Z477" s="95"/>
    </row>
    <row r="478" ht="12.75" customHeight="1">
      <c r="A478" s="95"/>
      <c r="B478" s="95"/>
      <c r="C478" s="95"/>
      <c r="D478" s="95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5"/>
      <c r="W478" s="95"/>
      <c r="X478" s="95"/>
      <c r="Y478" s="95"/>
      <c r="Z478" s="95"/>
    </row>
    <row r="479" ht="12.75" customHeight="1">
      <c r="A479" s="95"/>
      <c r="B479" s="95"/>
      <c r="C479" s="95"/>
      <c r="D479" s="95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5"/>
      <c r="W479" s="95"/>
      <c r="X479" s="95"/>
      <c r="Y479" s="95"/>
      <c r="Z479" s="95"/>
    </row>
    <row r="480" ht="12.75" customHeight="1">
      <c r="A480" s="95"/>
      <c r="B480" s="95"/>
      <c r="C480" s="95"/>
      <c r="D480" s="95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5"/>
      <c r="W480" s="95"/>
      <c r="X480" s="95"/>
      <c r="Y480" s="95"/>
      <c r="Z480" s="95"/>
    </row>
    <row r="481" ht="12.75" customHeight="1">
      <c r="A481" s="95"/>
      <c r="B481" s="95"/>
      <c r="C481" s="95"/>
      <c r="D481" s="95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5"/>
      <c r="W481" s="95"/>
      <c r="X481" s="95"/>
      <c r="Y481" s="95"/>
      <c r="Z481" s="95"/>
    </row>
    <row r="482" ht="12.75" customHeight="1">
      <c r="A482" s="95"/>
      <c r="B482" s="95"/>
      <c r="C482" s="95"/>
      <c r="D482" s="95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5"/>
      <c r="W482" s="95"/>
      <c r="X482" s="95"/>
      <c r="Y482" s="95"/>
      <c r="Z482" s="95"/>
    </row>
    <row r="483" ht="12.75" customHeight="1">
      <c r="A483" s="95"/>
      <c r="B483" s="95"/>
      <c r="C483" s="95"/>
      <c r="D483" s="95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5"/>
      <c r="W483" s="95"/>
      <c r="X483" s="95"/>
      <c r="Y483" s="95"/>
      <c r="Z483" s="95"/>
    </row>
    <row r="484" ht="12.75" customHeight="1">
      <c r="A484" s="95"/>
      <c r="B484" s="95"/>
      <c r="C484" s="95"/>
      <c r="D484" s="95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5"/>
      <c r="W484" s="95"/>
      <c r="X484" s="95"/>
      <c r="Y484" s="95"/>
      <c r="Z484" s="95"/>
    </row>
    <row r="485" ht="12.75" customHeight="1">
      <c r="A485" s="95"/>
      <c r="B485" s="95"/>
      <c r="C485" s="95"/>
      <c r="D485" s="95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5"/>
      <c r="W485" s="95"/>
      <c r="X485" s="95"/>
      <c r="Y485" s="95"/>
      <c r="Z485" s="95"/>
    </row>
    <row r="486" ht="12.75" customHeight="1">
      <c r="A486" s="95"/>
      <c r="B486" s="95"/>
      <c r="C486" s="95"/>
      <c r="D486" s="95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5"/>
      <c r="W486" s="95"/>
      <c r="X486" s="95"/>
      <c r="Y486" s="95"/>
      <c r="Z486" s="95"/>
    </row>
    <row r="487" ht="12.75" customHeight="1">
      <c r="A487" s="95"/>
      <c r="B487" s="95"/>
      <c r="C487" s="95"/>
      <c r="D487" s="95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5"/>
      <c r="W487" s="95"/>
      <c r="X487" s="95"/>
      <c r="Y487" s="95"/>
      <c r="Z487" s="95"/>
    </row>
    <row r="488" ht="12.75" customHeight="1">
      <c r="A488" s="95"/>
      <c r="B488" s="95"/>
      <c r="C488" s="95"/>
      <c r="D488" s="95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5"/>
      <c r="W488" s="95"/>
      <c r="X488" s="95"/>
      <c r="Y488" s="95"/>
      <c r="Z488" s="95"/>
    </row>
    <row r="489" ht="12.75" customHeight="1">
      <c r="A489" s="95"/>
      <c r="B489" s="95"/>
      <c r="C489" s="95"/>
      <c r="D489" s="95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5"/>
      <c r="W489" s="95"/>
      <c r="X489" s="95"/>
      <c r="Y489" s="95"/>
      <c r="Z489" s="95"/>
    </row>
    <row r="490" ht="12.75" customHeight="1">
      <c r="A490" s="95"/>
      <c r="B490" s="95"/>
      <c r="C490" s="95"/>
      <c r="D490" s="95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5"/>
      <c r="W490" s="95"/>
      <c r="X490" s="95"/>
      <c r="Y490" s="95"/>
      <c r="Z490" s="95"/>
    </row>
    <row r="491" ht="12.75" customHeight="1">
      <c r="A491" s="95"/>
      <c r="B491" s="95"/>
      <c r="C491" s="95"/>
      <c r="D491" s="95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5"/>
      <c r="W491" s="95"/>
      <c r="X491" s="95"/>
      <c r="Y491" s="95"/>
      <c r="Z491" s="95"/>
    </row>
    <row r="492" ht="12.75" customHeight="1">
      <c r="A492" s="95"/>
      <c r="B492" s="95"/>
      <c r="C492" s="95"/>
      <c r="D492" s="95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5"/>
      <c r="W492" s="95"/>
      <c r="X492" s="95"/>
      <c r="Y492" s="95"/>
      <c r="Z492" s="95"/>
    </row>
    <row r="493" ht="12.75" customHeight="1">
      <c r="A493" s="95"/>
      <c r="B493" s="95"/>
      <c r="C493" s="95"/>
      <c r="D493" s="95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5"/>
      <c r="W493" s="95"/>
      <c r="X493" s="95"/>
      <c r="Y493" s="95"/>
      <c r="Z493" s="95"/>
    </row>
    <row r="494" ht="12.75" customHeight="1">
      <c r="A494" s="95"/>
      <c r="B494" s="95"/>
      <c r="C494" s="95"/>
      <c r="D494" s="95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5"/>
      <c r="W494" s="95"/>
      <c r="X494" s="95"/>
      <c r="Y494" s="95"/>
      <c r="Z494" s="95"/>
    </row>
    <row r="495" ht="12.75" customHeight="1">
      <c r="A495" s="95"/>
      <c r="B495" s="95"/>
      <c r="C495" s="95"/>
      <c r="D495" s="95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5"/>
      <c r="W495" s="95"/>
      <c r="X495" s="95"/>
      <c r="Y495" s="95"/>
      <c r="Z495" s="95"/>
    </row>
    <row r="496" ht="12.75" customHeight="1">
      <c r="A496" s="95"/>
      <c r="B496" s="95"/>
      <c r="C496" s="95"/>
      <c r="D496" s="95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5"/>
      <c r="W496" s="95"/>
      <c r="X496" s="95"/>
      <c r="Y496" s="95"/>
      <c r="Z496" s="95"/>
    </row>
    <row r="497" ht="12.75" customHeight="1">
      <c r="A497" s="95"/>
      <c r="B497" s="95"/>
      <c r="C497" s="95"/>
      <c r="D497" s="95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5"/>
      <c r="W497" s="95"/>
      <c r="X497" s="95"/>
      <c r="Y497" s="95"/>
      <c r="Z497" s="95"/>
    </row>
    <row r="498" ht="12.75" customHeight="1">
      <c r="A498" s="95"/>
      <c r="B498" s="95"/>
      <c r="C498" s="95"/>
      <c r="D498" s="95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5"/>
      <c r="W498" s="95"/>
      <c r="X498" s="95"/>
      <c r="Y498" s="95"/>
      <c r="Z498" s="95"/>
    </row>
    <row r="499" ht="12.75" customHeight="1">
      <c r="A499" s="95"/>
      <c r="B499" s="95"/>
      <c r="C499" s="95"/>
      <c r="D499" s="95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5"/>
      <c r="W499" s="95"/>
      <c r="X499" s="95"/>
      <c r="Y499" s="95"/>
      <c r="Z499" s="95"/>
    </row>
    <row r="500" ht="12.75" customHeight="1">
      <c r="A500" s="95"/>
      <c r="B500" s="95"/>
      <c r="C500" s="95"/>
      <c r="D500" s="95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5"/>
      <c r="W500" s="95"/>
      <c r="X500" s="95"/>
      <c r="Y500" s="95"/>
      <c r="Z500" s="95"/>
    </row>
    <row r="501" ht="12.75" customHeight="1">
      <c r="A501" s="95"/>
      <c r="B501" s="95"/>
      <c r="C501" s="95"/>
      <c r="D501" s="95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5"/>
      <c r="W501" s="95"/>
      <c r="X501" s="95"/>
      <c r="Y501" s="95"/>
      <c r="Z501" s="95"/>
    </row>
    <row r="502" ht="12.75" customHeight="1">
      <c r="A502" s="95"/>
      <c r="B502" s="95"/>
      <c r="C502" s="95"/>
      <c r="D502" s="95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5"/>
      <c r="W502" s="95"/>
      <c r="X502" s="95"/>
      <c r="Y502" s="95"/>
      <c r="Z502" s="95"/>
    </row>
    <row r="503" ht="12.75" customHeight="1">
      <c r="A503" s="95"/>
      <c r="B503" s="95"/>
      <c r="C503" s="95"/>
      <c r="D503" s="95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5"/>
      <c r="W503" s="95"/>
      <c r="X503" s="95"/>
      <c r="Y503" s="95"/>
      <c r="Z503" s="95"/>
    </row>
    <row r="504" ht="12.75" customHeight="1">
      <c r="A504" s="95"/>
      <c r="B504" s="95"/>
      <c r="C504" s="95"/>
      <c r="D504" s="95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5"/>
      <c r="W504" s="95"/>
      <c r="X504" s="95"/>
      <c r="Y504" s="95"/>
      <c r="Z504" s="95"/>
    </row>
    <row r="505" ht="12.75" customHeight="1">
      <c r="A505" s="95"/>
      <c r="B505" s="95"/>
      <c r="C505" s="95"/>
      <c r="D505" s="95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5"/>
      <c r="W505" s="95"/>
      <c r="X505" s="95"/>
      <c r="Y505" s="95"/>
      <c r="Z505" s="95"/>
    </row>
    <row r="506" ht="12.75" customHeight="1">
      <c r="A506" s="95"/>
      <c r="B506" s="95"/>
      <c r="C506" s="95"/>
      <c r="D506" s="95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5"/>
      <c r="W506" s="95"/>
      <c r="X506" s="95"/>
      <c r="Y506" s="95"/>
      <c r="Z506" s="95"/>
    </row>
    <row r="507" ht="12.75" customHeight="1">
      <c r="A507" s="95"/>
      <c r="B507" s="95"/>
      <c r="C507" s="95"/>
      <c r="D507" s="95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5"/>
      <c r="W507" s="95"/>
      <c r="X507" s="95"/>
      <c r="Y507" s="95"/>
      <c r="Z507" s="95"/>
    </row>
    <row r="508" ht="12.75" customHeight="1">
      <c r="A508" s="95"/>
      <c r="B508" s="95"/>
      <c r="C508" s="95"/>
      <c r="D508" s="95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5"/>
      <c r="W508" s="95"/>
      <c r="X508" s="95"/>
      <c r="Y508" s="95"/>
      <c r="Z508" s="95"/>
    </row>
    <row r="509" ht="12.75" customHeight="1">
      <c r="A509" s="95"/>
      <c r="B509" s="95"/>
      <c r="C509" s="95"/>
      <c r="D509" s="95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5"/>
      <c r="W509" s="95"/>
      <c r="X509" s="95"/>
      <c r="Y509" s="95"/>
      <c r="Z509" s="95"/>
    </row>
    <row r="510" ht="12.75" customHeight="1">
      <c r="A510" s="95"/>
      <c r="B510" s="95"/>
      <c r="C510" s="95"/>
      <c r="D510" s="95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5"/>
      <c r="W510" s="95"/>
      <c r="X510" s="95"/>
      <c r="Y510" s="95"/>
      <c r="Z510" s="95"/>
    </row>
    <row r="511" ht="12.75" customHeight="1">
      <c r="A511" s="95"/>
      <c r="B511" s="95"/>
      <c r="C511" s="95"/>
      <c r="D511" s="95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5"/>
      <c r="W511" s="95"/>
      <c r="X511" s="95"/>
      <c r="Y511" s="95"/>
      <c r="Z511" s="95"/>
    </row>
    <row r="512" ht="12.75" customHeight="1">
      <c r="A512" s="95"/>
      <c r="B512" s="95"/>
      <c r="C512" s="95"/>
      <c r="D512" s="95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5"/>
      <c r="W512" s="95"/>
      <c r="X512" s="95"/>
      <c r="Y512" s="95"/>
      <c r="Z512" s="95"/>
    </row>
    <row r="513" ht="12.75" customHeight="1">
      <c r="A513" s="95"/>
      <c r="B513" s="95"/>
      <c r="C513" s="95"/>
      <c r="D513" s="95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5"/>
      <c r="W513" s="95"/>
      <c r="X513" s="95"/>
      <c r="Y513" s="95"/>
      <c r="Z513" s="95"/>
    </row>
    <row r="514" ht="12.75" customHeight="1">
      <c r="A514" s="95"/>
      <c r="B514" s="95"/>
      <c r="C514" s="95"/>
      <c r="D514" s="95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5"/>
      <c r="W514" s="95"/>
      <c r="X514" s="95"/>
      <c r="Y514" s="95"/>
      <c r="Z514" s="95"/>
    </row>
    <row r="515" ht="12.75" customHeight="1">
      <c r="A515" s="95"/>
      <c r="B515" s="95"/>
      <c r="C515" s="95"/>
      <c r="D515" s="95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5"/>
      <c r="W515" s="95"/>
      <c r="X515" s="95"/>
      <c r="Y515" s="95"/>
      <c r="Z515" s="95"/>
    </row>
    <row r="516" ht="12.75" customHeight="1">
      <c r="A516" s="95"/>
      <c r="B516" s="95"/>
      <c r="C516" s="95"/>
      <c r="D516" s="95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5"/>
      <c r="W516" s="95"/>
      <c r="X516" s="95"/>
      <c r="Y516" s="95"/>
      <c r="Z516" s="95"/>
    </row>
    <row r="517" ht="12.75" customHeight="1">
      <c r="A517" s="95"/>
      <c r="B517" s="95"/>
      <c r="C517" s="95"/>
      <c r="D517" s="95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5"/>
      <c r="W517" s="95"/>
      <c r="X517" s="95"/>
      <c r="Y517" s="95"/>
      <c r="Z517" s="95"/>
    </row>
    <row r="518" ht="12.75" customHeight="1">
      <c r="A518" s="95"/>
      <c r="B518" s="95"/>
      <c r="C518" s="95"/>
      <c r="D518" s="95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5"/>
      <c r="W518" s="95"/>
      <c r="X518" s="95"/>
      <c r="Y518" s="95"/>
      <c r="Z518" s="95"/>
    </row>
    <row r="519" ht="12.75" customHeight="1">
      <c r="A519" s="95"/>
      <c r="B519" s="95"/>
      <c r="C519" s="95"/>
      <c r="D519" s="95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5"/>
      <c r="W519" s="95"/>
      <c r="X519" s="95"/>
      <c r="Y519" s="95"/>
      <c r="Z519" s="95"/>
    </row>
    <row r="520" ht="12.75" customHeight="1">
      <c r="A520" s="95"/>
      <c r="B520" s="95"/>
      <c r="C520" s="95"/>
      <c r="D520" s="95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5"/>
      <c r="W520" s="95"/>
      <c r="X520" s="95"/>
      <c r="Y520" s="95"/>
      <c r="Z520" s="95"/>
    </row>
    <row r="521" ht="12.75" customHeight="1">
      <c r="A521" s="95"/>
      <c r="B521" s="95"/>
      <c r="C521" s="95"/>
      <c r="D521" s="95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5"/>
      <c r="W521" s="95"/>
      <c r="X521" s="95"/>
      <c r="Y521" s="95"/>
      <c r="Z521" s="95"/>
    </row>
    <row r="522" ht="12.75" customHeight="1">
      <c r="A522" s="95"/>
      <c r="B522" s="95"/>
      <c r="C522" s="95"/>
      <c r="D522" s="95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5"/>
      <c r="W522" s="95"/>
      <c r="X522" s="95"/>
      <c r="Y522" s="95"/>
      <c r="Z522" s="95"/>
    </row>
    <row r="523" ht="12.75" customHeight="1">
      <c r="A523" s="95"/>
      <c r="B523" s="95"/>
      <c r="C523" s="95"/>
      <c r="D523" s="95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5"/>
      <c r="W523" s="95"/>
      <c r="X523" s="95"/>
      <c r="Y523" s="95"/>
      <c r="Z523" s="95"/>
    </row>
    <row r="524" ht="12.75" customHeight="1">
      <c r="A524" s="95"/>
      <c r="B524" s="95"/>
      <c r="C524" s="95"/>
      <c r="D524" s="95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5"/>
      <c r="W524" s="95"/>
      <c r="X524" s="95"/>
      <c r="Y524" s="95"/>
      <c r="Z524" s="95"/>
    </row>
    <row r="525" ht="12.75" customHeight="1">
      <c r="A525" s="95"/>
      <c r="B525" s="95"/>
      <c r="C525" s="95"/>
      <c r="D525" s="95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5"/>
      <c r="W525" s="95"/>
      <c r="X525" s="95"/>
      <c r="Y525" s="95"/>
      <c r="Z525" s="95"/>
    </row>
    <row r="526" ht="12.75" customHeight="1">
      <c r="A526" s="95"/>
      <c r="B526" s="95"/>
      <c r="C526" s="95"/>
      <c r="D526" s="95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5"/>
      <c r="W526" s="95"/>
      <c r="X526" s="95"/>
      <c r="Y526" s="95"/>
      <c r="Z526" s="95"/>
    </row>
    <row r="527" ht="12.75" customHeight="1">
      <c r="A527" s="95"/>
      <c r="B527" s="95"/>
      <c r="C527" s="95"/>
      <c r="D527" s="95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5"/>
      <c r="W527" s="95"/>
      <c r="X527" s="95"/>
      <c r="Y527" s="95"/>
      <c r="Z527" s="95"/>
    </row>
    <row r="528" ht="12.75" customHeight="1">
      <c r="A528" s="95"/>
      <c r="B528" s="95"/>
      <c r="C528" s="95"/>
      <c r="D528" s="95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5"/>
      <c r="W528" s="95"/>
      <c r="X528" s="95"/>
      <c r="Y528" s="95"/>
      <c r="Z528" s="95"/>
    </row>
    <row r="529" ht="12.75" customHeight="1">
      <c r="A529" s="95"/>
      <c r="B529" s="95"/>
      <c r="C529" s="95"/>
      <c r="D529" s="95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5"/>
      <c r="W529" s="95"/>
      <c r="X529" s="95"/>
      <c r="Y529" s="95"/>
      <c r="Z529" s="95"/>
    </row>
    <row r="530" ht="12.75" customHeight="1">
      <c r="A530" s="95"/>
      <c r="B530" s="95"/>
      <c r="C530" s="95"/>
      <c r="D530" s="95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5"/>
      <c r="W530" s="95"/>
      <c r="X530" s="95"/>
      <c r="Y530" s="95"/>
      <c r="Z530" s="95"/>
    </row>
    <row r="531" ht="12.75" customHeight="1">
      <c r="A531" s="95"/>
      <c r="B531" s="95"/>
      <c r="C531" s="95"/>
      <c r="D531" s="95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5"/>
      <c r="W531" s="95"/>
      <c r="X531" s="95"/>
      <c r="Y531" s="95"/>
      <c r="Z531" s="95"/>
    </row>
    <row r="532" ht="12.75" customHeight="1">
      <c r="A532" s="95"/>
      <c r="B532" s="95"/>
      <c r="C532" s="95"/>
      <c r="D532" s="95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5"/>
      <c r="W532" s="95"/>
      <c r="X532" s="95"/>
      <c r="Y532" s="95"/>
      <c r="Z532" s="95"/>
    </row>
    <row r="533" ht="12.75" customHeight="1">
      <c r="A533" s="95"/>
      <c r="B533" s="95"/>
      <c r="C533" s="95"/>
      <c r="D533" s="95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5"/>
      <c r="W533" s="95"/>
      <c r="X533" s="95"/>
      <c r="Y533" s="95"/>
      <c r="Z533" s="95"/>
    </row>
    <row r="534" ht="12.75" customHeight="1">
      <c r="A534" s="95"/>
      <c r="B534" s="95"/>
      <c r="C534" s="95"/>
      <c r="D534" s="95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5"/>
      <c r="W534" s="95"/>
      <c r="X534" s="95"/>
      <c r="Y534" s="95"/>
      <c r="Z534" s="95"/>
    </row>
    <row r="535" ht="12.75" customHeight="1">
      <c r="A535" s="95"/>
      <c r="B535" s="95"/>
      <c r="C535" s="95"/>
      <c r="D535" s="95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5"/>
      <c r="W535" s="95"/>
      <c r="X535" s="95"/>
      <c r="Y535" s="95"/>
      <c r="Z535" s="95"/>
    </row>
    <row r="536" ht="12.75" customHeight="1">
      <c r="A536" s="95"/>
      <c r="B536" s="95"/>
      <c r="C536" s="95"/>
      <c r="D536" s="95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5"/>
      <c r="W536" s="95"/>
      <c r="X536" s="95"/>
      <c r="Y536" s="95"/>
      <c r="Z536" s="95"/>
    </row>
    <row r="537" ht="12.75" customHeight="1">
      <c r="A537" s="95"/>
      <c r="B537" s="95"/>
      <c r="C537" s="95"/>
      <c r="D537" s="95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5"/>
      <c r="W537" s="95"/>
      <c r="X537" s="95"/>
      <c r="Y537" s="95"/>
      <c r="Z537" s="95"/>
    </row>
    <row r="538" ht="12.75" customHeight="1">
      <c r="A538" s="95"/>
      <c r="B538" s="95"/>
      <c r="C538" s="95"/>
      <c r="D538" s="95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5"/>
      <c r="W538" s="95"/>
      <c r="X538" s="95"/>
      <c r="Y538" s="95"/>
      <c r="Z538" s="95"/>
    </row>
    <row r="539" ht="12.75" customHeight="1">
      <c r="A539" s="95"/>
      <c r="B539" s="95"/>
      <c r="C539" s="95"/>
      <c r="D539" s="95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5"/>
      <c r="W539" s="95"/>
      <c r="X539" s="95"/>
      <c r="Y539" s="95"/>
      <c r="Z539" s="95"/>
    </row>
    <row r="540" ht="12.75" customHeight="1">
      <c r="A540" s="95"/>
      <c r="B540" s="95"/>
      <c r="C540" s="95"/>
      <c r="D540" s="95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5"/>
      <c r="W540" s="95"/>
      <c r="X540" s="95"/>
      <c r="Y540" s="95"/>
      <c r="Z540" s="95"/>
    </row>
    <row r="541" ht="12.75" customHeight="1">
      <c r="A541" s="95"/>
      <c r="B541" s="95"/>
      <c r="C541" s="95"/>
      <c r="D541" s="95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5"/>
      <c r="W541" s="95"/>
      <c r="X541" s="95"/>
      <c r="Y541" s="95"/>
      <c r="Z541" s="95"/>
    </row>
    <row r="542" ht="12.75" customHeight="1">
      <c r="A542" s="95"/>
      <c r="B542" s="95"/>
      <c r="C542" s="95"/>
      <c r="D542" s="95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5"/>
      <c r="W542" s="95"/>
      <c r="X542" s="95"/>
      <c r="Y542" s="95"/>
      <c r="Z542" s="95"/>
    </row>
    <row r="543" ht="12.75" customHeight="1">
      <c r="A543" s="95"/>
      <c r="B543" s="95"/>
      <c r="C543" s="95"/>
      <c r="D543" s="95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5"/>
      <c r="W543" s="95"/>
      <c r="X543" s="95"/>
      <c r="Y543" s="95"/>
      <c r="Z543" s="95"/>
    </row>
    <row r="544" ht="12.75" customHeight="1">
      <c r="A544" s="95"/>
      <c r="B544" s="95"/>
      <c r="C544" s="95"/>
      <c r="D544" s="95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5"/>
      <c r="W544" s="95"/>
      <c r="X544" s="95"/>
      <c r="Y544" s="95"/>
      <c r="Z544" s="95"/>
    </row>
    <row r="545" ht="12.75" customHeight="1">
      <c r="A545" s="95"/>
      <c r="B545" s="95"/>
      <c r="C545" s="95"/>
      <c r="D545" s="95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5"/>
      <c r="W545" s="95"/>
      <c r="X545" s="95"/>
      <c r="Y545" s="95"/>
      <c r="Z545" s="95"/>
    </row>
    <row r="546" ht="12.75" customHeight="1">
      <c r="A546" s="95"/>
      <c r="B546" s="95"/>
      <c r="C546" s="95"/>
      <c r="D546" s="95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5"/>
      <c r="W546" s="95"/>
      <c r="X546" s="95"/>
      <c r="Y546" s="95"/>
      <c r="Z546" s="95"/>
    </row>
    <row r="547" ht="12.75" customHeight="1">
      <c r="A547" s="95"/>
      <c r="B547" s="95"/>
      <c r="C547" s="95"/>
      <c r="D547" s="95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5"/>
      <c r="W547" s="95"/>
      <c r="X547" s="95"/>
      <c r="Y547" s="95"/>
      <c r="Z547" s="95"/>
    </row>
    <row r="548" ht="12.75" customHeight="1">
      <c r="A548" s="95"/>
      <c r="B548" s="95"/>
      <c r="C548" s="95"/>
      <c r="D548" s="95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5"/>
      <c r="W548" s="95"/>
      <c r="X548" s="95"/>
      <c r="Y548" s="95"/>
      <c r="Z548" s="95"/>
    </row>
    <row r="549" ht="12.75" customHeight="1">
      <c r="A549" s="95"/>
      <c r="B549" s="95"/>
      <c r="C549" s="95"/>
      <c r="D549" s="95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5"/>
      <c r="W549" s="95"/>
      <c r="X549" s="95"/>
      <c r="Y549" s="95"/>
      <c r="Z549" s="95"/>
    </row>
    <row r="550" ht="12.75" customHeight="1">
      <c r="A550" s="95"/>
      <c r="B550" s="95"/>
      <c r="C550" s="95"/>
      <c r="D550" s="95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5"/>
      <c r="W550" s="95"/>
      <c r="X550" s="95"/>
      <c r="Y550" s="95"/>
      <c r="Z550" s="95"/>
    </row>
    <row r="551" ht="12.75" customHeight="1">
      <c r="A551" s="95"/>
      <c r="B551" s="95"/>
      <c r="C551" s="95"/>
      <c r="D551" s="95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5"/>
      <c r="W551" s="95"/>
      <c r="X551" s="95"/>
      <c r="Y551" s="95"/>
      <c r="Z551" s="95"/>
    </row>
    <row r="552" ht="12.75" customHeight="1">
      <c r="A552" s="95"/>
      <c r="B552" s="95"/>
      <c r="C552" s="95"/>
      <c r="D552" s="95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5"/>
      <c r="W552" s="95"/>
      <c r="X552" s="95"/>
      <c r="Y552" s="95"/>
      <c r="Z552" s="95"/>
    </row>
    <row r="553" ht="12.75" customHeight="1">
      <c r="A553" s="95"/>
      <c r="B553" s="95"/>
      <c r="C553" s="95"/>
      <c r="D553" s="95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5"/>
      <c r="W553" s="95"/>
      <c r="X553" s="95"/>
      <c r="Y553" s="95"/>
      <c r="Z553" s="95"/>
    </row>
    <row r="554" ht="12.75" customHeight="1">
      <c r="A554" s="95"/>
      <c r="B554" s="95"/>
      <c r="C554" s="95"/>
      <c r="D554" s="95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5"/>
      <c r="W554" s="95"/>
      <c r="X554" s="95"/>
      <c r="Y554" s="95"/>
      <c r="Z554" s="95"/>
    </row>
    <row r="555" ht="12.75" customHeight="1">
      <c r="A555" s="95"/>
      <c r="B555" s="95"/>
      <c r="C555" s="95"/>
      <c r="D555" s="95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5"/>
      <c r="W555" s="95"/>
      <c r="X555" s="95"/>
      <c r="Y555" s="95"/>
      <c r="Z555" s="95"/>
    </row>
    <row r="556" ht="12.75" customHeight="1">
      <c r="A556" s="95"/>
      <c r="B556" s="95"/>
      <c r="C556" s="95"/>
      <c r="D556" s="95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5"/>
      <c r="W556" s="95"/>
      <c r="X556" s="95"/>
      <c r="Y556" s="95"/>
      <c r="Z556" s="95"/>
    </row>
    <row r="557" ht="12.75" customHeight="1">
      <c r="A557" s="95"/>
      <c r="B557" s="95"/>
      <c r="C557" s="95"/>
      <c r="D557" s="95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5"/>
      <c r="W557" s="95"/>
      <c r="X557" s="95"/>
      <c r="Y557" s="95"/>
      <c r="Z557" s="95"/>
    </row>
    <row r="558" ht="12.75" customHeight="1">
      <c r="A558" s="95"/>
      <c r="B558" s="95"/>
      <c r="C558" s="95"/>
      <c r="D558" s="95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5"/>
      <c r="W558" s="95"/>
      <c r="X558" s="95"/>
      <c r="Y558" s="95"/>
      <c r="Z558" s="95"/>
    </row>
    <row r="559" ht="12.75" customHeight="1">
      <c r="A559" s="95"/>
      <c r="B559" s="95"/>
      <c r="C559" s="95"/>
      <c r="D559" s="95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5"/>
      <c r="W559" s="95"/>
      <c r="X559" s="95"/>
      <c r="Y559" s="95"/>
      <c r="Z559" s="95"/>
    </row>
    <row r="560" ht="12.75" customHeight="1">
      <c r="A560" s="95"/>
      <c r="B560" s="95"/>
      <c r="C560" s="95"/>
      <c r="D560" s="95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5"/>
      <c r="W560" s="95"/>
      <c r="X560" s="95"/>
      <c r="Y560" s="95"/>
      <c r="Z560" s="95"/>
    </row>
    <row r="561" ht="12.75" customHeight="1">
      <c r="A561" s="95"/>
      <c r="B561" s="95"/>
      <c r="C561" s="95"/>
      <c r="D561" s="95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5"/>
      <c r="W561" s="95"/>
      <c r="X561" s="95"/>
      <c r="Y561" s="95"/>
      <c r="Z561" s="95"/>
    </row>
    <row r="562" ht="12.75" customHeight="1">
      <c r="A562" s="95"/>
      <c r="B562" s="95"/>
      <c r="C562" s="95"/>
      <c r="D562" s="95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5"/>
      <c r="W562" s="95"/>
      <c r="X562" s="95"/>
      <c r="Y562" s="95"/>
      <c r="Z562" s="95"/>
    </row>
    <row r="563" ht="12.75" customHeight="1">
      <c r="A563" s="95"/>
      <c r="B563" s="95"/>
      <c r="C563" s="95"/>
      <c r="D563" s="95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5"/>
      <c r="W563" s="95"/>
      <c r="X563" s="95"/>
      <c r="Y563" s="95"/>
      <c r="Z563" s="95"/>
    </row>
    <row r="564" ht="12.75" customHeight="1">
      <c r="A564" s="95"/>
      <c r="B564" s="95"/>
      <c r="C564" s="95"/>
      <c r="D564" s="95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5"/>
      <c r="W564" s="95"/>
      <c r="X564" s="95"/>
      <c r="Y564" s="95"/>
      <c r="Z564" s="95"/>
    </row>
    <row r="565" ht="12.75" customHeight="1">
      <c r="A565" s="95"/>
      <c r="B565" s="95"/>
      <c r="C565" s="95"/>
      <c r="D565" s="95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5"/>
      <c r="W565" s="95"/>
      <c r="X565" s="95"/>
      <c r="Y565" s="95"/>
      <c r="Z565" s="95"/>
    </row>
    <row r="566" ht="12.75" customHeight="1">
      <c r="A566" s="95"/>
      <c r="B566" s="95"/>
      <c r="C566" s="95"/>
      <c r="D566" s="95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5"/>
      <c r="W566" s="95"/>
      <c r="X566" s="95"/>
      <c r="Y566" s="95"/>
      <c r="Z566" s="95"/>
    </row>
    <row r="567" ht="12.75" customHeight="1">
      <c r="A567" s="95"/>
      <c r="B567" s="95"/>
      <c r="C567" s="95"/>
      <c r="D567" s="95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5"/>
      <c r="W567" s="95"/>
      <c r="X567" s="95"/>
      <c r="Y567" s="95"/>
      <c r="Z567" s="95"/>
    </row>
    <row r="568" ht="12.75" customHeight="1">
      <c r="A568" s="95"/>
      <c r="B568" s="95"/>
      <c r="C568" s="95"/>
      <c r="D568" s="95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5"/>
      <c r="W568" s="95"/>
      <c r="X568" s="95"/>
      <c r="Y568" s="95"/>
      <c r="Z568" s="95"/>
    </row>
    <row r="569" ht="12.75" customHeight="1">
      <c r="A569" s="95"/>
      <c r="B569" s="95"/>
      <c r="C569" s="95"/>
      <c r="D569" s="95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5"/>
      <c r="W569" s="95"/>
      <c r="X569" s="95"/>
      <c r="Y569" s="95"/>
      <c r="Z569" s="95"/>
    </row>
    <row r="570" ht="12.75" customHeight="1">
      <c r="A570" s="95"/>
      <c r="B570" s="95"/>
      <c r="C570" s="95"/>
      <c r="D570" s="95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5"/>
      <c r="W570" s="95"/>
      <c r="X570" s="95"/>
      <c r="Y570" s="95"/>
      <c r="Z570" s="95"/>
    </row>
    <row r="571" ht="12.75" customHeight="1">
      <c r="A571" s="95"/>
      <c r="B571" s="95"/>
      <c r="C571" s="95"/>
      <c r="D571" s="95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5"/>
      <c r="W571" s="95"/>
      <c r="X571" s="95"/>
      <c r="Y571" s="95"/>
      <c r="Z571" s="95"/>
    </row>
    <row r="572" ht="12.75" customHeight="1">
      <c r="A572" s="95"/>
      <c r="B572" s="95"/>
      <c r="C572" s="95"/>
      <c r="D572" s="95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5"/>
      <c r="W572" s="95"/>
      <c r="X572" s="95"/>
      <c r="Y572" s="95"/>
      <c r="Z572" s="95"/>
    </row>
    <row r="573" ht="12.75" customHeight="1">
      <c r="A573" s="95"/>
      <c r="B573" s="95"/>
      <c r="C573" s="95"/>
      <c r="D573" s="95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5"/>
      <c r="W573" s="95"/>
      <c r="X573" s="95"/>
      <c r="Y573" s="95"/>
      <c r="Z573" s="95"/>
    </row>
    <row r="574" ht="12.75" customHeight="1">
      <c r="A574" s="95"/>
      <c r="B574" s="95"/>
      <c r="C574" s="95"/>
      <c r="D574" s="95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5"/>
      <c r="W574" s="95"/>
      <c r="X574" s="95"/>
      <c r="Y574" s="95"/>
      <c r="Z574" s="95"/>
    </row>
    <row r="575" ht="12.75" customHeight="1">
      <c r="A575" s="95"/>
      <c r="B575" s="95"/>
      <c r="C575" s="95"/>
      <c r="D575" s="95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5"/>
      <c r="W575" s="95"/>
      <c r="X575" s="95"/>
      <c r="Y575" s="95"/>
      <c r="Z575" s="95"/>
    </row>
    <row r="576" ht="12.75" customHeight="1">
      <c r="A576" s="95"/>
      <c r="B576" s="95"/>
      <c r="C576" s="95"/>
      <c r="D576" s="95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5"/>
      <c r="W576" s="95"/>
      <c r="X576" s="95"/>
      <c r="Y576" s="95"/>
      <c r="Z576" s="95"/>
    </row>
    <row r="577" ht="12.75" customHeight="1">
      <c r="A577" s="95"/>
      <c r="B577" s="95"/>
      <c r="C577" s="95"/>
      <c r="D577" s="95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5"/>
      <c r="W577" s="95"/>
      <c r="X577" s="95"/>
      <c r="Y577" s="95"/>
      <c r="Z577" s="95"/>
    </row>
    <row r="578" ht="12.75" customHeight="1">
      <c r="A578" s="95"/>
      <c r="B578" s="95"/>
      <c r="C578" s="95"/>
      <c r="D578" s="95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5"/>
      <c r="W578" s="95"/>
      <c r="X578" s="95"/>
      <c r="Y578" s="95"/>
      <c r="Z578" s="95"/>
    </row>
    <row r="579" ht="12.75" customHeight="1">
      <c r="A579" s="95"/>
      <c r="B579" s="95"/>
      <c r="C579" s="95"/>
      <c r="D579" s="95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5"/>
      <c r="W579" s="95"/>
      <c r="X579" s="95"/>
      <c r="Y579" s="95"/>
      <c r="Z579" s="95"/>
    </row>
    <row r="580" ht="12.75" customHeight="1">
      <c r="A580" s="95"/>
      <c r="B580" s="95"/>
      <c r="C580" s="95"/>
      <c r="D580" s="95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5"/>
      <c r="W580" s="95"/>
      <c r="X580" s="95"/>
      <c r="Y580" s="95"/>
      <c r="Z580" s="95"/>
    </row>
    <row r="581" ht="12.75" customHeight="1">
      <c r="A581" s="95"/>
      <c r="B581" s="95"/>
      <c r="C581" s="95"/>
      <c r="D581" s="95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5"/>
      <c r="W581" s="95"/>
      <c r="X581" s="95"/>
      <c r="Y581" s="95"/>
      <c r="Z581" s="95"/>
    </row>
    <row r="582" ht="12.75" customHeight="1">
      <c r="A582" s="95"/>
      <c r="B582" s="95"/>
      <c r="C582" s="95"/>
      <c r="D582" s="95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5"/>
      <c r="W582" s="95"/>
      <c r="X582" s="95"/>
      <c r="Y582" s="95"/>
      <c r="Z582" s="95"/>
    </row>
    <row r="583" ht="12.75" customHeight="1">
      <c r="A583" s="95"/>
      <c r="B583" s="95"/>
      <c r="C583" s="95"/>
      <c r="D583" s="95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5"/>
      <c r="W583" s="95"/>
      <c r="X583" s="95"/>
      <c r="Y583" s="95"/>
      <c r="Z583" s="95"/>
    </row>
    <row r="584" ht="12.75" customHeight="1">
      <c r="A584" s="95"/>
      <c r="B584" s="95"/>
      <c r="C584" s="95"/>
      <c r="D584" s="95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5"/>
      <c r="W584" s="95"/>
      <c r="X584" s="95"/>
      <c r="Y584" s="95"/>
      <c r="Z584" s="95"/>
    </row>
    <row r="585" ht="12.75" customHeight="1">
      <c r="A585" s="95"/>
      <c r="B585" s="95"/>
      <c r="C585" s="95"/>
      <c r="D585" s="95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5"/>
      <c r="W585" s="95"/>
      <c r="X585" s="95"/>
      <c r="Y585" s="95"/>
      <c r="Z585" s="95"/>
    </row>
    <row r="586" ht="12.75" customHeight="1">
      <c r="A586" s="95"/>
      <c r="B586" s="95"/>
      <c r="C586" s="95"/>
      <c r="D586" s="95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5"/>
      <c r="W586" s="95"/>
      <c r="X586" s="95"/>
      <c r="Y586" s="95"/>
      <c r="Z586" s="95"/>
    </row>
    <row r="587" ht="12.75" customHeight="1">
      <c r="A587" s="95"/>
      <c r="B587" s="95"/>
      <c r="C587" s="95"/>
      <c r="D587" s="95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5"/>
      <c r="W587" s="95"/>
      <c r="X587" s="95"/>
      <c r="Y587" s="95"/>
      <c r="Z587" s="95"/>
    </row>
    <row r="588" ht="12.75" customHeight="1">
      <c r="A588" s="95"/>
      <c r="B588" s="95"/>
      <c r="C588" s="95"/>
      <c r="D588" s="95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5"/>
      <c r="W588" s="95"/>
      <c r="X588" s="95"/>
      <c r="Y588" s="95"/>
      <c r="Z588" s="95"/>
    </row>
    <row r="589" ht="12.75" customHeight="1">
      <c r="A589" s="95"/>
      <c r="B589" s="95"/>
      <c r="C589" s="95"/>
      <c r="D589" s="95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5"/>
      <c r="W589" s="95"/>
      <c r="X589" s="95"/>
      <c r="Y589" s="95"/>
      <c r="Z589" s="95"/>
    </row>
    <row r="590" ht="12.75" customHeight="1">
      <c r="A590" s="95"/>
      <c r="B590" s="95"/>
      <c r="C590" s="95"/>
      <c r="D590" s="95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5"/>
      <c r="W590" s="95"/>
      <c r="X590" s="95"/>
      <c r="Y590" s="95"/>
      <c r="Z590" s="95"/>
    </row>
    <row r="591" ht="12.75" customHeight="1">
      <c r="A591" s="95"/>
      <c r="B591" s="95"/>
      <c r="C591" s="95"/>
      <c r="D591" s="95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5"/>
      <c r="W591" s="95"/>
      <c r="X591" s="95"/>
      <c r="Y591" s="95"/>
      <c r="Z591" s="95"/>
    </row>
    <row r="592" ht="12.75" customHeight="1">
      <c r="A592" s="95"/>
      <c r="B592" s="95"/>
      <c r="C592" s="95"/>
      <c r="D592" s="95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5"/>
      <c r="W592" s="95"/>
      <c r="X592" s="95"/>
      <c r="Y592" s="95"/>
      <c r="Z592" s="95"/>
    </row>
    <row r="593" ht="12.75" customHeight="1">
      <c r="A593" s="95"/>
      <c r="B593" s="95"/>
      <c r="C593" s="95"/>
      <c r="D593" s="95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5"/>
      <c r="W593" s="95"/>
      <c r="X593" s="95"/>
      <c r="Y593" s="95"/>
      <c r="Z593" s="95"/>
    </row>
    <row r="594" ht="12.75" customHeight="1">
      <c r="A594" s="95"/>
      <c r="B594" s="95"/>
      <c r="C594" s="95"/>
      <c r="D594" s="95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5"/>
      <c r="W594" s="95"/>
      <c r="X594" s="95"/>
      <c r="Y594" s="95"/>
      <c r="Z594" s="95"/>
    </row>
    <row r="595" ht="12.75" customHeight="1">
      <c r="A595" s="95"/>
      <c r="B595" s="95"/>
      <c r="C595" s="95"/>
      <c r="D595" s="95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5"/>
      <c r="W595" s="95"/>
      <c r="X595" s="95"/>
      <c r="Y595" s="95"/>
      <c r="Z595" s="95"/>
    </row>
    <row r="596" ht="12.75" customHeight="1">
      <c r="A596" s="95"/>
      <c r="B596" s="95"/>
      <c r="C596" s="95"/>
      <c r="D596" s="95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5"/>
      <c r="W596" s="95"/>
      <c r="X596" s="95"/>
      <c r="Y596" s="95"/>
      <c r="Z596" s="95"/>
    </row>
    <row r="597" ht="12.75" customHeight="1">
      <c r="A597" s="95"/>
      <c r="B597" s="95"/>
      <c r="C597" s="95"/>
      <c r="D597" s="95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5"/>
      <c r="W597" s="95"/>
      <c r="X597" s="95"/>
      <c r="Y597" s="95"/>
      <c r="Z597" s="95"/>
    </row>
    <row r="598" ht="12.75" customHeight="1">
      <c r="A598" s="95"/>
      <c r="B598" s="95"/>
      <c r="C598" s="95"/>
      <c r="D598" s="95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5"/>
      <c r="W598" s="95"/>
      <c r="X598" s="95"/>
      <c r="Y598" s="95"/>
      <c r="Z598" s="95"/>
    </row>
    <row r="599" ht="12.75" customHeight="1">
      <c r="A599" s="95"/>
      <c r="B599" s="95"/>
      <c r="C599" s="95"/>
      <c r="D599" s="95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5"/>
      <c r="W599" s="95"/>
      <c r="X599" s="95"/>
      <c r="Y599" s="95"/>
      <c r="Z599" s="95"/>
    </row>
    <row r="600" ht="12.75" customHeight="1">
      <c r="A600" s="95"/>
      <c r="B600" s="95"/>
      <c r="C600" s="95"/>
      <c r="D600" s="95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5"/>
      <c r="W600" s="95"/>
      <c r="X600" s="95"/>
      <c r="Y600" s="95"/>
      <c r="Z600" s="95"/>
    </row>
    <row r="601" ht="12.75" customHeight="1">
      <c r="A601" s="95"/>
      <c r="B601" s="95"/>
      <c r="C601" s="95"/>
      <c r="D601" s="95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5"/>
      <c r="W601" s="95"/>
      <c r="X601" s="95"/>
      <c r="Y601" s="95"/>
      <c r="Z601" s="95"/>
    </row>
    <row r="602" ht="12.75" customHeight="1">
      <c r="A602" s="95"/>
      <c r="B602" s="95"/>
      <c r="C602" s="95"/>
      <c r="D602" s="95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5"/>
      <c r="W602" s="95"/>
      <c r="X602" s="95"/>
      <c r="Y602" s="95"/>
      <c r="Z602" s="95"/>
    </row>
    <row r="603" ht="12.75" customHeight="1">
      <c r="A603" s="95"/>
      <c r="B603" s="95"/>
      <c r="C603" s="95"/>
      <c r="D603" s="95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5"/>
      <c r="W603" s="95"/>
      <c r="X603" s="95"/>
      <c r="Y603" s="95"/>
      <c r="Z603" s="95"/>
    </row>
    <row r="604" ht="12.75" customHeight="1">
      <c r="A604" s="95"/>
      <c r="B604" s="95"/>
      <c r="C604" s="95"/>
      <c r="D604" s="95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5"/>
      <c r="W604" s="95"/>
      <c r="X604" s="95"/>
      <c r="Y604" s="95"/>
      <c r="Z604" s="95"/>
    </row>
    <row r="605" ht="12.75" customHeight="1">
      <c r="A605" s="95"/>
      <c r="B605" s="95"/>
      <c r="C605" s="95"/>
      <c r="D605" s="95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5"/>
      <c r="W605" s="95"/>
      <c r="X605" s="95"/>
      <c r="Y605" s="95"/>
      <c r="Z605" s="95"/>
    </row>
    <row r="606" ht="12.75" customHeight="1">
      <c r="A606" s="95"/>
      <c r="B606" s="95"/>
      <c r="C606" s="95"/>
      <c r="D606" s="95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5"/>
      <c r="W606" s="95"/>
      <c r="X606" s="95"/>
      <c r="Y606" s="95"/>
      <c r="Z606" s="95"/>
    </row>
    <row r="607" ht="12.75" customHeight="1">
      <c r="A607" s="95"/>
      <c r="B607" s="95"/>
      <c r="C607" s="95"/>
      <c r="D607" s="95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5"/>
      <c r="W607" s="95"/>
      <c r="X607" s="95"/>
      <c r="Y607" s="95"/>
      <c r="Z607" s="95"/>
    </row>
    <row r="608" ht="12.75" customHeight="1">
      <c r="A608" s="95"/>
      <c r="B608" s="95"/>
      <c r="C608" s="95"/>
      <c r="D608" s="95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5"/>
      <c r="W608" s="95"/>
      <c r="X608" s="95"/>
      <c r="Y608" s="95"/>
      <c r="Z608" s="95"/>
    </row>
    <row r="609" ht="12.75" customHeight="1">
      <c r="A609" s="95"/>
      <c r="B609" s="95"/>
      <c r="C609" s="95"/>
      <c r="D609" s="95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5"/>
      <c r="W609" s="95"/>
      <c r="X609" s="95"/>
      <c r="Y609" s="95"/>
      <c r="Z609" s="95"/>
    </row>
    <row r="610" ht="12.75" customHeight="1">
      <c r="A610" s="95"/>
      <c r="B610" s="95"/>
      <c r="C610" s="95"/>
      <c r="D610" s="95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5"/>
      <c r="W610" s="95"/>
      <c r="X610" s="95"/>
      <c r="Y610" s="95"/>
      <c r="Z610" s="95"/>
    </row>
    <row r="611" ht="12.75" customHeight="1">
      <c r="A611" s="95"/>
      <c r="B611" s="95"/>
      <c r="C611" s="95"/>
      <c r="D611" s="95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5"/>
      <c r="W611" s="95"/>
      <c r="X611" s="95"/>
      <c r="Y611" s="95"/>
      <c r="Z611" s="95"/>
    </row>
    <row r="612" ht="12.75" customHeight="1">
      <c r="A612" s="95"/>
      <c r="B612" s="95"/>
      <c r="C612" s="95"/>
      <c r="D612" s="95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5"/>
      <c r="W612" s="95"/>
      <c r="X612" s="95"/>
      <c r="Y612" s="95"/>
      <c r="Z612" s="95"/>
    </row>
    <row r="613" ht="12.75" customHeight="1">
      <c r="A613" s="95"/>
      <c r="B613" s="95"/>
      <c r="C613" s="95"/>
      <c r="D613" s="95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5"/>
      <c r="W613" s="95"/>
      <c r="X613" s="95"/>
      <c r="Y613" s="95"/>
      <c r="Z613" s="95"/>
    </row>
    <row r="614" ht="12.75" customHeight="1">
      <c r="A614" s="95"/>
      <c r="B614" s="95"/>
      <c r="C614" s="95"/>
      <c r="D614" s="95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5"/>
      <c r="W614" s="95"/>
      <c r="X614" s="95"/>
      <c r="Y614" s="95"/>
      <c r="Z614" s="95"/>
    </row>
    <row r="615" ht="12.75" customHeight="1">
      <c r="A615" s="95"/>
      <c r="B615" s="95"/>
      <c r="C615" s="95"/>
      <c r="D615" s="95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5"/>
      <c r="W615" s="95"/>
      <c r="X615" s="95"/>
      <c r="Y615" s="95"/>
      <c r="Z615" s="95"/>
    </row>
    <row r="616" ht="12.75" customHeight="1">
      <c r="A616" s="95"/>
      <c r="B616" s="95"/>
      <c r="C616" s="95"/>
      <c r="D616" s="95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5"/>
      <c r="W616" s="95"/>
      <c r="X616" s="95"/>
      <c r="Y616" s="95"/>
      <c r="Z616" s="95"/>
    </row>
    <row r="617" ht="12.75" customHeight="1">
      <c r="A617" s="95"/>
      <c r="B617" s="95"/>
      <c r="C617" s="95"/>
      <c r="D617" s="95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5"/>
      <c r="W617" s="95"/>
      <c r="X617" s="95"/>
      <c r="Y617" s="95"/>
      <c r="Z617" s="95"/>
    </row>
    <row r="618" ht="12.75" customHeight="1">
      <c r="A618" s="95"/>
      <c r="B618" s="95"/>
      <c r="C618" s="95"/>
      <c r="D618" s="95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5"/>
      <c r="W618" s="95"/>
      <c r="X618" s="95"/>
      <c r="Y618" s="95"/>
      <c r="Z618" s="95"/>
    </row>
    <row r="619" ht="12.75" customHeight="1">
      <c r="A619" s="95"/>
      <c r="B619" s="95"/>
      <c r="C619" s="95"/>
      <c r="D619" s="95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5"/>
      <c r="W619" s="95"/>
      <c r="X619" s="95"/>
      <c r="Y619" s="95"/>
      <c r="Z619" s="95"/>
    </row>
    <row r="620" ht="12.75" customHeight="1">
      <c r="A620" s="95"/>
      <c r="B620" s="95"/>
      <c r="C620" s="95"/>
      <c r="D620" s="95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5"/>
      <c r="W620" s="95"/>
      <c r="X620" s="95"/>
      <c r="Y620" s="95"/>
      <c r="Z620" s="95"/>
    </row>
    <row r="621" ht="12.75" customHeight="1">
      <c r="A621" s="95"/>
      <c r="B621" s="95"/>
      <c r="C621" s="95"/>
      <c r="D621" s="95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5"/>
      <c r="W621" s="95"/>
      <c r="X621" s="95"/>
      <c r="Y621" s="95"/>
      <c r="Z621" s="95"/>
    </row>
    <row r="622" ht="12.75" customHeight="1">
      <c r="A622" s="95"/>
      <c r="B622" s="95"/>
      <c r="C622" s="95"/>
      <c r="D622" s="95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5"/>
      <c r="W622" s="95"/>
      <c r="X622" s="95"/>
      <c r="Y622" s="95"/>
      <c r="Z622" s="95"/>
    </row>
    <row r="623" ht="12.75" customHeight="1">
      <c r="A623" s="95"/>
      <c r="B623" s="95"/>
      <c r="C623" s="95"/>
      <c r="D623" s="95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5"/>
      <c r="W623" s="95"/>
      <c r="X623" s="95"/>
      <c r="Y623" s="95"/>
      <c r="Z623" s="95"/>
    </row>
    <row r="624" ht="12.75" customHeight="1">
      <c r="A624" s="95"/>
      <c r="B624" s="95"/>
      <c r="C624" s="95"/>
      <c r="D624" s="95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5"/>
      <c r="W624" s="95"/>
      <c r="X624" s="95"/>
      <c r="Y624" s="95"/>
      <c r="Z624" s="95"/>
    </row>
    <row r="625" ht="12.75" customHeight="1">
      <c r="A625" s="95"/>
      <c r="B625" s="95"/>
      <c r="C625" s="95"/>
      <c r="D625" s="95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5"/>
      <c r="W625" s="95"/>
      <c r="X625" s="95"/>
      <c r="Y625" s="95"/>
      <c r="Z625" s="95"/>
    </row>
    <row r="626" ht="12.75" customHeight="1">
      <c r="A626" s="95"/>
      <c r="B626" s="95"/>
      <c r="C626" s="95"/>
      <c r="D626" s="95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5"/>
      <c r="W626" s="95"/>
      <c r="X626" s="95"/>
      <c r="Y626" s="95"/>
      <c r="Z626" s="95"/>
    </row>
    <row r="627" ht="12.75" customHeight="1">
      <c r="A627" s="95"/>
      <c r="B627" s="95"/>
      <c r="C627" s="95"/>
      <c r="D627" s="95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5"/>
      <c r="W627" s="95"/>
      <c r="X627" s="95"/>
      <c r="Y627" s="95"/>
      <c r="Z627" s="95"/>
    </row>
    <row r="628" ht="12.75" customHeight="1">
      <c r="A628" s="95"/>
      <c r="B628" s="95"/>
      <c r="C628" s="95"/>
      <c r="D628" s="95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5"/>
      <c r="W628" s="95"/>
      <c r="X628" s="95"/>
      <c r="Y628" s="95"/>
      <c r="Z628" s="95"/>
    </row>
    <row r="629" ht="12.75" customHeight="1">
      <c r="A629" s="95"/>
      <c r="B629" s="95"/>
      <c r="C629" s="95"/>
      <c r="D629" s="95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5"/>
      <c r="W629" s="95"/>
      <c r="X629" s="95"/>
      <c r="Y629" s="95"/>
      <c r="Z629" s="95"/>
    </row>
    <row r="630" ht="12.75" customHeight="1">
      <c r="A630" s="95"/>
      <c r="B630" s="95"/>
      <c r="C630" s="95"/>
      <c r="D630" s="95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5"/>
      <c r="W630" s="95"/>
      <c r="X630" s="95"/>
      <c r="Y630" s="95"/>
      <c r="Z630" s="95"/>
    </row>
    <row r="631" ht="12.75" customHeight="1">
      <c r="A631" s="95"/>
      <c r="B631" s="95"/>
      <c r="C631" s="95"/>
      <c r="D631" s="95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5"/>
      <c r="W631" s="95"/>
      <c r="X631" s="95"/>
      <c r="Y631" s="95"/>
      <c r="Z631" s="95"/>
    </row>
    <row r="632" ht="12.75" customHeight="1">
      <c r="A632" s="95"/>
      <c r="B632" s="95"/>
      <c r="C632" s="95"/>
      <c r="D632" s="95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5"/>
      <c r="W632" s="95"/>
      <c r="X632" s="95"/>
      <c r="Y632" s="95"/>
      <c r="Z632" s="95"/>
    </row>
    <row r="633" ht="12.75" customHeight="1">
      <c r="A633" s="95"/>
      <c r="B633" s="95"/>
      <c r="C633" s="95"/>
      <c r="D633" s="95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5"/>
      <c r="W633" s="95"/>
      <c r="X633" s="95"/>
      <c r="Y633" s="95"/>
      <c r="Z633" s="95"/>
    </row>
    <row r="634" ht="12.75" customHeight="1">
      <c r="A634" s="95"/>
      <c r="B634" s="95"/>
      <c r="C634" s="95"/>
      <c r="D634" s="95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5"/>
      <c r="W634" s="95"/>
      <c r="X634" s="95"/>
      <c r="Y634" s="95"/>
      <c r="Z634" s="95"/>
    </row>
    <row r="635" ht="12.75" customHeight="1">
      <c r="A635" s="95"/>
      <c r="B635" s="95"/>
      <c r="C635" s="95"/>
      <c r="D635" s="95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5"/>
      <c r="W635" s="95"/>
      <c r="X635" s="95"/>
      <c r="Y635" s="95"/>
      <c r="Z635" s="95"/>
    </row>
    <row r="636" ht="12.75" customHeight="1">
      <c r="A636" s="95"/>
      <c r="B636" s="95"/>
      <c r="C636" s="95"/>
      <c r="D636" s="95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5"/>
      <c r="W636" s="95"/>
      <c r="X636" s="95"/>
      <c r="Y636" s="95"/>
      <c r="Z636" s="95"/>
    </row>
    <row r="637" ht="12.75" customHeight="1">
      <c r="A637" s="95"/>
      <c r="B637" s="95"/>
      <c r="C637" s="95"/>
      <c r="D637" s="95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5"/>
      <c r="W637" s="95"/>
      <c r="X637" s="95"/>
      <c r="Y637" s="95"/>
      <c r="Z637" s="95"/>
    </row>
    <row r="638" ht="12.75" customHeight="1">
      <c r="A638" s="95"/>
      <c r="B638" s="95"/>
      <c r="C638" s="95"/>
      <c r="D638" s="95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5"/>
      <c r="W638" s="95"/>
      <c r="X638" s="95"/>
      <c r="Y638" s="95"/>
      <c r="Z638" s="95"/>
    </row>
    <row r="639" ht="12.75" customHeight="1">
      <c r="A639" s="95"/>
      <c r="B639" s="95"/>
      <c r="C639" s="95"/>
      <c r="D639" s="95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5"/>
      <c r="W639" s="95"/>
      <c r="X639" s="95"/>
      <c r="Y639" s="95"/>
      <c r="Z639" s="95"/>
    </row>
    <row r="640" ht="12.75" customHeight="1">
      <c r="A640" s="95"/>
      <c r="B640" s="95"/>
      <c r="C640" s="95"/>
      <c r="D640" s="95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5"/>
      <c r="W640" s="95"/>
      <c r="X640" s="95"/>
      <c r="Y640" s="95"/>
      <c r="Z640" s="95"/>
    </row>
    <row r="641" ht="12.75" customHeight="1">
      <c r="A641" s="95"/>
      <c r="B641" s="95"/>
      <c r="C641" s="95"/>
      <c r="D641" s="95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5"/>
      <c r="W641" s="95"/>
      <c r="X641" s="95"/>
      <c r="Y641" s="95"/>
      <c r="Z641" s="95"/>
    </row>
    <row r="642" ht="12.75" customHeight="1">
      <c r="A642" s="95"/>
      <c r="B642" s="95"/>
      <c r="C642" s="95"/>
      <c r="D642" s="95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5"/>
      <c r="W642" s="95"/>
      <c r="X642" s="95"/>
      <c r="Y642" s="95"/>
      <c r="Z642" s="95"/>
    </row>
    <row r="643" ht="12.75" customHeight="1">
      <c r="A643" s="95"/>
      <c r="B643" s="95"/>
      <c r="C643" s="95"/>
      <c r="D643" s="95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5"/>
      <c r="W643" s="95"/>
      <c r="X643" s="95"/>
      <c r="Y643" s="95"/>
      <c r="Z643" s="95"/>
    </row>
    <row r="644" ht="12.75" customHeight="1">
      <c r="A644" s="95"/>
      <c r="B644" s="95"/>
      <c r="C644" s="95"/>
      <c r="D644" s="95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5"/>
      <c r="W644" s="95"/>
      <c r="X644" s="95"/>
      <c r="Y644" s="95"/>
      <c r="Z644" s="95"/>
    </row>
    <row r="645" ht="12.75" customHeight="1">
      <c r="A645" s="95"/>
      <c r="B645" s="95"/>
      <c r="C645" s="95"/>
      <c r="D645" s="95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5"/>
      <c r="W645" s="95"/>
      <c r="X645" s="95"/>
      <c r="Y645" s="95"/>
      <c r="Z645" s="95"/>
    </row>
    <row r="646" ht="12.75" customHeight="1">
      <c r="A646" s="95"/>
      <c r="B646" s="95"/>
      <c r="C646" s="95"/>
      <c r="D646" s="95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5"/>
      <c r="W646" s="95"/>
      <c r="X646" s="95"/>
      <c r="Y646" s="95"/>
      <c r="Z646" s="95"/>
    </row>
    <row r="647" ht="12.75" customHeight="1">
      <c r="A647" s="95"/>
      <c r="B647" s="95"/>
      <c r="C647" s="95"/>
      <c r="D647" s="95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5"/>
      <c r="W647" s="95"/>
      <c r="X647" s="95"/>
      <c r="Y647" s="95"/>
      <c r="Z647" s="95"/>
    </row>
    <row r="648" ht="12.75" customHeight="1">
      <c r="A648" s="95"/>
      <c r="B648" s="95"/>
      <c r="C648" s="95"/>
      <c r="D648" s="95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5"/>
      <c r="W648" s="95"/>
      <c r="X648" s="95"/>
      <c r="Y648" s="95"/>
      <c r="Z648" s="95"/>
    </row>
    <row r="649" ht="12.75" customHeight="1">
      <c r="A649" s="95"/>
      <c r="B649" s="95"/>
      <c r="C649" s="95"/>
      <c r="D649" s="95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5"/>
      <c r="W649" s="95"/>
      <c r="X649" s="95"/>
      <c r="Y649" s="95"/>
      <c r="Z649" s="95"/>
    </row>
    <row r="650" ht="12.75" customHeight="1">
      <c r="A650" s="95"/>
      <c r="B650" s="95"/>
      <c r="C650" s="95"/>
      <c r="D650" s="95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5"/>
      <c r="W650" s="95"/>
      <c r="X650" s="95"/>
      <c r="Y650" s="95"/>
      <c r="Z650" s="95"/>
    </row>
    <row r="651" ht="12.75" customHeight="1">
      <c r="A651" s="95"/>
      <c r="B651" s="95"/>
      <c r="C651" s="95"/>
      <c r="D651" s="95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5"/>
      <c r="W651" s="95"/>
      <c r="X651" s="95"/>
      <c r="Y651" s="95"/>
      <c r="Z651" s="95"/>
    </row>
    <row r="652" ht="12.75" customHeight="1">
      <c r="A652" s="95"/>
      <c r="B652" s="95"/>
      <c r="C652" s="95"/>
      <c r="D652" s="95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5"/>
      <c r="W652" s="95"/>
      <c r="X652" s="95"/>
      <c r="Y652" s="95"/>
      <c r="Z652" s="95"/>
    </row>
    <row r="653" ht="12.75" customHeight="1">
      <c r="A653" s="95"/>
      <c r="B653" s="95"/>
      <c r="C653" s="95"/>
      <c r="D653" s="95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5"/>
      <c r="W653" s="95"/>
      <c r="X653" s="95"/>
      <c r="Y653" s="95"/>
      <c r="Z653" s="95"/>
    </row>
    <row r="654" ht="12.75" customHeight="1">
      <c r="A654" s="95"/>
      <c r="B654" s="95"/>
      <c r="C654" s="95"/>
      <c r="D654" s="95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5"/>
      <c r="W654" s="95"/>
      <c r="X654" s="95"/>
      <c r="Y654" s="95"/>
      <c r="Z654" s="95"/>
    </row>
    <row r="655" ht="12.75" customHeight="1">
      <c r="A655" s="95"/>
      <c r="B655" s="95"/>
      <c r="C655" s="95"/>
      <c r="D655" s="95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5"/>
      <c r="W655" s="95"/>
      <c r="X655" s="95"/>
      <c r="Y655" s="95"/>
      <c r="Z655" s="95"/>
    </row>
    <row r="656" ht="12.75" customHeight="1">
      <c r="A656" s="95"/>
      <c r="B656" s="95"/>
      <c r="C656" s="95"/>
      <c r="D656" s="95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5"/>
      <c r="W656" s="95"/>
      <c r="X656" s="95"/>
      <c r="Y656" s="95"/>
      <c r="Z656" s="95"/>
    </row>
    <row r="657" ht="12.75" customHeight="1">
      <c r="A657" s="95"/>
      <c r="B657" s="95"/>
      <c r="C657" s="95"/>
      <c r="D657" s="95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5"/>
      <c r="W657" s="95"/>
      <c r="X657" s="95"/>
      <c r="Y657" s="95"/>
      <c r="Z657" s="95"/>
    </row>
    <row r="658" ht="12.75" customHeight="1">
      <c r="A658" s="95"/>
      <c r="B658" s="95"/>
      <c r="C658" s="95"/>
      <c r="D658" s="95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5"/>
      <c r="W658" s="95"/>
      <c r="X658" s="95"/>
      <c r="Y658" s="95"/>
      <c r="Z658" s="95"/>
    </row>
    <row r="659" ht="12.75" customHeight="1">
      <c r="A659" s="95"/>
      <c r="B659" s="95"/>
      <c r="C659" s="95"/>
      <c r="D659" s="95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5"/>
      <c r="W659" s="95"/>
      <c r="X659" s="95"/>
      <c r="Y659" s="95"/>
      <c r="Z659" s="95"/>
    </row>
    <row r="660" ht="12.75" customHeight="1">
      <c r="A660" s="95"/>
      <c r="B660" s="95"/>
      <c r="C660" s="95"/>
      <c r="D660" s="95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5"/>
      <c r="W660" s="95"/>
      <c r="X660" s="95"/>
      <c r="Y660" s="95"/>
      <c r="Z660" s="95"/>
    </row>
    <row r="661" ht="12.75" customHeight="1">
      <c r="A661" s="95"/>
      <c r="B661" s="95"/>
      <c r="C661" s="95"/>
      <c r="D661" s="95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5"/>
      <c r="W661" s="95"/>
      <c r="X661" s="95"/>
      <c r="Y661" s="95"/>
      <c r="Z661" s="95"/>
    </row>
    <row r="662" ht="12.75" customHeight="1">
      <c r="A662" s="95"/>
      <c r="B662" s="95"/>
      <c r="C662" s="95"/>
      <c r="D662" s="95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5"/>
      <c r="W662" s="95"/>
      <c r="X662" s="95"/>
      <c r="Y662" s="95"/>
      <c r="Z662" s="95"/>
    </row>
    <row r="663" ht="12.75" customHeight="1">
      <c r="A663" s="95"/>
      <c r="B663" s="95"/>
      <c r="C663" s="95"/>
      <c r="D663" s="95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5"/>
      <c r="W663" s="95"/>
      <c r="X663" s="95"/>
      <c r="Y663" s="95"/>
      <c r="Z663" s="95"/>
    </row>
    <row r="664" ht="12.75" customHeight="1">
      <c r="A664" s="95"/>
      <c r="B664" s="95"/>
      <c r="C664" s="95"/>
      <c r="D664" s="95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5"/>
      <c r="W664" s="95"/>
      <c r="X664" s="95"/>
      <c r="Y664" s="95"/>
      <c r="Z664" s="95"/>
    </row>
    <row r="665" ht="12.75" customHeight="1">
      <c r="A665" s="95"/>
      <c r="B665" s="95"/>
      <c r="C665" s="95"/>
      <c r="D665" s="95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5"/>
      <c r="W665" s="95"/>
      <c r="X665" s="95"/>
      <c r="Y665" s="95"/>
      <c r="Z665" s="95"/>
    </row>
    <row r="666" ht="12.75" customHeight="1">
      <c r="A666" s="95"/>
      <c r="B666" s="95"/>
      <c r="C666" s="95"/>
      <c r="D666" s="95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5"/>
      <c r="W666" s="95"/>
      <c r="X666" s="95"/>
      <c r="Y666" s="95"/>
      <c r="Z666" s="95"/>
    </row>
    <row r="667" ht="12.75" customHeight="1">
      <c r="A667" s="95"/>
      <c r="B667" s="95"/>
      <c r="C667" s="95"/>
      <c r="D667" s="95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5"/>
      <c r="W667" s="95"/>
      <c r="X667" s="95"/>
      <c r="Y667" s="95"/>
      <c r="Z667" s="95"/>
    </row>
    <row r="668" ht="12.75" customHeight="1">
      <c r="A668" s="95"/>
      <c r="B668" s="95"/>
      <c r="C668" s="95"/>
      <c r="D668" s="95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5"/>
      <c r="W668" s="95"/>
      <c r="X668" s="95"/>
      <c r="Y668" s="95"/>
      <c r="Z668" s="95"/>
    </row>
    <row r="669" ht="12.75" customHeight="1">
      <c r="A669" s="95"/>
      <c r="B669" s="95"/>
      <c r="C669" s="95"/>
      <c r="D669" s="95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5"/>
      <c r="W669" s="95"/>
      <c r="X669" s="95"/>
      <c r="Y669" s="95"/>
      <c r="Z669" s="95"/>
    </row>
    <row r="670" ht="12.75" customHeight="1">
      <c r="A670" s="95"/>
      <c r="B670" s="95"/>
      <c r="C670" s="95"/>
      <c r="D670" s="95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5"/>
      <c r="W670" s="95"/>
      <c r="X670" s="95"/>
      <c r="Y670" s="95"/>
      <c r="Z670" s="95"/>
    </row>
    <row r="671" ht="12.75" customHeight="1">
      <c r="A671" s="95"/>
      <c r="B671" s="95"/>
      <c r="C671" s="95"/>
      <c r="D671" s="95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5"/>
      <c r="W671" s="95"/>
      <c r="X671" s="95"/>
      <c r="Y671" s="95"/>
      <c r="Z671" s="95"/>
    </row>
    <row r="672" ht="12.75" customHeight="1">
      <c r="A672" s="95"/>
      <c r="B672" s="95"/>
      <c r="C672" s="95"/>
      <c r="D672" s="95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5"/>
      <c r="W672" s="95"/>
      <c r="X672" s="95"/>
      <c r="Y672" s="95"/>
      <c r="Z672" s="95"/>
    </row>
    <row r="673" ht="12.75" customHeight="1">
      <c r="A673" s="95"/>
      <c r="B673" s="95"/>
      <c r="C673" s="95"/>
      <c r="D673" s="95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5"/>
      <c r="W673" s="95"/>
      <c r="X673" s="95"/>
      <c r="Y673" s="95"/>
      <c r="Z673" s="95"/>
    </row>
    <row r="674" ht="12.75" customHeight="1">
      <c r="A674" s="95"/>
      <c r="B674" s="95"/>
      <c r="C674" s="95"/>
      <c r="D674" s="95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5"/>
      <c r="W674" s="95"/>
      <c r="X674" s="95"/>
      <c r="Y674" s="95"/>
      <c r="Z674" s="95"/>
    </row>
    <row r="675" ht="12.75" customHeight="1">
      <c r="A675" s="95"/>
      <c r="B675" s="95"/>
      <c r="C675" s="95"/>
      <c r="D675" s="95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5"/>
      <c r="W675" s="95"/>
      <c r="X675" s="95"/>
      <c r="Y675" s="95"/>
      <c r="Z675" s="95"/>
    </row>
    <row r="676" ht="12.75" customHeight="1">
      <c r="A676" s="95"/>
      <c r="B676" s="95"/>
      <c r="C676" s="95"/>
      <c r="D676" s="95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5"/>
      <c r="W676" s="95"/>
      <c r="X676" s="95"/>
      <c r="Y676" s="95"/>
      <c r="Z676" s="95"/>
    </row>
    <row r="677" ht="12.75" customHeight="1">
      <c r="A677" s="95"/>
      <c r="B677" s="95"/>
      <c r="C677" s="95"/>
      <c r="D677" s="95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5"/>
      <c r="W677" s="95"/>
      <c r="X677" s="95"/>
      <c r="Y677" s="95"/>
      <c r="Z677" s="95"/>
    </row>
    <row r="678" ht="12.75" customHeight="1">
      <c r="A678" s="95"/>
      <c r="B678" s="95"/>
      <c r="C678" s="95"/>
      <c r="D678" s="95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5"/>
      <c r="W678" s="95"/>
      <c r="X678" s="95"/>
      <c r="Y678" s="95"/>
      <c r="Z678" s="95"/>
    </row>
    <row r="679" ht="12.75" customHeight="1">
      <c r="A679" s="95"/>
      <c r="B679" s="95"/>
      <c r="C679" s="95"/>
      <c r="D679" s="95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5"/>
      <c r="W679" s="95"/>
      <c r="X679" s="95"/>
      <c r="Y679" s="95"/>
      <c r="Z679" s="95"/>
    </row>
    <row r="680" ht="12.75" customHeight="1">
      <c r="A680" s="95"/>
      <c r="B680" s="95"/>
      <c r="C680" s="95"/>
      <c r="D680" s="95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5"/>
      <c r="W680" s="95"/>
      <c r="X680" s="95"/>
      <c r="Y680" s="95"/>
      <c r="Z680" s="95"/>
    </row>
    <row r="681" ht="12.75" customHeight="1">
      <c r="A681" s="95"/>
      <c r="B681" s="95"/>
      <c r="C681" s="95"/>
      <c r="D681" s="95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5"/>
      <c r="W681" s="95"/>
      <c r="X681" s="95"/>
      <c r="Y681" s="95"/>
      <c r="Z681" s="95"/>
    </row>
    <row r="682" ht="12.75" customHeight="1">
      <c r="A682" s="95"/>
      <c r="B682" s="95"/>
      <c r="C682" s="95"/>
      <c r="D682" s="95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5"/>
      <c r="W682" s="95"/>
      <c r="X682" s="95"/>
      <c r="Y682" s="95"/>
      <c r="Z682" s="95"/>
    </row>
    <row r="683" ht="12.75" customHeight="1">
      <c r="A683" s="95"/>
      <c r="B683" s="95"/>
      <c r="C683" s="95"/>
      <c r="D683" s="95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5"/>
      <c r="W683" s="95"/>
      <c r="X683" s="95"/>
      <c r="Y683" s="95"/>
      <c r="Z683" s="95"/>
    </row>
    <row r="684" ht="12.75" customHeight="1">
      <c r="A684" s="95"/>
      <c r="B684" s="95"/>
      <c r="C684" s="95"/>
      <c r="D684" s="95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5"/>
      <c r="W684" s="95"/>
      <c r="X684" s="95"/>
      <c r="Y684" s="95"/>
      <c r="Z684" s="95"/>
    </row>
    <row r="685" ht="12.75" customHeight="1">
      <c r="A685" s="95"/>
      <c r="B685" s="95"/>
      <c r="C685" s="95"/>
      <c r="D685" s="95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5"/>
      <c r="W685" s="95"/>
      <c r="X685" s="95"/>
      <c r="Y685" s="95"/>
      <c r="Z685" s="95"/>
    </row>
    <row r="686" ht="12.75" customHeight="1">
      <c r="A686" s="95"/>
      <c r="B686" s="95"/>
      <c r="C686" s="95"/>
      <c r="D686" s="95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5"/>
      <c r="W686" s="95"/>
      <c r="X686" s="95"/>
      <c r="Y686" s="95"/>
      <c r="Z686" s="95"/>
    </row>
    <row r="687" ht="12.75" customHeight="1">
      <c r="A687" s="95"/>
      <c r="B687" s="95"/>
      <c r="C687" s="95"/>
      <c r="D687" s="95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5"/>
      <c r="W687" s="95"/>
      <c r="X687" s="95"/>
      <c r="Y687" s="95"/>
      <c r="Z687" s="95"/>
    </row>
    <row r="688" ht="12.75" customHeight="1">
      <c r="A688" s="95"/>
      <c r="B688" s="95"/>
      <c r="C688" s="95"/>
      <c r="D688" s="95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5"/>
      <c r="W688" s="95"/>
      <c r="X688" s="95"/>
      <c r="Y688" s="95"/>
      <c r="Z688" s="95"/>
    </row>
    <row r="689" ht="12.75" customHeight="1">
      <c r="A689" s="95"/>
      <c r="B689" s="95"/>
      <c r="C689" s="95"/>
      <c r="D689" s="95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5"/>
      <c r="W689" s="95"/>
      <c r="X689" s="95"/>
      <c r="Y689" s="95"/>
      <c r="Z689" s="95"/>
    </row>
    <row r="690" ht="12.75" customHeight="1">
      <c r="A690" s="95"/>
      <c r="B690" s="95"/>
      <c r="C690" s="95"/>
      <c r="D690" s="95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5"/>
      <c r="W690" s="95"/>
      <c r="X690" s="95"/>
      <c r="Y690" s="95"/>
      <c r="Z690" s="95"/>
    </row>
    <row r="691" ht="12.75" customHeight="1">
      <c r="A691" s="95"/>
      <c r="B691" s="95"/>
      <c r="C691" s="95"/>
      <c r="D691" s="95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5"/>
      <c r="W691" s="95"/>
      <c r="X691" s="95"/>
      <c r="Y691" s="95"/>
      <c r="Z691" s="95"/>
    </row>
    <row r="692" ht="12.75" customHeight="1">
      <c r="A692" s="95"/>
      <c r="B692" s="95"/>
      <c r="C692" s="95"/>
      <c r="D692" s="95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5"/>
      <c r="W692" s="95"/>
      <c r="X692" s="95"/>
      <c r="Y692" s="95"/>
      <c r="Z692" s="95"/>
    </row>
    <row r="693" ht="12.75" customHeight="1">
      <c r="A693" s="95"/>
      <c r="B693" s="95"/>
      <c r="C693" s="95"/>
      <c r="D693" s="95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5"/>
      <c r="W693" s="95"/>
      <c r="X693" s="95"/>
      <c r="Y693" s="95"/>
      <c r="Z693" s="95"/>
    </row>
    <row r="694" ht="12.75" customHeight="1">
      <c r="A694" s="95"/>
      <c r="B694" s="95"/>
      <c r="C694" s="95"/>
      <c r="D694" s="95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5"/>
      <c r="W694" s="95"/>
      <c r="X694" s="95"/>
      <c r="Y694" s="95"/>
      <c r="Z694" s="95"/>
    </row>
    <row r="695" ht="12.75" customHeight="1">
      <c r="A695" s="95"/>
      <c r="B695" s="95"/>
      <c r="C695" s="95"/>
      <c r="D695" s="95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5"/>
      <c r="W695" s="95"/>
      <c r="X695" s="95"/>
      <c r="Y695" s="95"/>
      <c r="Z695" s="95"/>
    </row>
    <row r="696" ht="12.75" customHeight="1">
      <c r="A696" s="95"/>
      <c r="B696" s="95"/>
      <c r="C696" s="95"/>
      <c r="D696" s="95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5"/>
      <c r="W696" s="95"/>
      <c r="X696" s="95"/>
      <c r="Y696" s="95"/>
      <c r="Z696" s="95"/>
    </row>
    <row r="697" ht="12.75" customHeight="1">
      <c r="A697" s="95"/>
      <c r="B697" s="95"/>
      <c r="C697" s="95"/>
      <c r="D697" s="95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5"/>
      <c r="W697" s="95"/>
      <c r="X697" s="95"/>
      <c r="Y697" s="95"/>
      <c r="Z697" s="95"/>
    </row>
    <row r="698" ht="12.75" customHeight="1">
      <c r="A698" s="95"/>
      <c r="B698" s="95"/>
      <c r="C698" s="95"/>
      <c r="D698" s="95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5"/>
      <c r="W698" s="95"/>
      <c r="X698" s="95"/>
      <c r="Y698" s="95"/>
      <c r="Z698" s="95"/>
    </row>
    <row r="699" ht="12.75" customHeight="1">
      <c r="A699" s="95"/>
      <c r="B699" s="95"/>
      <c r="C699" s="95"/>
      <c r="D699" s="95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5"/>
      <c r="W699" s="95"/>
      <c r="X699" s="95"/>
      <c r="Y699" s="95"/>
      <c r="Z699" s="95"/>
    </row>
    <row r="700" ht="12.75" customHeight="1">
      <c r="A700" s="95"/>
      <c r="B700" s="95"/>
      <c r="C700" s="95"/>
      <c r="D700" s="95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5"/>
      <c r="W700" s="95"/>
      <c r="X700" s="95"/>
      <c r="Y700" s="95"/>
      <c r="Z700" s="95"/>
    </row>
    <row r="701" ht="12.75" customHeight="1">
      <c r="A701" s="95"/>
      <c r="B701" s="95"/>
      <c r="C701" s="95"/>
      <c r="D701" s="95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5"/>
      <c r="W701" s="95"/>
      <c r="X701" s="95"/>
      <c r="Y701" s="95"/>
      <c r="Z701" s="95"/>
    </row>
    <row r="702" ht="12.75" customHeight="1">
      <c r="A702" s="95"/>
      <c r="B702" s="95"/>
      <c r="C702" s="95"/>
      <c r="D702" s="95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5"/>
      <c r="W702" s="95"/>
      <c r="X702" s="95"/>
      <c r="Y702" s="95"/>
      <c r="Z702" s="95"/>
    </row>
    <row r="703" ht="12.75" customHeight="1">
      <c r="A703" s="95"/>
      <c r="B703" s="95"/>
      <c r="C703" s="95"/>
      <c r="D703" s="95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5"/>
      <c r="W703" s="95"/>
      <c r="X703" s="95"/>
      <c r="Y703" s="95"/>
      <c r="Z703" s="95"/>
    </row>
    <row r="704" ht="12.75" customHeight="1">
      <c r="A704" s="95"/>
      <c r="B704" s="95"/>
      <c r="C704" s="95"/>
      <c r="D704" s="95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5"/>
      <c r="W704" s="95"/>
      <c r="X704" s="95"/>
      <c r="Y704" s="95"/>
      <c r="Z704" s="95"/>
    </row>
    <row r="705" ht="12.75" customHeight="1">
      <c r="A705" s="95"/>
      <c r="B705" s="95"/>
      <c r="C705" s="95"/>
      <c r="D705" s="95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5"/>
      <c r="W705" s="95"/>
      <c r="X705" s="95"/>
      <c r="Y705" s="95"/>
      <c r="Z705" s="95"/>
    </row>
    <row r="706" ht="12.75" customHeight="1">
      <c r="A706" s="95"/>
      <c r="B706" s="95"/>
      <c r="C706" s="95"/>
      <c r="D706" s="95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5"/>
      <c r="W706" s="95"/>
      <c r="X706" s="95"/>
      <c r="Y706" s="95"/>
      <c r="Z706" s="95"/>
    </row>
    <row r="707" ht="12.75" customHeight="1">
      <c r="A707" s="95"/>
      <c r="B707" s="95"/>
      <c r="C707" s="95"/>
      <c r="D707" s="95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5"/>
      <c r="W707" s="95"/>
      <c r="X707" s="95"/>
      <c r="Y707" s="95"/>
      <c r="Z707" s="95"/>
    </row>
    <row r="708" ht="12.75" customHeight="1">
      <c r="A708" s="95"/>
      <c r="B708" s="95"/>
      <c r="C708" s="95"/>
      <c r="D708" s="95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5"/>
      <c r="W708" s="95"/>
      <c r="X708" s="95"/>
      <c r="Y708" s="95"/>
      <c r="Z708" s="95"/>
    </row>
    <row r="709" ht="12.75" customHeight="1">
      <c r="A709" s="95"/>
      <c r="B709" s="95"/>
      <c r="C709" s="95"/>
      <c r="D709" s="95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5"/>
      <c r="W709" s="95"/>
      <c r="X709" s="95"/>
      <c r="Y709" s="95"/>
      <c r="Z709" s="95"/>
    </row>
    <row r="710" ht="12.75" customHeight="1">
      <c r="A710" s="95"/>
      <c r="B710" s="95"/>
      <c r="C710" s="95"/>
      <c r="D710" s="95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5"/>
      <c r="W710" s="95"/>
      <c r="X710" s="95"/>
      <c r="Y710" s="95"/>
      <c r="Z710" s="95"/>
    </row>
    <row r="711" ht="12.75" customHeight="1">
      <c r="A711" s="95"/>
      <c r="B711" s="95"/>
      <c r="C711" s="95"/>
      <c r="D711" s="95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5"/>
      <c r="W711" s="95"/>
      <c r="X711" s="95"/>
      <c r="Y711" s="95"/>
      <c r="Z711" s="95"/>
    </row>
    <row r="712" ht="12.75" customHeight="1">
      <c r="A712" s="95"/>
      <c r="B712" s="95"/>
      <c r="C712" s="95"/>
      <c r="D712" s="95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5"/>
      <c r="W712" s="95"/>
      <c r="X712" s="95"/>
      <c r="Y712" s="95"/>
      <c r="Z712" s="95"/>
    </row>
    <row r="713" ht="12.75" customHeight="1">
      <c r="A713" s="95"/>
      <c r="B713" s="95"/>
      <c r="C713" s="95"/>
      <c r="D713" s="95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5"/>
      <c r="W713" s="95"/>
      <c r="X713" s="95"/>
      <c r="Y713" s="95"/>
      <c r="Z713" s="95"/>
    </row>
    <row r="714" ht="12.75" customHeight="1">
      <c r="A714" s="95"/>
      <c r="B714" s="95"/>
      <c r="C714" s="95"/>
      <c r="D714" s="95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5"/>
      <c r="W714" s="95"/>
      <c r="X714" s="95"/>
      <c r="Y714" s="95"/>
      <c r="Z714" s="95"/>
    </row>
    <row r="715" ht="12.75" customHeight="1">
      <c r="A715" s="95"/>
      <c r="B715" s="95"/>
      <c r="C715" s="95"/>
      <c r="D715" s="95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5"/>
      <c r="W715" s="95"/>
      <c r="X715" s="95"/>
      <c r="Y715" s="95"/>
      <c r="Z715" s="95"/>
    </row>
    <row r="716" ht="12.75" customHeight="1">
      <c r="A716" s="95"/>
      <c r="B716" s="95"/>
      <c r="C716" s="95"/>
      <c r="D716" s="95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5"/>
      <c r="W716" s="95"/>
      <c r="X716" s="95"/>
      <c r="Y716" s="95"/>
      <c r="Z716" s="95"/>
    </row>
    <row r="717" ht="12.75" customHeight="1">
      <c r="A717" s="95"/>
      <c r="B717" s="95"/>
      <c r="C717" s="95"/>
      <c r="D717" s="95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5"/>
      <c r="W717" s="95"/>
      <c r="X717" s="95"/>
      <c r="Y717" s="95"/>
      <c r="Z717" s="95"/>
    </row>
    <row r="718" ht="12.75" customHeight="1">
      <c r="A718" s="95"/>
      <c r="B718" s="95"/>
      <c r="C718" s="95"/>
      <c r="D718" s="95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5"/>
      <c r="W718" s="95"/>
      <c r="X718" s="95"/>
      <c r="Y718" s="95"/>
      <c r="Z718" s="95"/>
    </row>
    <row r="719" ht="12.75" customHeight="1">
      <c r="A719" s="95"/>
      <c r="B719" s="95"/>
      <c r="C719" s="95"/>
      <c r="D719" s="95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5"/>
      <c r="W719" s="95"/>
      <c r="X719" s="95"/>
      <c r="Y719" s="95"/>
      <c r="Z719" s="95"/>
    </row>
    <row r="720" ht="12.75" customHeight="1">
      <c r="A720" s="95"/>
      <c r="B720" s="95"/>
      <c r="C720" s="95"/>
      <c r="D720" s="95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5"/>
      <c r="W720" s="95"/>
      <c r="X720" s="95"/>
      <c r="Y720" s="95"/>
      <c r="Z720" s="95"/>
    </row>
    <row r="721" ht="12.75" customHeight="1">
      <c r="A721" s="95"/>
      <c r="B721" s="95"/>
      <c r="C721" s="95"/>
      <c r="D721" s="95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5"/>
      <c r="W721" s="95"/>
      <c r="X721" s="95"/>
      <c r="Y721" s="95"/>
      <c r="Z721" s="95"/>
    </row>
    <row r="722" ht="12.75" customHeight="1">
      <c r="A722" s="95"/>
      <c r="B722" s="95"/>
      <c r="C722" s="95"/>
      <c r="D722" s="95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5"/>
      <c r="W722" s="95"/>
      <c r="X722" s="95"/>
      <c r="Y722" s="95"/>
      <c r="Z722" s="95"/>
    </row>
    <row r="723" ht="12.75" customHeight="1">
      <c r="A723" s="95"/>
      <c r="B723" s="95"/>
      <c r="C723" s="95"/>
      <c r="D723" s="95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5"/>
      <c r="W723" s="95"/>
      <c r="X723" s="95"/>
      <c r="Y723" s="95"/>
      <c r="Z723" s="95"/>
    </row>
    <row r="724" ht="12.75" customHeight="1">
      <c r="A724" s="95"/>
      <c r="B724" s="95"/>
      <c r="C724" s="95"/>
      <c r="D724" s="95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5"/>
      <c r="W724" s="95"/>
      <c r="X724" s="95"/>
      <c r="Y724" s="95"/>
      <c r="Z724" s="95"/>
    </row>
    <row r="725" ht="12.75" customHeight="1">
      <c r="A725" s="95"/>
      <c r="B725" s="95"/>
      <c r="C725" s="95"/>
      <c r="D725" s="95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5"/>
      <c r="W725" s="95"/>
      <c r="X725" s="95"/>
      <c r="Y725" s="95"/>
      <c r="Z725" s="95"/>
    </row>
    <row r="726" ht="12.75" customHeight="1">
      <c r="A726" s="95"/>
      <c r="B726" s="95"/>
      <c r="C726" s="95"/>
      <c r="D726" s="95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5"/>
      <c r="W726" s="95"/>
      <c r="X726" s="95"/>
      <c r="Y726" s="95"/>
      <c r="Z726" s="95"/>
    </row>
    <row r="727" ht="12.75" customHeight="1">
      <c r="A727" s="95"/>
      <c r="B727" s="95"/>
      <c r="C727" s="95"/>
      <c r="D727" s="95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5"/>
      <c r="W727" s="95"/>
      <c r="X727" s="95"/>
      <c r="Y727" s="95"/>
      <c r="Z727" s="95"/>
    </row>
    <row r="728" ht="12.75" customHeight="1">
      <c r="A728" s="95"/>
      <c r="B728" s="95"/>
      <c r="C728" s="95"/>
      <c r="D728" s="95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5"/>
      <c r="W728" s="95"/>
      <c r="X728" s="95"/>
      <c r="Y728" s="95"/>
      <c r="Z728" s="95"/>
    </row>
    <row r="729" ht="12.75" customHeight="1">
      <c r="A729" s="95"/>
      <c r="B729" s="95"/>
      <c r="C729" s="95"/>
      <c r="D729" s="95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5"/>
      <c r="W729" s="95"/>
      <c r="X729" s="95"/>
      <c r="Y729" s="95"/>
      <c r="Z729" s="95"/>
    </row>
    <row r="730" ht="12.75" customHeight="1">
      <c r="A730" s="95"/>
      <c r="B730" s="95"/>
      <c r="C730" s="95"/>
      <c r="D730" s="95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5"/>
      <c r="W730" s="95"/>
      <c r="X730" s="95"/>
      <c r="Y730" s="95"/>
      <c r="Z730" s="95"/>
    </row>
    <row r="731" ht="12.75" customHeight="1">
      <c r="A731" s="95"/>
      <c r="B731" s="95"/>
      <c r="C731" s="95"/>
      <c r="D731" s="95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5"/>
      <c r="W731" s="95"/>
      <c r="X731" s="95"/>
      <c r="Y731" s="95"/>
      <c r="Z731" s="95"/>
    </row>
    <row r="732" ht="12.75" customHeight="1">
      <c r="A732" s="95"/>
      <c r="B732" s="95"/>
      <c r="C732" s="95"/>
      <c r="D732" s="95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5"/>
      <c r="W732" s="95"/>
      <c r="X732" s="95"/>
      <c r="Y732" s="95"/>
      <c r="Z732" s="95"/>
    </row>
    <row r="733" ht="12.75" customHeight="1">
      <c r="A733" s="95"/>
      <c r="B733" s="95"/>
      <c r="C733" s="95"/>
      <c r="D733" s="95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5"/>
      <c r="W733" s="95"/>
      <c r="X733" s="95"/>
      <c r="Y733" s="95"/>
      <c r="Z733" s="95"/>
    </row>
    <row r="734" ht="12.75" customHeight="1">
      <c r="A734" s="95"/>
      <c r="B734" s="95"/>
      <c r="C734" s="95"/>
      <c r="D734" s="95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5"/>
      <c r="W734" s="95"/>
      <c r="X734" s="95"/>
      <c r="Y734" s="95"/>
      <c r="Z734" s="95"/>
    </row>
    <row r="735" ht="12.75" customHeight="1">
      <c r="A735" s="95"/>
      <c r="B735" s="95"/>
      <c r="C735" s="95"/>
      <c r="D735" s="95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5"/>
      <c r="W735" s="95"/>
      <c r="X735" s="95"/>
      <c r="Y735" s="95"/>
      <c r="Z735" s="95"/>
    </row>
    <row r="736" ht="12.75" customHeight="1">
      <c r="A736" s="95"/>
      <c r="B736" s="95"/>
      <c r="C736" s="95"/>
      <c r="D736" s="95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5"/>
      <c r="W736" s="95"/>
      <c r="X736" s="95"/>
      <c r="Y736" s="95"/>
      <c r="Z736" s="95"/>
    </row>
    <row r="737" ht="12.75" customHeight="1">
      <c r="A737" s="95"/>
      <c r="B737" s="95"/>
      <c r="C737" s="95"/>
      <c r="D737" s="95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5"/>
      <c r="W737" s="95"/>
      <c r="X737" s="95"/>
      <c r="Y737" s="95"/>
      <c r="Z737" s="95"/>
    </row>
    <row r="738" ht="12.75" customHeight="1">
      <c r="A738" s="95"/>
      <c r="B738" s="95"/>
      <c r="C738" s="95"/>
      <c r="D738" s="95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5"/>
      <c r="W738" s="95"/>
      <c r="X738" s="95"/>
      <c r="Y738" s="95"/>
      <c r="Z738" s="95"/>
    </row>
    <row r="739" ht="12.75" customHeight="1">
      <c r="A739" s="95"/>
      <c r="B739" s="95"/>
      <c r="C739" s="95"/>
      <c r="D739" s="95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5"/>
      <c r="W739" s="95"/>
      <c r="X739" s="95"/>
      <c r="Y739" s="95"/>
      <c r="Z739" s="95"/>
    </row>
    <row r="740" ht="12.75" customHeight="1">
      <c r="A740" s="95"/>
      <c r="B740" s="95"/>
      <c r="C740" s="95"/>
      <c r="D740" s="95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5"/>
      <c r="W740" s="95"/>
      <c r="X740" s="95"/>
      <c r="Y740" s="95"/>
      <c r="Z740" s="95"/>
    </row>
    <row r="741" ht="12.75" customHeight="1">
      <c r="A741" s="95"/>
      <c r="B741" s="95"/>
      <c r="C741" s="95"/>
      <c r="D741" s="95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5"/>
      <c r="W741" s="95"/>
      <c r="X741" s="95"/>
      <c r="Y741" s="95"/>
      <c r="Z741" s="95"/>
    </row>
    <row r="742" ht="12.75" customHeight="1">
      <c r="A742" s="95"/>
      <c r="B742" s="95"/>
      <c r="C742" s="95"/>
      <c r="D742" s="95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5"/>
      <c r="W742" s="95"/>
      <c r="X742" s="95"/>
      <c r="Y742" s="95"/>
      <c r="Z742" s="95"/>
    </row>
    <row r="743" ht="12.75" customHeight="1">
      <c r="A743" s="95"/>
      <c r="B743" s="95"/>
      <c r="C743" s="95"/>
      <c r="D743" s="95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5"/>
      <c r="W743" s="95"/>
      <c r="X743" s="95"/>
      <c r="Y743" s="95"/>
      <c r="Z743" s="95"/>
    </row>
    <row r="744" ht="12.75" customHeight="1">
      <c r="A744" s="95"/>
      <c r="B744" s="95"/>
      <c r="C744" s="95"/>
      <c r="D744" s="95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5"/>
      <c r="W744" s="95"/>
      <c r="X744" s="95"/>
      <c r="Y744" s="95"/>
      <c r="Z744" s="95"/>
    </row>
    <row r="745" ht="12.75" customHeight="1">
      <c r="A745" s="95"/>
      <c r="B745" s="95"/>
      <c r="C745" s="95"/>
      <c r="D745" s="95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5"/>
      <c r="W745" s="95"/>
      <c r="X745" s="95"/>
      <c r="Y745" s="95"/>
      <c r="Z745" s="95"/>
    </row>
    <row r="746" ht="12.75" customHeight="1">
      <c r="A746" s="95"/>
      <c r="B746" s="95"/>
      <c r="C746" s="95"/>
      <c r="D746" s="95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5"/>
      <c r="W746" s="95"/>
      <c r="X746" s="95"/>
      <c r="Y746" s="95"/>
      <c r="Z746" s="95"/>
    </row>
    <row r="747" ht="12.75" customHeight="1">
      <c r="A747" s="95"/>
      <c r="B747" s="95"/>
      <c r="C747" s="95"/>
      <c r="D747" s="95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5"/>
      <c r="W747" s="95"/>
      <c r="X747" s="95"/>
      <c r="Y747" s="95"/>
      <c r="Z747" s="95"/>
    </row>
    <row r="748" ht="12.75" customHeight="1">
      <c r="A748" s="95"/>
      <c r="B748" s="95"/>
      <c r="C748" s="95"/>
      <c r="D748" s="95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5"/>
      <c r="W748" s="95"/>
      <c r="X748" s="95"/>
      <c r="Y748" s="95"/>
      <c r="Z748" s="95"/>
    </row>
    <row r="749" ht="12.75" customHeight="1">
      <c r="A749" s="95"/>
      <c r="B749" s="95"/>
      <c r="C749" s="95"/>
      <c r="D749" s="95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5"/>
      <c r="W749" s="95"/>
      <c r="X749" s="95"/>
      <c r="Y749" s="95"/>
      <c r="Z749" s="95"/>
    </row>
    <row r="750" ht="12.75" customHeight="1">
      <c r="A750" s="95"/>
      <c r="B750" s="95"/>
      <c r="C750" s="95"/>
      <c r="D750" s="95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5"/>
      <c r="W750" s="95"/>
      <c r="X750" s="95"/>
      <c r="Y750" s="95"/>
      <c r="Z750" s="95"/>
    </row>
    <row r="751" ht="12.75" customHeight="1">
      <c r="A751" s="95"/>
      <c r="B751" s="95"/>
      <c r="C751" s="95"/>
      <c r="D751" s="95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5"/>
      <c r="W751" s="95"/>
      <c r="X751" s="95"/>
      <c r="Y751" s="95"/>
      <c r="Z751" s="95"/>
    </row>
    <row r="752" ht="12.75" customHeight="1">
      <c r="A752" s="95"/>
      <c r="B752" s="95"/>
      <c r="C752" s="95"/>
      <c r="D752" s="95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5"/>
      <c r="W752" s="95"/>
      <c r="X752" s="95"/>
      <c r="Y752" s="95"/>
      <c r="Z752" s="95"/>
    </row>
    <row r="753" ht="12.75" customHeight="1">
      <c r="A753" s="95"/>
      <c r="B753" s="95"/>
      <c r="C753" s="95"/>
      <c r="D753" s="95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5"/>
      <c r="W753" s="95"/>
      <c r="X753" s="95"/>
      <c r="Y753" s="95"/>
      <c r="Z753" s="95"/>
    </row>
    <row r="754" ht="12.75" customHeight="1">
      <c r="A754" s="95"/>
      <c r="B754" s="95"/>
      <c r="C754" s="95"/>
      <c r="D754" s="95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5"/>
      <c r="W754" s="95"/>
      <c r="X754" s="95"/>
      <c r="Y754" s="95"/>
      <c r="Z754" s="95"/>
    </row>
    <row r="755" ht="12.75" customHeight="1">
      <c r="A755" s="95"/>
      <c r="B755" s="95"/>
      <c r="C755" s="95"/>
      <c r="D755" s="95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5"/>
      <c r="W755" s="95"/>
      <c r="X755" s="95"/>
      <c r="Y755" s="95"/>
      <c r="Z755" s="95"/>
    </row>
    <row r="756" ht="12.75" customHeight="1">
      <c r="A756" s="95"/>
      <c r="B756" s="95"/>
      <c r="C756" s="95"/>
      <c r="D756" s="95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5"/>
      <c r="W756" s="95"/>
      <c r="X756" s="95"/>
      <c r="Y756" s="95"/>
      <c r="Z756" s="95"/>
    </row>
    <row r="757" ht="12.75" customHeight="1">
      <c r="A757" s="95"/>
      <c r="B757" s="95"/>
      <c r="C757" s="95"/>
      <c r="D757" s="95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5"/>
      <c r="W757" s="95"/>
      <c r="X757" s="95"/>
      <c r="Y757" s="95"/>
      <c r="Z757" s="95"/>
    </row>
    <row r="758" ht="12.75" customHeight="1">
      <c r="A758" s="95"/>
      <c r="B758" s="95"/>
      <c r="C758" s="95"/>
      <c r="D758" s="95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5"/>
      <c r="W758" s="95"/>
      <c r="X758" s="95"/>
      <c r="Y758" s="95"/>
      <c r="Z758" s="95"/>
    </row>
    <row r="759" ht="12.75" customHeight="1">
      <c r="A759" s="95"/>
      <c r="B759" s="95"/>
      <c r="C759" s="95"/>
      <c r="D759" s="95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5"/>
      <c r="W759" s="95"/>
      <c r="X759" s="95"/>
      <c r="Y759" s="95"/>
      <c r="Z759" s="95"/>
    </row>
    <row r="760" ht="12.75" customHeight="1">
      <c r="A760" s="95"/>
      <c r="B760" s="95"/>
      <c r="C760" s="95"/>
      <c r="D760" s="95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5"/>
      <c r="W760" s="95"/>
      <c r="X760" s="95"/>
      <c r="Y760" s="95"/>
      <c r="Z760" s="95"/>
    </row>
    <row r="761" ht="12.75" customHeight="1">
      <c r="A761" s="95"/>
      <c r="B761" s="95"/>
      <c r="C761" s="95"/>
      <c r="D761" s="95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5"/>
      <c r="W761" s="95"/>
      <c r="X761" s="95"/>
      <c r="Y761" s="95"/>
      <c r="Z761" s="95"/>
    </row>
    <row r="762" ht="12.75" customHeight="1">
      <c r="A762" s="95"/>
      <c r="B762" s="95"/>
      <c r="C762" s="95"/>
      <c r="D762" s="95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5"/>
      <c r="W762" s="95"/>
      <c r="X762" s="95"/>
      <c r="Y762" s="95"/>
      <c r="Z762" s="95"/>
    </row>
    <row r="763" ht="12.75" customHeight="1">
      <c r="A763" s="95"/>
      <c r="B763" s="95"/>
      <c r="C763" s="95"/>
      <c r="D763" s="95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5"/>
      <c r="W763" s="95"/>
      <c r="X763" s="95"/>
      <c r="Y763" s="95"/>
      <c r="Z763" s="95"/>
    </row>
    <row r="764" ht="12.75" customHeight="1">
      <c r="A764" s="95"/>
      <c r="B764" s="95"/>
      <c r="C764" s="95"/>
      <c r="D764" s="95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5"/>
      <c r="W764" s="95"/>
      <c r="X764" s="95"/>
      <c r="Y764" s="95"/>
      <c r="Z764" s="95"/>
    </row>
    <row r="765" ht="12.75" customHeight="1">
      <c r="A765" s="95"/>
      <c r="B765" s="95"/>
      <c r="C765" s="95"/>
      <c r="D765" s="95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5"/>
      <c r="W765" s="95"/>
      <c r="X765" s="95"/>
      <c r="Y765" s="95"/>
      <c r="Z765" s="95"/>
    </row>
    <row r="766" ht="12.75" customHeight="1">
      <c r="A766" s="95"/>
      <c r="B766" s="95"/>
      <c r="C766" s="95"/>
      <c r="D766" s="95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5"/>
      <c r="W766" s="95"/>
      <c r="X766" s="95"/>
      <c r="Y766" s="95"/>
      <c r="Z766" s="95"/>
    </row>
    <row r="767" ht="12.75" customHeight="1">
      <c r="A767" s="95"/>
      <c r="B767" s="95"/>
      <c r="C767" s="95"/>
      <c r="D767" s="95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5"/>
      <c r="W767" s="95"/>
      <c r="X767" s="95"/>
      <c r="Y767" s="95"/>
      <c r="Z767" s="95"/>
    </row>
    <row r="768" ht="12.75" customHeight="1">
      <c r="A768" s="95"/>
      <c r="B768" s="95"/>
      <c r="C768" s="95"/>
      <c r="D768" s="95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5"/>
      <c r="W768" s="95"/>
      <c r="X768" s="95"/>
      <c r="Y768" s="95"/>
      <c r="Z768" s="95"/>
    </row>
    <row r="769" ht="12.75" customHeight="1">
      <c r="A769" s="95"/>
      <c r="B769" s="95"/>
      <c r="C769" s="95"/>
      <c r="D769" s="95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5"/>
      <c r="W769" s="95"/>
      <c r="X769" s="95"/>
      <c r="Y769" s="95"/>
      <c r="Z769" s="95"/>
    </row>
    <row r="770" ht="12.75" customHeight="1">
      <c r="A770" s="95"/>
      <c r="B770" s="95"/>
      <c r="C770" s="95"/>
      <c r="D770" s="95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5"/>
      <c r="W770" s="95"/>
      <c r="X770" s="95"/>
      <c r="Y770" s="95"/>
      <c r="Z770" s="95"/>
    </row>
    <row r="771" ht="12.75" customHeight="1">
      <c r="A771" s="95"/>
      <c r="B771" s="95"/>
      <c r="C771" s="95"/>
      <c r="D771" s="95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5"/>
      <c r="W771" s="95"/>
      <c r="X771" s="95"/>
      <c r="Y771" s="95"/>
      <c r="Z771" s="95"/>
    </row>
    <row r="772" ht="12.75" customHeight="1">
      <c r="A772" s="95"/>
      <c r="B772" s="95"/>
      <c r="C772" s="95"/>
      <c r="D772" s="95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5"/>
      <c r="W772" s="95"/>
      <c r="X772" s="95"/>
      <c r="Y772" s="95"/>
      <c r="Z772" s="95"/>
    </row>
    <row r="773" ht="12.75" customHeight="1">
      <c r="A773" s="95"/>
      <c r="B773" s="95"/>
      <c r="C773" s="95"/>
      <c r="D773" s="95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5"/>
      <c r="W773" s="95"/>
      <c r="X773" s="95"/>
      <c r="Y773" s="95"/>
      <c r="Z773" s="95"/>
    </row>
    <row r="774" ht="12.75" customHeight="1">
      <c r="A774" s="95"/>
      <c r="B774" s="95"/>
      <c r="C774" s="95"/>
      <c r="D774" s="95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5"/>
      <c r="W774" s="95"/>
      <c r="X774" s="95"/>
      <c r="Y774" s="95"/>
      <c r="Z774" s="95"/>
    </row>
    <row r="775" ht="12.75" customHeight="1">
      <c r="A775" s="95"/>
      <c r="B775" s="95"/>
      <c r="C775" s="95"/>
      <c r="D775" s="95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5"/>
      <c r="W775" s="95"/>
      <c r="X775" s="95"/>
      <c r="Y775" s="95"/>
      <c r="Z775" s="95"/>
    </row>
    <row r="776" ht="12.75" customHeight="1">
      <c r="A776" s="95"/>
      <c r="B776" s="95"/>
      <c r="C776" s="95"/>
      <c r="D776" s="95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5"/>
      <c r="W776" s="95"/>
      <c r="X776" s="95"/>
      <c r="Y776" s="95"/>
      <c r="Z776" s="95"/>
    </row>
    <row r="777" ht="12.75" customHeight="1">
      <c r="A777" s="95"/>
      <c r="B777" s="95"/>
      <c r="C777" s="95"/>
      <c r="D777" s="95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5"/>
      <c r="W777" s="95"/>
      <c r="X777" s="95"/>
      <c r="Y777" s="95"/>
      <c r="Z777" s="95"/>
    </row>
    <row r="778" ht="12.75" customHeight="1">
      <c r="A778" s="95"/>
      <c r="B778" s="95"/>
      <c r="C778" s="95"/>
      <c r="D778" s="95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5"/>
      <c r="W778" s="95"/>
      <c r="X778" s="95"/>
      <c r="Y778" s="95"/>
      <c r="Z778" s="95"/>
    </row>
    <row r="779" ht="12.75" customHeight="1">
      <c r="A779" s="95"/>
      <c r="B779" s="95"/>
      <c r="C779" s="95"/>
      <c r="D779" s="95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5"/>
      <c r="W779" s="95"/>
      <c r="X779" s="95"/>
      <c r="Y779" s="95"/>
      <c r="Z779" s="95"/>
    </row>
    <row r="780" ht="12.75" customHeight="1">
      <c r="A780" s="95"/>
      <c r="B780" s="95"/>
      <c r="C780" s="95"/>
      <c r="D780" s="95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5"/>
      <c r="W780" s="95"/>
      <c r="X780" s="95"/>
      <c r="Y780" s="95"/>
      <c r="Z780" s="95"/>
    </row>
    <row r="781" ht="12.75" customHeight="1">
      <c r="A781" s="95"/>
      <c r="B781" s="95"/>
      <c r="C781" s="95"/>
      <c r="D781" s="95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5"/>
      <c r="W781" s="95"/>
      <c r="X781" s="95"/>
      <c r="Y781" s="95"/>
      <c r="Z781" s="95"/>
    </row>
    <row r="782" ht="12.75" customHeight="1">
      <c r="A782" s="95"/>
      <c r="B782" s="95"/>
      <c r="C782" s="95"/>
      <c r="D782" s="95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5"/>
      <c r="W782" s="95"/>
      <c r="X782" s="95"/>
      <c r="Y782" s="95"/>
      <c r="Z782" s="95"/>
    </row>
    <row r="783" ht="12.75" customHeight="1">
      <c r="A783" s="95"/>
      <c r="B783" s="95"/>
      <c r="C783" s="95"/>
      <c r="D783" s="95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5"/>
      <c r="W783" s="95"/>
      <c r="X783" s="95"/>
      <c r="Y783" s="95"/>
      <c r="Z783" s="95"/>
    </row>
    <row r="784" ht="12.75" customHeight="1">
      <c r="A784" s="95"/>
      <c r="B784" s="95"/>
      <c r="C784" s="95"/>
      <c r="D784" s="95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5"/>
      <c r="W784" s="95"/>
      <c r="X784" s="95"/>
      <c r="Y784" s="95"/>
      <c r="Z784" s="95"/>
    </row>
    <row r="785" ht="12.75" customHeight="1">
      <c r="A785" s="95"/>
      <c r="B785" s="95"/>
      <c r="C785" s="95"/>
      <c r="D785" s="95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5"/>
      <c r="W785" s="95"/>
      <c r="X785" s="95"/>
      <c r="Y785" s="95"/>
      <c r="Z785" s="95"/>
    </row>
    <row r="786" ht="12.75" customHeight="1">
      <c r="A786" s="95"/>
      <c r="B786" s="95"/>
      <c r="C786" s="95"/>
      <c r="D786" s="95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5"/>
      <c r="W786" s="95"/>
      <c r="X786" s="95"/>
      <c r="Y786" s="95"/>
      <c r="Z786" s="95"/>
    </row>
    <row r="787" ht="12.75" customHeight="1">
      <c r="A787" s="95"/>
      <c r="B787" s="95"/>
      <c r="C787" s="95"/>
      <c r="D787" s="95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5"/>
      <c r="W787" s="95"/>
      <c r="X787" s="95"/>
      <c r="Y787" s="95"/>
      <c r="Z787" s="95"/>
    </row>
    <row r="788" ht="12.75" customHeight="1">
      <c r="A788" s="95"/>
      <c r="B788" s="95"/>
      <c r="C788" s="95"/>
      <c r="D788" s="95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5"/>
      <c r="W788" s="95"/>
      <c r="X788" s="95"/>
      <c r="Y788" s="95"/>
      <c r="Z788" s="95"/>
    </row>
    <row r="789" ht="12.75" customHeight="1">
      <c r="A789" s="95"/>
      <c r="B789" s="95"/>
      <c r="C789" s="95"/>
      <c r="D789" s="95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5"/>
      <c r="W789" s="95"/>
      <c r="X789" s="95"/>
      <c r="Y789" s="95"/>
      <c r="Z789" s="95"/>
    </row>
    <row r="790" ht="12.75" customHeight="1">
      <c r="A790" s="95"/>
      <c r="B790" s="95"/>
      <c r="C790" s="95"/>
      <c r="D790" s="95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5"/>
      <c r="W790" s="95"/>
      <c r="X790" s="95"/>
      <c r="Y790" s="95"/>
      <c r="Z790" s="95"/>
    </row>
    <row r="791" ht="12.75" customHeight="1">
      <c r="A791" s="95"/>
      <c r="B791" s="95"/>
      <c r="C791" s="95"/>
      <c r="D791" s="95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5"/>
      <c r="W791" s="95"/>
      <c r="X791" s="95"/>
      <c r="Y791" s="95"/>
      <c r="Z791" s="95"/>
    </row>
    <row r="792" ht="12.75" customHeight="1">
      <c r="A792" s="95"/>
      <c r="B792" s="95"/>
      <c r="C792" s="95"/>
      <c r="D792" s="95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5"/>
      <c r="W792" s="95"/>
      <c r="X792" s="95"/>
      <c r="Y792" s="95"/>
      <c r="Z792" s="95"/>
    </row>
    <row r="793" ht="12.75" customHeight="1">
      <c r="A793" s="95"/>
      <c r="B793" s="95"/>
      <c r="C793" s="95"/>
      <c r="D793" s="95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5"/>
      <c r="W793" s="95"/>
      <c r="X793" s="95"/>
      <c r="Y793" s="95"/>
      <c r="Z793" s="95"/>
    </row>
    <row r="794" ht="12.75" customHeight="1">
      <c r="A794" s="95"/>
      <c r="B794" s="95"/>
      <c r="C794" s="95"/>
      <c r="D794" s="95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5"/>
      <c r="W794" s="95"/>
      <c r="X794" s="95"/>
      <c r="Y794" s="95"/>
      <c r="Z794" s="95"/>
    </row>
    <row r="795" ht="12.75" customHeight="1">
      <c r="A795" s="95"/>
      <c r="B795" s="95"/>
      <c r="C795" s="95"/>
      <c r="D795" s="95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5"/>
      <c r="W795" s="95"/>
      <c r="X795" s="95"/>
      <c r="Y795" s="95"/>
      <c r="Z795" s="95"/>
    </row>
    <row r="796" ht="12.75" customHeight="1">
      <c r="A796" s="95"/>
      <c r="B796" s="95"/>
      <c r="C796" s="95"/>
      <c r="D796" s="95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5"/>
      <c r="W796" s="95"/>
      <c r="X796" s="95"/>
      <c r="Y796" s="95"/>
      <c r="Z796" s="95"/>
    </row>
    <row r="797" ht="12.75" customHeight="1">
      <c r="A797" s="95"/>
      <c r="B797" s="95"/>
      <c r="C797" s="95"/>
      <c r="D797" s="95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5"/>
      <c r="W797" s="95"/>
      <c r="X797" s="95"/>
      <c r="Y797" s="95"/>
      <c r="Z797" s="95"/>
    </row>
    <row r="798" ht="12.75" customHeight="1">
      <c r="A798" s="95"/>
      <c r="B798" s="95"/>
      <c r="C798" s="95"/>
      <c r="D798" s="95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5"/>
      <c r="W798" s="95"/>
      <c r="X798" s="95"/>
      <c r="Y798" s="95"/>
      <c r="Z798" s="95"/>
    </row>
    <row r="799" ht="12.75" customHeight="1">
      <c r="A799" s="95"/>
      <c r="B799" s="95"/>
      <c r="C799" s="95"/>
      <c r="D799" s="95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5"/>
      <c r="W799" s="95"/>
      <c r="X799" s="95"/>
      <c r="Y799" s="95"/>
      <c r="Z799" s="95"/>
    </row>
    <row r="800" ht="12.75" customHeight="1">
      <c r="A800" s="95"/>
      <c r="B800" s="95"/>
      <c r="C800" s="95"/>
      <c r="D800" s="95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5"/>
      <c r="W800" s="95"/>
      <c r="X800" s="95"/>
      <c r="Y800" s="95"/>
      <c r="Z800" s="95"/>
    </row>
    <row r="801" ht="12.75" customHeight="1">
      <c r="A801" s="95"/>
      <c r="B801" s="95"/>
      <c r="C801" s="95"/>
      <c r="D801" s="95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5"/>
      <c r="W801" s="95"/>
      <c r="X801" s="95"/>
      <c r="Y801" s="95"/>
      <c r="Z801" s="95"/>
    </row>
    <row r="802" ht="12.75" customHeight="1">
      <c r="A802" s="95"/>
      <c r="B802" s="95"/>
      <c r="C802" s="95"/>
      <c r="D802" s="95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5"/>
      <c r="W802" s="95"/>
      <c r="X802" s="95"/>
      <c r="Y802" s="95"/>
      <c r="Z802" s="95"/>
    </row>
    <row r="803" ht="12.75" customHeight="1">
      <c r="A803" s="95"/>
      <c r="B803" s="95"/>
      <c r="C803" s="95"/>
      <c r="D803" s="95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5"/>
      <c r="W803" s="95"/>
      <c r="X803" s="95"/>
      <c r="Y803" s="95"/>
      <c r="Z803" s="95"/>
    </row>
    <row r="804" ht="12.75" customHeight="1">
      <c r="A804" s="95"/>
      <c r="B804" s="95"/>
      <c r="C804" s="95"/>
      <c r="D804" s="95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5"/>
      <c r="W804" s="95"/>
      <c r="X804" s="95"/>
      <c r="Y804" s="95"/>
      <c r="Z804" s="95"/>
    </row>
    <row r="805" ht="12.75" customHeight="1">
      <c r="A805" s="95"/>
      <c r="B805" s="95"/>
      <c r="C805" s="95"/>
      <c r="D805" s="95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5"/>
      <c r="W805" s="95"/>
      <c r="X805" s="95"/>
      <c r="Y805" s="95"/>
      <c r="Z805" s="95"/>
    </row>
    <row r="806" ht="12.75" customHeight="1">
      <c r="A806" s="95"/>
      <c r="B806" s="95"/>
      <c r="C806" s="95"/>
      <c r="D806" s="95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5"/>
      <c r="W806" s="95"/>
      <c r="X806" s="95"/>
      <c r="Y806" s="95"/>
      <c r="Z806" s="95"/>
    </row>
    <row r="807" ht="12.75" customHeight="1">
      <c r="A807" s="95"/>
      <c r="B807" s="95"/>
      <c r="C807" s="95"/>
      <c r="D807" s="95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5"/>
      <c r="W807" s="95"/>
      <c r="X807" s="95"/>
      <c r="Y807" s="95"/>
      <c r="Z807" s="95"/>
    </row>
    <row r="808" ht="12.75" customHeight="1">
      <c r="A808" s="95"/>
      <c r="B808" s="95"/>
      <c r="C808" s="95"/>
      <c r="D808" s="95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5"/>
      <c r="W808" s="95"/>
      <c r="X808" s="95"/>
      <c r="Y808" s="95"/>
      <c r="Z808" s="95"/>
    </row>
    <row r="809" ht="12.75" customHeight="1">
      <c r="A809" s="95"/>
      <c r="B809" s="95"/>
      <c r="C809" s="95"/>
      <c r="D809" s="95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5"/>
      <c r="W809" s="95"/>
      <c r="X809" s="95"/>
      <c r="Y809" s="95"/>
      <c r="Z809" s="95"/>
    </row>
    <row r="810" ht="12.75" customHeight="1">
      <c r="A810" s="95"/>
      <c r="B810" s="95"/>
      <c r="C810" s="95"/>
      <c r="D810" s="95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5"/>
      <c r="W810" s="95"/>
      <c r="X810" s="95"/>
      <c r="Y810" s="95"/>
      <c r="Z810" s="95"/>
    </row>
    <row r="811" ht="12.75" customHeight="1">
      <c r="A811" s="95"/>
      <c r="B811" s="95"/>
      <c r="C811" s="95"/>
      <c r="D811" s="95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5"/>
      <c r="W811" s="95"/>
      <c r="X811" s="95"/>
      <c r="Y811" s="95"/>
      <c r="Z811" s="95"/>
    </row>
    <row r="812" ht="12.75" customHeight="1">
      <c r="A812" s="95"/>
      <c r="B812" s="95"/>
      <c r="C812" s="95"/>
      <c r="D812" s="95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5"/>
      <c r="W812" s="95"/>
      <c r="X812" s="95"/>
      <c r="Y812" s="95"/>
      <c r="Z812" s="95"/>
    </row>
    <row r="813" ht="12.75" customHeight="1">
      <c r="A813" s="95"/>
      <c r="B813" s="95"/>
      <c r="C813" s="95"/>
      <c r="D813" s="95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5"/>
      <c r="W813" s="95"/>
      <c r="X813" s="95"/>
      <c r="Y813" s="95"/>
      <c r="Z813" s="95"/>
    </row>
    <row r="814" ht="12.75" customHeight="1">
      <c r="A814" s="95"/>
      <c r="B814" s="95"/>
      <c r="C814" s="95"/>
      <c r="D814" s="95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5"/>
      <c r="W814" s="95"/>
      <c r="X814" s="95"/>
      <c r="Y814" s="95"/>
      <c r="Z814" s="95"/>
    </row>
    <row r="815" ht="12.75" customHeight="1">
      <c r="A815" s="95"/>
      <c r="B815" s="95"/>
      <c r="C815" s="95"/>
      <c r="D815" s="95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5"/>
      <c r="W815" s="95"/>
      <c r="X815" s="95"/>
      <c r="Y815" s="95"/>
      <c r="Z815" s="95"/>
    </row>
    <row r="816" ht="12.75" customHeight="1">
      <c r="A816" s="95"/>
      <c r="B816" s="95"/>
      <c r="C816" s="95"/>
      <c r="D816" s="95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5"/>
      <c r="W816" s="95"/>
      <c r="X816" s="95"/>
      <c r="Y816" s="95"/>
      <c r="Z816" s="95"/>
    </row>
    <row r="817" ht="12.75" customHeight="1">
      <c r="A817" s="95"/>
      <c r="B817" s="95"/>
      <c r="C817" s="95"/>
      <c r="D817" s="95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5"/>
      <c r="W817" s="95"/>
      <c r="X817" s="95"/>
      <c r="Y817" s="95"/>
      <c r="Z817" s="95"/>
    </row>
    <row r="818" ht="12.75" customHeight="1">
      <c r="A818" s="95"/>
      <c r="B818" s="95"/>
      <c r="C818" s="95"/>
      <c r="D818" s="95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5"/>
      <c r="W818" s="95"/>
      <c r="X818" s="95"/>
      <c r="Y818" s="95"/>
      <c r="Z818" s="95"/>
    </row>
    <row r="819" ht="12.75" customHeight="1">
      <c r="A819" s="95"/>
      <c r="B819" s="95"/>
      <c r="C819" s="95"/>
      <c r="D819" s="95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5"/>
      <c r="W819" s="95"/>
      <c r="X819" s="95"/>
      <c r="Y819" s="95"/>
      <c r="Z819" s="95"/>
    </row>
    <row r="820" ht="12.75" customHeight="1">
      <c r="A820" s="95"/>
      <c r="B820" s="95"/>
      <c r="C820" s="95"/>
      <c r="D820" s="95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5"/>
      <c r="W820" s="95"/>
      <c r="X820" s="95"/>
      <c r="Y820" s="95"/>
      <c r="Z820" s="95"/>
    </row>
    <row r="821" ht="12.75" customHeight="1">
      <c r="A821" s="95"/>
      <c r="B821" s="95"/>
      <c r="C821" s="95"/>
      <c r="D821" s="95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5"/>
      <c r="W821" s="95"/>
      <c r="X821" s="95"/>
      <c r="Y821" s="95"/>
      <c r="Z821" s="95"/>
    </row>
    <row r="822" ht="12.75" customHeight="1">
      <c r="A822" s="95"/>
      <c r="B822" s="95"/>
      <c r="C822" s="95"/>
      <c r="D822" s="95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5"/>
      <c r="W822" s="95"/>
      <c r="X822" s="95"/>
      <c r="Y822" s="95"/>
      <c r="Z822" s="95"/>
    </row>
    <row r="823" ht="12.75" customHeight="1">
      <c r="A823" s="95"/>
      <c r="B823" s="95"/>
      <c r="C823" s="95"/>
      <c r="D823" s="95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5"/>
      <c r="W823" s="95"/>
      <c r="X823" s="95"/>
      <c r="Y823" s="95"/>
      <c r="Z823" s="95"/>
    </row>
    <row r="824" ht="12.75" customHeight="1">
      <c r="A824" s="95"/>
      <c r="B824" s="95"/>
      <c r="C824" s="95"/>
      <c r="D824" s="95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5"/>
      <c r="W824" s="95"/>
      <c r="X824" s="95"/>
      <c r="Y824" s="95"/>
      <c r="Z824" s="95"/>
    </row>
    <row r="825" ht="12.75" customHeight="1">
      <c r="A825" s="95"/>
      <c r="B825" s="95"/>
      <c r="C825" s="95"/>
      <c r="D825" s="95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5"/>
      <c r="W825" s="95"/>
      <c r="X825" s="95"/>
      <c r="Y825" s="95"/>
      <c r="Z825" s="95"/>
    </row>
    <row r="826" ht="12.75" customHeight="1">
      <c r="A826" s="95"/>
      <c r="B826" s="95"/>
      <c r="C826" s="95"/>
      <c r="D826" s="95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5"/>
      <c r="W826" s="95"/>
      <c r="X826" s="95"/>
      <c r="Y826" s="95"/>
      <c r="Z826" s="95"/>
    </row>
    <row r="827" ht="12.75" customHeight="1">
      <c r="A827" s="95"/>
      <c r="B827" s="95"/>
      <c r="C827" s="95"/>
      <c r="D827" s="95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5"/>
      <c r="W827" s="95"/>
      <c r="X827" s="95"/>
      <c r="Y827" s="95"/>
      <c r="Z827" s="95"/>
    </row>
    <row r="828" ht="12.75" customHeight="1">
      <c r="A828" s="95"/>
      <c r="B828" s="95"/>
      <c r="C828" s="95"/>
      <c r="D828" s="95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5"/>
      <c r="W828" s="95"/>
      <c r="X828" s="95"/>
      <c r="Y828" s="95"/>
      <c r="Z828" s="95"/>
    </row>
    <row r="829" ht="12.75" customHeight="1">
      <c r="A829" s="95"/>
      <c r="B829" s="95"/>
      <c r="C829" s="95"/>
      <c r="D829" s="95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5"/>
      <c r="W829" s="95"/>
      <c r="X829" s="95"/>
      <c r="Y829" s="95"/>
      <c r="Z829" s="95"/>
    </row>
    <row r="830" ht="12.75" customHeight="1">
      <c r="A830" s="95"/>
      <c r="B830" s="95"/>
      <c r="C830" s="95"/>
      <c r="D830" s="95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5"/>
      <c r="W830" s="95"/>
      <c r="X830" s="95"/>
      <c r="Y830" s="95"/>
      <c r="Z830" s="95"/>
    </row>
    <row r="831" ht="12.75" customHeight="1">
      <c r="A831" s="95"/>
      <c r="B831" s="95"/>
      <c r="C831" s="95"/>
      <c r="D831" s="95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5"/>
      <c r="W831" s="95"/>
      <c r="X831" s="95"/>
      <c r="Y831" s="95"/>
      <c r="Z831" s="95"/>
    </row>
    <row r="832" ht="12.75" customHeight="1">
      <c r="A832" s="95"/>
      <c r="B832" s="95"/>
      <c r="C832" s="95"/>
      <c r="D832" s="95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5"/>
      <c r="W832" s="95"/>
      <c r="X832" s="95"/>
      <c r="Y832" s="95"/>
      <c r="Z832" s="95"/>
    </row>
    <row r="833" ht="12.75" customHeight="1">
      <c r="A833" s="95"/>
      <c r="B833" s="95"/>
      <c r="C833" s="95"/>
      <c r="D833" s="95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5"/>
      <c r="W833" s="95"/>
      <c r="X833" s="95"/>
      <c r="Y833" s="95"/>
      <c r="Z833" s="95"/>
    </row>
    <row r="834" ht="12.75" customHeight="1">
      <c r="A834" s="95"/>
      <c r="B834" s="95"/>
      <c r="C834" s="95"/>
      <c r="D834" s="95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5"/>
      <c r="W834" s="95"/>
      <c r="X834" s="95"/>
      <c r="Y834" s="95"/>
      <c r="Z834" s="95"/>
    </row>
    <row r="835" ht="12.75" customHeight="1">
      <c r="A835" s="95"/>
      <c r="B835" s="95"/>
      <c r="C835" s="95"/>
      <c r="D835" s="95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5"/>
      <c r="W835" s="95"/>
      <c r="X835" s="95"/>
      <c r="Y835" s="95"/>
      <c r="Z835" s="95"/>
    </row>
    <row r="836" ht="12.75" customHeight="1">
      <c r="A836" s="95"/>
      <c r="B836" s="95"/>
      <c r="C836" s="95"/>
      <c r="D836" s="95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5"/>
      <c r="W836" s="95"/>
      <c r="X836" s="95"/>
      <c r="Y836" s="95"/>
      <c r="Z836" s="95"/>
    </row>
    <row r="837" ht="12.75" customHeight="1">
      <c r="A837" s="95"/>
      <c r="B837" s="95"/>
      <c r="C837" s="95"/>
      <c r="D837" s="95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5"/>
      <c r="W837" s="95"/>
      <c r="X837" s="95"/>
      <c r="Y837" s="95"/>
      <c r="Z837" s="95"/>
    </row>
    <row r="838" ht="12.75" customHeight="1">
      <c r="A838" s="95"/>
      <c r="B838" s="95"/>
      <c r="C838" s="95"/>
      <c r="D838" s="95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5"/>
      <c r="W838" s="95"/>
      <c r="X838" s="95"/>
      <c r="Y838" s="95"/>
      <c r="Z838" s="95"/>
    </row>
    <row r="839" ht="12.75" customHeight="1">
      <c r="A839" s="95"/>
      <c r="B839" s="95"/>
      <c r="C839" s="95"/>
      <c r="D839" s="95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5"/>
      <c r="W839" s="95"/>
      <c r="X839" s="95"/>
      <c r="Y839" s="95"/>
      <c r="Z839" s="95"/>
    </row>
    <row r="840" ht="12.75" customHeight="1">
      <c r="A840" s="95"/>
      <c r="B840" s="95"/>
      <c r="C840" s="95"/>
      <c r="D840" s="95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5"/>
      <c r="W840" s="95"/>
      <c r="X840" s="95"/>
      <c r="Y840" s="95"/>
      <c r="Z840" s="95"/>
    </row>
    <row r="841" ht="12.75" customHeight="1">
      <c r="A841" s="95"/>
      <c r="B841" s="95"/>
      <c r="C841" s="95"/>
      <c r="D841" s="95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5"/>
      <c r="W841" s="95"/>
      <c r="X841" s="95"/>
      <c r="Y841" s="95"/>
      <c r="Z841" s="95"/>
    </row>
    <row r="842" ht="12.75" customHeight="1">
      <c r="A842" s="95"/>
      <c r="B842" s="95"/>
      <c r="C842" s="95"/>
      <c r="D842" s="95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5"/>
      <c r="W842" s="95"/>
      <c r="X842" s="95"/>
      <c r="Y842" s="95"/>
      <c r="Z842" s="95"/>
    </row>
    <row r="843" ht="12.75" customHeight="1">
      <c r="A843" s="95"/>
      <c r="B843" s="95"/>
      <c r="C843" s="95"/>
      <c r="D843" s="95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5"/>
      <c r="W843" s="95"/>
      <c r="X843" s="95"/>
      <c r="Y843" s="95"/>
      <c r="Z843" s="95"/>
    </row>
    <row r="844" ht="12.75" customHeight="1">
      <c r="A844" s="95"/>
      <c r="B844" s="95"/>
      <c r="C844" s="95"/>
      <c r="D844" s="95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5"/>
      <c r="W844" s="95"/>
      <c r="X844" s="95"/>
      <c r="Y844" s="95"/>
      <c r="Z844" s="95"/>
    </row>
    <row r="845" ht="12.75" customHeight="1">
      <c r="A845" s="95"/>
      <c r="B845" s="95"/>
      <c r="C845" s="95"/>
      <c r="D845" s="95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5"/>
      <c r="W845" s="95"/>
      <c r="X845" s="95"/>
      <c r="Y845" s="95"/>
      <c r="Z845" s="95"/>
    </row>
    <row r="846" ht="12.75" customHeight="1">
      <c r="A846" s="95"/>
      <c r="B846" s="95"/>
      <c r="C846" s="95"/>
      <c r="D846" s="95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5"/>
      <c r="W846" s="95"/>
      <c r="X846" s="95"/>
      <c r="Y846" s="95"/>
      <c r="Z846" s="95"/>
    </row>
    <row r="847" ht="12.75" customHeight="1">
      <c r="A847" s="95"/>
      <c r="B847" s="95"/>
      <c r="C847" s="95"/>
      <c r="D847" s="95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5"/>
      <c r="W847" s="95"/>
      <c r="X847" s="95"/>
      <c r="Y847" s="95"/>
      <c r="Z847" s="95"/>
    </row>
    <row r="848" ht="12.75" customHeight="1">
      <c r="A848" s="95"/>
      <c r="B848" s="95"/>
      <c r="C848" s="95"/>
      <c r="D848" s="95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5"/>
      <c r="W848" s="95"/>
      <c r="X848" s="95"/>
      <c r="Y848" s="95"/>
      <c r="Z848" s="95"/>
    </row>
    <row r="849" ht="12.75" customHeight="1">
      <c r="A849" s="95"/>
      <c r="B849" s="95"/>
      <c r="C849" s="95"/>
      <c r="D849" s="95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5"/>
      <c r="W849" s="95"/>
      <c r="X849" s="95"/>
      <c r="Y849" s="95"/>
      <c r="Z849" s="95"/>
    </row>
    <row r="850" ht="12.75" customHeight="1">
      <c r="A850" s="95"/>
      <c r="B850" s="95"/>
      <c r="C850" s="95"/>
      <c r="D850" s="95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5"/>
      <c r="W850" s="95"/>
      <c r="X850" s="95"/>
      <c r="Y850" s="95"/>
      <c r="Z850" s="95"/>
    </row>
    <row r="851" ht="12.75" customHeight="1">
      <c r="A851" s="95"/>
      <c r="B851" s="95"/>
      <c r="C851" s="95"/>
      <c r="D851" s="95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5"/>
      <c r="W851" s="95"/>
      <c r="X851" s="95"/>
      <c r="Y851" s="95"/>
      <c r="Z851" s="95"/>
    </row>
    <row r="852" ht="12.75" customHeight="1">
      <c r="A852" s="95"/>
      <c r="B852" s="95"/>
      <c r="C852" s="95"/>
      <c r="D852" s="95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5"/>
      <c r="W852" s="95"/>
      <c r="X852" s="95"/>
      <c r="Y852" s="95"/>
      <c r="Z852" s="95"/>
    </row>
    <row r="853" ht="12.75" customHeight="1">
      <c r="A853" s="95"/>
      <c r="B853" s="95"/>
      <c r="C853" s="95"/>
      <c r="D853" s="95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5"/>
      <c r="W853" s="95"/>
      <c r="X853" s="95"/>
      <c r="Y853" s="95"/>
      <c r="Z853" s="95"/>
    </row>
    <row r="854" ht="12.75" customHeight="1">
      <c r="A854" s="95"/>
      <c r="B854" s="95"/>
      <c r="C854" s="95"/>
      <c r="D854" s="95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5"/>
      <c r="W854" s="95"/>
      <c r="X854" s="95"/>
      <c r="Y854" s="95"/>
      <c r="Z854" s="95"/>
    </row>
    <row r="855" ht="12.75" customHeight="1">
      <c r="A855" s="95"/>
      <c r="B855" s="95"/>
      <c r="C855" s="95"/>
      <c r="D855" s="95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5"/>
      <c r="W855" s="95"/>
      <c r="X855" s="95"/>
      <c r="Y855" s="95"/>
      <c r="Z855" s="95"/>
    </row>
    <row r="856" ht="12.75" customHeight="1">
      <c r="A856" s="95"/>
      <c r="B856" s="95"/>
      <c r="C856" s="95"/>
      <c r="D856" s="95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5"/>
      <c r="W856" s="95"/>
      <c r="X856" s="95"/>
      <c r="Y856" s="95"/>
      <c r="Z856" s="95"/>
    </row>
    <row r="857" ht="12.75" customHeight="1">
      <c r="A857" s="95"/>
      <c r="B857" s="95"/>
      <c r="C857" s="95"/>
      <c r="D857" s="95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5"/>
      <c r="W857" s="95"/>
      <c r="X857" s="95"/>
      <c r="Y857" s="95"/>
      <c r="Z857" s="95"/>
    </row>
    <row r="858" ht="12.75" customHeight="1">
      <c r="A858" s="95"/>
      <c r="B858" s="95"/>
      <c r="C858" s="95"/>
      <c r="D858" s="95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5"/>
      <c r="W858" s="95"/>
      <c r="X858" s="95"/>
      <c r="Y858" s="95"/>
      <c r="Z858" s="95"/>
    </row>
    <row r="859" ht="12.75" customHeight="1">
      <c r="A859" s="95"/>
      <c r="B859" s="95"/>
      <c r="C859" s="95"/>
      <c r="D859" s="95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5"/>
      <c r="W859" s="95"/>
      <c r="X859" s="95"/>
      <c r="Y859" s="95"/>
      <c r="Z859" s="95"/>
    </row>
    <row r="860" ht="12.75" customHeight="1">
      <c r="A860" s="95"/>
      <c r="B860" s="95"/>
      <c r="C860" s="95"/>
      <c r="D860" s="95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5"/>
      <c r="W860" s="95"/>
      <c r="X860" s="95"/>
      <c r="Y860" s="95"/>
      <c r="Z860" s="95"/>
    </row>
    <row r="861" ht="12.75" customHeight="1">
      <c r="A861" s="95"/>
      <c r="B861" s="95"/>
      <c r="C861" s="95"/>
      <c r="D861" s="95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5"/>
      <c r="W861" s="95"/>
      <c r="X861" s="95"/>
      <c r="Y861" s="95"/>
      <c r="Z861" s="95"/>
    </row>
    <row r="862" ht="12.75" customHeight="1">
      <c r="A862" s="95"/>
      <c r="B862" s="95"/>
      <c r="C862" s="95"/>
      <c r="D862" s="95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5"/>
      <c r="W862" s="95"/>
      <c r="X862" s="95"/>
      <c r="Y862" s="95"/>
      <c r="Z862" s="95"/>
    </row>
    <row r="863" ht="12.75" customHeight="1">
      <c r="A863" s="95"/>
      <c r="B863" s="95"/>
      <c r="C863" s="95"/>
      <c r="D863" s="95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5"/>
      <c r="W863" s="95"/>
      <c r="X863" s="95"/>
      <c r="Y863" s="95"/>
      <c r="Z863" s="95"/>
    </row>
    <row r="864" ht="12.75" customHeight="1">
      <c r="A864" s="95"/>
      <c r="B864" s="95"/>
      <c r="C864" s="95"/>
      <c r="D864" s="95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5"/>
      <c r="W864" s="95"/>
      <c r="X864" s="95"/>
      <c r="Y864" s="95"/>
      <c r="Z864" s="95"/>
    </row>
    <row r="865" ht="12.75" customHeight="1">
      <c r="A865" s="95"/>
      <c r="B865" s="95"/>
      <c r="C865" s="95"/>
      <c r="D865" s="95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5"/>
      <c r="W865" s="95"/>
      <c r="X865" s="95"/>
      <c r="Y865" s="95"/>
      <c r="Z865" s="95"/>
    </row>
    <row r="866" ht="12.75" customHeight="1">
      <c r="A866" s="95"/>
      <c r="B866" s="95"/>
      <c r="C866" s="95"/>
      <c r="D866" s="95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5"/>
      <c r="W866" s="95"/>
      <c r="X866" s="95"/>
      <c r="Y866" s="95"/>
      <c r="Z866" s="95"/>
    </row>
    <row r="867" ht="12.75" customHeight="1">
      <c r="A867" s="95"/>
      <c r="B867" s="95"/>
      <c r="C867" s="95"/>
      <c r="D867" s="95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5"/>
      <c r="W867" s="95"/>
      <c r="X867" s="95"/>
      <c r="Y867" s="95"/>
      <c r="Z867" s="95"/>
    </row>
    <row r="868" ht="12.75" customHeight="1">
      <c r="A868" s="95"/>
      <c r="B868" s="95"/>
      <c r="C868" s="95"/>
      <c r="D868" s="95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5"/>
      <c r="W868" s="95"/>
      <c r="X868" s="95"/>
      <c r="Y868" s="95"/>
      <c r="Z868" s="95"/>
    </row>
    <row r="869" ht="12.75" customHeight="1">
      <c r="A869" s="95"/>
      <c r="B869" s="95"/>
      <c r="C869" s="95"/>
      <c r="D869" s="95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5"/>
      <c r="W869" s="95"/>
      <c r="X869" s="95"/>
      <c r="Y869" s="95"/>
      <c r="Z869" s="95"/>
    </row>
    <row r="870" ht="12.75" customHeight="1">
      <c r="A870" s="95"/>
      <c r="B870" s="95"/>
      <c r="C870" s="95"/>
      <c r="D870" s="95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5"/>
      <c r="W870" s="95"/>
      <c r="X870" s="95"/>
      <c r="Y870" s="95"/>
      <c r="Z870" s="95"/>
    </row>
    <row r="871" ht="12.75" customHeight="1">
      <c r="A871" s="95"/>
      <c r="B871" s="95"/>
      <c r="C871" s="95"/>
      <c r="D871" s="95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5"/>
      <c r="W871" s="95"/>
      <c r="X871" s="95"/>
      <c r="Y871" s="95"/>
      <c r="Z871" s="95"/>
    </row>
    <row r="872" ht="12.75" customHeight="1">
      <c r="A872" s="95"/>
      <c r="B872" s="95"/>
      <c r="C872" s="95"/>
      <c r="D872" s="95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5"/>
      <c r="W872" s="95"/>
      <c r="X872" s="95"/>
      <c r="Y872" s="95"/>
      <c r="Z872" s="95"/>
    </row>
    <row r="873" ht="12.75" customHeight="1">
      <c r="A873" s="95"/>
      <c r="B873" s="95"/>
      <c r="C873" s="95"/>
      <c r="D873" s="95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5"/>
      <c r="W873" s="95"/>
      <c r="X873" s="95"/>
      <c r="Y873" s="95"/>
      <c r="Z873" s="95"/>
    </row>
    <row r="874" ht="12.75" customHeight="1">
      <c r="A874" s="95"/>
      <c r="B874" s="95"/>
      <c r="C874" s="95"/>
      <c r="D874" s="95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5"/>
      <c r="W874" s="95"/>
      <c r="X874" s="95"/>
      <c r="Y874" s="95"/>
      <c r="Z874" s="95"/>
    </row>
    <row r="875" ht="12.75" customHeight="1">
      <c r="A875" s="95"/>
      <c r="B875" s="95"/>
      <c r="C875" s="95"/>
      <c r="D875" s="95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5"/>
      <c r="W875" s="95"/>
      <c r="X875" s="95"/>
      <c r="Y875" s="95"/>
      <c r="Z875" s="95"/>
    </row>
    <row r="876" ht="12.75" customHeight="1">
      <c r="A876" s="95"/>
      <c r="B876" s="95"/>
      <c r="C876" s="95"/>
      <c r="D876" s="95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5"/>
      <c r="W876" s="95"/>
      <c r="X876" s="95"/>
      <c r="Y876" s="95"/>
      <c r="Z876" s="95"/>
    </row>
    <row r="877" ht="12.75" customHeight="1">
      <c r="A877" s="95"/>
      <c r="B877" s="95"/>
      <c r="C877" s="95"/>
      <c r="D877" s="95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5"/>
      <c r="W877" s="95"/>
      <c r="X877" s="95"/>
      <c r="Y877" s="95"/>
      <c r="Z877" s="95"/>
    </row>
    <row r="878" ht="12.75" customHeight="1">
      <c r="A878" s="95"/>
      <c r="B878" s="95"/>
      <c r="C878" s="95"/>
      <c r="D878" s="95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5"/>
      <c r="W878" s="95"/>
      <c r="X878" s="95"/>
      <c r="Y878" s="95"/>
      <c r="Z878" s="95"/>
    </row>
    <row r="879" ht="12.75" customHeight="1">
      <c r="A879" s="95"/>
      <c r="B879" s="95"/>
      <c r="C879" s="95"/>
      <c r="D879" s="95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5"/>
      <c r="W879" s="95"/>
      <c r="X879" s="95"/>
      <c r="Y879" s="95"/>
      <c r="Z879" s="95"/>
    </row>
    <row r="880" ht="12.75" customHeight="1">
      <c r="A880" s="95"/>
      <c r="B880" s="95"/>
      <c r="C880" s="95"/>
      <c r="D880" s="95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5"/>
      <c r="W880" s="95"/>
      <c r="X880" s="95"/>
      <c r="Y880" s="95"/>
      <c r="Z880" s="95"/>
    </row>
    <row r="881" ht="12.75" customHeight="1">
      <c r="A881" s="95"/>
      <c r="B881" s="95"/>
      <c r="C881" s="95"/>
      <c r="D881" s="95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5"/>
      <c r="W881" s="95"/>
      <c r="X881" s="95"/>
      <c r="Y881" s="95"/>
      <c r="Z881" s="95"/>
    </row>
    <row r="882" ht="12.75" customHeight="1">
      <c r="A882" s="95"/>
      <c r="B882" s="95"/>
      <c r="C882" s="95"/>
      <c r="D882" s="95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5"/>
      <c r="W882" s="95"/>
      <c r="X882" s="95"/>
      <c r="Y882" s="95"/>
      <c r="Z882" s="95"/>
    </row>
    <row r="883" ht="12.75" customHeight="1">
      <c r="A883" s="95"/>
      <c r="B883" s="95"/>
      <c r="C883" s="95"/>
      <c r="D883" s="95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5"/>
      <c r="W883" s="95"/>
      <c r="X883" s="95"/>
      <c r="Y883" s="95"/>
      <c r="Z883" s="95"/>
    </row>
    <row r="884" ht="12.75" customHeight="1">
      <c r="A884" s="95"/>
      <c r="B884" s="95"/>
      <c r="C884" s="95"/>
      <c r="D884" s="95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5"/>
      <c r="W884" s="95"/>
      <c r="X884" s="95"/>
      <c r="Y884" s="95"/>
      <c r="Z884" s="95"/>
    </row>
    <row r="885" ht="12.75" customHeight="1">
      <c r="A885" s="95"/>
      <c r="B885" s="95"/>
      <c r="C885" s="95"/>
      <c r="D885" s="95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5"/>
      <c r="W885" s="95"/>
      <c r="X885" s="95"/>
      <c r="Y885" s="95"/>
      <c r="Z885" s="95"/>
    </row>
    <row r="886" ht="12.75" customHeight="1">
      <c r="A886" s="95"/>
      <c r="B886" s="95"/>
      <c r="C886" s="95"/>
      <c r="D886" s="95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5"/>
      <c r="W886" s="95"/>
      <c r="X886" s="95"/>
      <c r="Y886" s="95"/>
      <c r="Z886" s="95"/>
    </row>
    <row r="887" ht="12.75" customHeight="1">
      <c r="A887" s="95"/>
      <c r="B887" s="95"/>
      <c r="C887" s="95"/>
      <c r="D887" s="95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5"/>
      <c r="W887" s="95"/>
      <c r="X887" s="95"/>
      <c r="Y887" s="95"/>
      <c r="Z887" s="95"/>
    </row>
    <row r="888" ht="12.75" customHeight="1">
      <c r="A888" s="95"/>
      <c r="B888" s="95"/>
      <c r="C888" s="95"/>
      <c r="D888" s="95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5"/>
      <c r="W888" s="95"/>
      <c r="X888" s="95"/>
      <c r="Y888" s="95"/>
      <c r="Z888" s="95"/>
    </row>
    <row r="889" ht="12.75" customHeight="1">
      <c r="A889" s="95"/>
      <c r="B889" s="95"/>
      <c r="C889" s="95"/>
      <c r="D889" s="95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5"/>
      <c r="W889" s="95"/>
      <c r="X889" s="95"/>
      <c r="Y889" s="95"/>
      <c r="Z889" s="95"/>
    </row>
    <row r="890" ht="12.75" customHeight="1">
      <c r="A890" s="95"/>
      <c r="B890" s="95"/>
      <c r="C890" s="95"/>
      <c r="D890" s="95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5"/>
      <c r="W890" s="95"/>
      <c r="X890" s="95"/>
      <c r="Y890" s="95"/>
      <c r="Z890" s="95"/>
    </row>
    <row r="891" ht="12.75" customHeight="1">
      <c r="A891" s="95"/>
      <c r="B891" s="95"/>
      <c r="C891" s="95"/>
      <c r="D891" s="95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5"/>
      <c r="W891" s="95"/>
      <c r="X891" s="95"/>
      <c r="Y891" s="95"/>
      <c r="Z891" s="95"/>
    </row>
    <row r="892" ht="12.75" customHeight="1">
      <c r="A892" s="95"/>
      <c r="B892" s="95"/>
      <c r="C892" s="95"/>
      <c r="D892" s="95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5"/>
      <c r="W892" s="95"/>
      <c r="X892" s="95"/>
      <c r="Y892" s="95"/>
      <c r="Z892" s="95"/>
    </row>
    <row r="893" ht="12.75" customHeight="1">
      <c r="A893" s="95"/>
      <c r="B893" s="95"/>
      <c r="C893" s="95"/>
      <c r="D893" s="95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5"/>
      <c r="W893" s="95"/>
      <c r="X893" s="95"/>
      <c r="Y893" s="95"/>
      <c r="Z893" s="95"/>
    </row>
    <row r="894" ht="12.75" customHeight="1">
      <c r="A894" s="95"/>
      <c r="B894" s="95"/>
      <c r="C894" s="95"/>
      <c r="D894" s="95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5"/>
      <c r="W894" s="95"/>
      <c r="X894" s="95"/>
      <c r="Y894" s="95"/>
      <c r="Z894" s="95"/>
    </row>
    <row r="895" ht="12.75" customHeight="1">
      <c r="A895" s="95"/>
      <c r="B895" s="95"/>
      <c r="C895" s="95"/>
      <c r="D895" s="95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5"/>
      <c r="W895" s="95"/>
      <c r="X895" s="95"/>
      <c r="Y895" s="95"/>
      <c r="Z895" s="95"/>
    </row>
    <row r="896" ht="12.75" customHeight="1">
      <c r="A896" s="95"/>
      <c r="B896" s="95"/>
      <c r="C896" s="95"/>
      <c r="D896" s="95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5"/>
      <c r="W896" s="95"/>
      <c r="X896" s="95"/>
      <c r="Y896" s="95"/>
      <c r="Z896" s="95"/>
    </row>
    <row r="897" ht="12.75" customHeight="1">
      <c r="A897" s="95"/>
      <c r="B897" s="95"/>
      <c r="C897" s="95"/>
      <c r="D897" s="95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5"/>
      <c r="W897" s="95"/>
      <c r="X897" s="95"/>
      <c r="Y897" s="95"/>
      <c r="Z897" s="95"/>
    </row>
    <row r="898" ht="12.75" customHeight="1">
      <c r="A898" s="95"/>
      <c r="B898" s="95"/>
      <c r="C898" s="95"/>
      <c r="D898" s="95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5"/>
      <c r="W898" s="95"/>
      <c r="X898" s="95"/>
      <c r="Y898" s="95"/>
      <c r="Z898" s="95"/>
    </row>
    <row r="899" ht="12.75" customHeight="1">
      <c r="A899" s="95"/>
      <c r="B899" s="95"/>
      <c r="C899" s="95"/>
      <c r="D899" s="95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5"/>
      <c r="W899" s="95"/>
      <c r="X899" s="95"/>
      <c r="Y899" s="95"/>
      <c r="Z899" s="95"/>
    </row>
    <row r="900" ht="12.75" customHeight="1">
      <c r="A900" s="95"/>
      <c r="B900" s="95"/>
      <c r="C900" s="95"/>
      <c r="D900" s="95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5"/>
      <c r="W900" s="95"/>
      <c r="X900" s="95"/>
      <c r="Y900" s="95"/>
      <c r="Z900" s="95"/>
    </row>
    <row r="901" ht="12.75" customHeight="1">
      <c r="A901" s="95"/>
      <c r="B901" s="95"/>
      <c r="C901" s="95"/>
      <c r="D901" s="95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5"/>
      <c r="W901" s="95"/>
      <c r="X901" s="95"/>
      <c r="Y901" s="95"/>
      <c r="Z901" s="95"/>
    </row>
    <row r="902" ht="12.75" customHeight="1">
      <c r="A902" s="95"/>
      <c r="B902" s="95"/>
      <c r="C902" s="95"/>
      <c r="D902" s="95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5"/>
      <c r="W902" s="95"/>
      <c r="X902" s="95"/>
      <c r="Y902" s="95"/>
      <c r="Z902" s="95"/>
    </row>
    <row r="903" ht="12.75" customHeight="1">
      <c r="A903" s="95"/>
      <c r="B903" s="95"/>
      <c r="C903" s="95"/>
      <c r="D903" s="95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5"/>
      <c r="W903" s="95"/>
      <c r="X903" s="95"/>
      <c r="Y903" s="95"/>
      <c r="Z903" s="95"/>
    </row>
    <row r="904" ht="12.75" customHeight="1">
      <c r="A904" s="95"/>
      <c r="B904" s="95"/>
      <c r="C904" s="95"/>
      <c r="D904" s="95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5"/>
      <c r="W904" s="95"/>
      <c r="X904" s="95"/>
      <c r="Y904" s="95"/>
      <c r="Z904" s="95"/>
    </row>
    <row r="905" ht="12.75" customHeight="1">
      <c r="A905" s="95"/>
      <c r="B905" s="95"/>
      <c r="C905" s="95"/>
      <c r="D905" s="95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5"/>
      <c r="W905" s="95"/>
      <c r="X905" s="95"/>
      <c r="Y905" s="95"/>
      <c r="Z905" s="95"/>
    </row>
    <row r="906" ht="12.75" customHeight="1">
      <c r="A906" s="95"/>
      <c r="B906" s="95"/>
      <c r="C906" s="95"/>
      <c r="D906" s="95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5"/>
      <c r="W906" s="95"/>
      <c r="X906" s="95"/>
      <c r="Y906" s="95"/>
      <c r="Z906" s="95"/>
    </row>
    <row r="907" ht="12.75" customHeight="1">
      <c r="A907" s="95"/>
      <c r="B907" s="95"/>
      <c r="C907" s="95"/>
      <c r="D907" s="95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5"/>
      <c r="W907" s="95"/>
      <c r="X907" s="95"/>
      <c r="Y907" s="95"/>
      <c r="Z907" s="95"/>
    </row>
    <row r="908" ht="12.75" customHeight="1">
      <c r="A908" s="95"/>
      <c r="B908" s="95"/>
      <c r="C908" s="95"/>
      <c r="D908" s="95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5"/>
      <c r="W908" s="95"/>
      <c r="X908" s="95"/>
      <c r="Y908" s="95"/>
      <c r="Z908" s="95"/>
    </row>
    <row r="909" ht="12.75" customHeight="1">
      <c r="A909" s="95"/>
      <c r="B909" s="95"/>
      <c r="C909" s="95"/>
      <c r="D909" s="95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5"/>
      <c r="W909" s="95"/>
      <c r="X909" s="95"/>
      <c r="Y909" s="95"/>
      <c r="Z909" s="95"/>
    </row>
    <row r="910" ht="12.75" customHeight="1">
      <c r="A910" s="95"/>
      <c r="B910" s="95"/>
      <c r="C910" s="95"/>
      <c r="D910" s="95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5"/>
      <c r="W910" s="95"/>
      <c r="X910" s="95"/>
      <c r="Y910" s="95"/>
      <c r="Z910" s="95"/>
    </row>
    <row r="911" ht="12.75" customHeight="1">
      <c r="A911" s="95"/>
      <c r="B911" s="95"/>
      <c r="C911" s="95"/>
      <c r="D911" s="95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5"/>
      <c r="W911" s="95"/>
      <c r="X911" s="95"/>
      <c r="Y911" s="95"/>
      <c r="Z911" s="95"/>
    </row>
    <row r="912" ht="12.75" customHeight="1">
      <c r="A912" s="95"/>
      <c r="B912" s="95"/>
      <c r="C912" s="95"/>
      <c r="D912" s="95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5"/>
      <c r="W912" s="95"/>
      <c r="X912" s="95"/>
      <c r="Y912" s="95"/>
      <c r="Z912" s="95"/>
    </row>
    <row r="913" ht="12.75" customHeight="1">
      <c r="A913" s="95"/>
      <c r="B913" s="95"/>
      <c r="C913" s="95"/>
      <c r="D913" s="95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5"/>
      <c r="W913" s="95"/>
      <c r="X913" s="95"/>
      <c r="Y913" s="95"/>
      <c r="Z913" s="95"/>
    </row>
    <row r="914" ht="12.75" customHeight="1">
      <c r="A914" s="95"/>
      <c r="B914" s="95"/>
      <c r="C914" s="95"/>
      <c r="D914" s="95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5"/>
      <c r="W914" s="95"/>
      <c r="X914" s="95"/>
      <c r="Y914" s="95"/>
      <c r="Z914" s="95"/>
    </row>
    <row r="915" ht="12.75" customHeight="1">
      <c r="A915" s="95"/>
      <c r="B915" s="95"/>
      <c r="C915" s="95"/>
      <c r="D915" s="95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5"/>
      <c r="W915" s="95"/>
      <c r="X915" s="95"/>
      <c r="Y915" s="95"/>
      <c r="Z915" s="95"/>
    </row>
    <row r="916" ht="12.75" customHeight="1">
      <c r="A916" s="95"/>
      <c r="B916" s="95"/>
      <c r="C916" s="95"/>
      <c r="D916" s="95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5"/>
      <c r="W916" s="95"/>
      <c r="X916" s="95"/>
      <c r="Y916" s="95"/>
      <c r="Z916" s="95"/>
    </row>
    <row r="917" ht="12.75" customHeight="1">
      <c r="A917" s="95"/>
      <c r="B917" s="95"/>
      <c r="C917" s="95"/>
      <c r="D917" s="95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5"/>
      <c r="W917" s="95"/>
      <c r="X917" s="95"/>
      <c r="Y917" s="95"/>
      <c r="Z917" s="95"/>
    </row>
    <row r="918" ht="12.75" customHeight="1">
      <c r="A918" s="95"/>
      <c r="B918" s="95"/>
      <c r="C918" s="95"/>
      <c r="D918" s="95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5"/>
      <c r="W918" s="95"/>
      <c r="X918" s="95"/>
      <c r="Y918" s="95"/>
      <c r="Z918" s="95"/>
    </row>
    <row r="919" ht="12.75" customHeight="1">
      <c r="A919" s="95"/>
      <c r="B919" s="95"/>
      <c r="C919" s="95"/>
      <c r="D919" s="95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5"/>
      <c r="W919" s="95"/>
      <c r="X919" s="95"/>
      <c r="Y919" s="95"/>
      <c r="Z919" s="95"/>
    </row>
    <row r="920" ht="12.75" customHeight="1">
      <c r="A920" s="95"/>
      <c r="B920" s="95"/>
      <c r="C920" s="95"/>
      <c r="D920" s="95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5"/>
      <c r="W920" s="95"/>
      <c r="X920" s="95"/>
      <c r="Y920" s="95"/>
      <c r="Z920" s="95"/>
    </row>
    <row r="921" ht="12.75" customHeight="1">
      <c r="A921" s="95"/>
      <c r="B921" s="95"/>
      <c r="C921" s="95"/>
      <c r="D921" s="95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5"/>
      <c r="W921" s="95"/>
      <c r="X921" s="95"/>
      <c r="Y921" s="95"/>
      <c r="Z921" s="95"/>
    </row>
    <row r="922" ht="12.75" customHeight="1">
      <c r="A922" s="95"/>
      <c r="B922" s="95"/>
      <c r="C922" s="95"/>
      <c r="D922" s="95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5"/>
      <c r="W922" s="95"/>
      <c r="X922" s="95"/>
      <c r="Y922" s="95"/>
      <c r="Z922" s="95"/>
    </row>
    <row r="923" ht="12.75" customHeight="1">
      <c r="A923" s="95"/>
      <c r="B923" s="95"/>
      <c r="C923" s="95"/>
      <c r="D923" s="95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5"/>
      <c r="W923" s="95"/>
      <c r="X923" s="95"/>
      <c r="Y923" s="95"/>
      <c r="Z923" s="95"/>
    </row>
    <row r="924" ht="12.75" customHeight="1">
      <c r="A924" s="95"/>
      <c r="B924" s="95"/>
      <c r="C924" s="95"/>
      <c r="D924" s="95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5"/>
      <c r="W924" s="95"/>
      <c r="X924" s="95"/>
      <c r="Y924" s="95"/>
      <c r="Z924" s="95"/>
    </row>
    <row r="925" ht="12.75" customHeight="1">
      <c r="A925" s="95"/>
      <c r="B925" s="95"/>
      <c r="C925" s="95"/>
      <c r="D925" s="95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5"/>
      <c r="W925" s="95"/>
      <c r="X925" s="95"/>
      <c r="Y925" s="95"/>
      <c r="Z925" s="95"/>
    </row>
    <row r="926" ht="12.75" customHeight="1">
      <c r="A926" s="95"/>
      <c r="B926" s="95"/>
      <c r="C926" s="95"/>
      <c r="D926" s="95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5"/>
      <c r="W926" s="95"/>
      <c r="X926" s="95"/>
      <c r="Y926" s="95"/>
      <c r="Z926" s="95"/>
    </row>
    <row r="927" ht="12.75" customHeight="1">
      <c r="A927" s="95"/>
      <c r="B927" s="95"/>
      <c r="C927" s="95"/>
      <c r="D927" s="95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5"/>
      <c r="W927" s="95"/>
      <c r="X927" s="95"/>
      <c r="Y927" s="95"/>
      <c r="Z927" s="95"/>
    </row>
    <row r="928" ht="12.75" customHeight="1">
      <c r="A928" s="95"/>
      <c r="B928" s="95"/>
      <c r="C928" s="95"/>
      <c r="D928" s="95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5"/>
      <c r="W928" s="95"/>
      <c r="X928" s="95"/>
      <c r="Y928" s="95"/>
      <c r="Z928" s="95"/>
    </row>
    <row r="929" ht="12.75" customHeight="1">
      <c r="A929" s="95"/>
      <c r="B929" s="95"/>
      <c r="C929" s="95"/>
      <c r="D929" s="95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5"/>
      <c r="W929" s="95"/>
      <c r="X929" s="95"/>
      <c r="Y929" s="95"/>
      <c r="Z929" s="95"/>
    </row>
    <row r="930" ht="12.75" customHeight="1">
      <c r="A930" s="95"/>
      <c r="B930" s="95"/>
      <c r="C930" s="95"/>
      <c r="D930" s="95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5"/>
      <c r="W930" s="95"/>
      <c r="X930" s="95"/>
      <c r="Y930" s="95"/>
      <c r="Z930" s="95"/>
    </row>
    <row r="931" ht="12.75" customHeight="1">
      <c r="A931" s="95"/>
      <c r="B931" s="95"/>
      <c r="C931" s="95"/>
      <c r="D931" s="95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5"/>
      <c r="W931" s="95"/>
      <c r="X931" s="95"/>
      <c r="Y931" s="95"/>
      <c r="Z931" s="95"/>
    </row>
    <row r="932" ht="12.75" customHeight="1">
      <c r="A932" s="95"/>
      <c r="B932" s="95"/>
      <c r="C932" s="95"/>
      <c r="D932" s="95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5"/>
      <c r="W932" s="95"/>
      <c r="X932" s="95"/>
      <c r="Y932" s="95"/>
      <c r="Z932" s="95"/>
    </row>
    <row r="933" ht="12.75" customHeight="1">
      <c r="A933" s="95"/>
      <c r="B933" s="95"/>
      <c r="C933" s="95"/>
      <c r="D933" s="95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5"/>
      <c r="W933" s="95"/>
      <c r="X933" s="95"/>
      <c r="Y933" s="95"/>
      <c r="Z933" s="95"/>
    </row>
    <row r="934" ht="12.75" customHeight="1">
      <c r="A934" s="95"/>
      <c r="B934" s="95"/>
      <c r="C934" s="95"/>
      <c r="D934" s="95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5"/>
      <c r="W934" s="95"/>
      <c r="X934" s="95"/>
      <c r="Y934" s="95"/>
      <c r="Z934" s="95"/>
    </row>
    <row r="935" ht="12.75" customHeight="1">
      <c r="A935" s="95"/>
      <c r="B935" s="95"/>
      <c r="C935" s="95"/>
      <c r="D935" s="95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5"/>
      <c r="W935" s="95"/>
      <c r="X935" s="95"/>
      <c r="Y935" s="95"/>
      <c r="Z935" s="95"/>
    </row>
    <row r="936" ht="12.75" customHeight="1">
      <c r="A936" s="95"/>
      <c r="B936" s="95"/>
      <c r="C936" s="95"/>
      <c r="D936" s="95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5"/>
      <c r="W936" s="95"/>
      <c r="X936" s="95"/>
      <c r="Y936" s="95"/>
      <c r="Z936" s="95"/>
    </row>
    <row r="937" ht="12.75" customHeight="1">
      <c r="A937" s="95"/>
      <c r="B937" s="95"/>
      <c r="C937" s="95"/>
      <c r="D937" s="95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5"/>
      <c r="W937" s="95"/>
      <c r="X937" s="95"/>
      <c r="Y937" s="95"/>
      <c r="Z937" s="95"/>
    </row>
    <row r="938" ht="12.75" customHeight="1">
      <c r="A938" s="95"/>
      <c r="B938" s="95"/>
      <c r="C938" s="95"/>
      <c r="D938" s="95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5"/>
      <c r="W938" s="95"/>
      <c r="X938" s="95"/>
      <c r="Y938" s="95"/>
      <c r="Z938" s="95"/>
    </row>
    <row r="939" ht="12.75" customHeight="1">
      <c r="A939" s="95"/>
      <c r="B939" s="95"/>
      <c r="C939" s="95"/>
      <c r="D939" s="95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5"/>
      <c r="W939" s="95"/>
      <c r="X939" s="95"/>
      <c r="Y939" s="95"/>
      <c r="Z939" s="95"/>
    </row>
    <row r="940" ht="12.75" customHeight="1">
      <c r="A940" s="95"/>
      <c r="B940" s="95"/>
      <c r="C940" s="95"/>
      <c r="D940" s="95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5"/>
      <c r="W940" s="95"/>
      <c r="X940" s="95"/>
      <c r="Y940" s="95"/>
      <c r="Z940" s="95"/>
    </row>
    <row r="941" ht="12.75" customHeight="1">
      <c r="A941" s="95"/>
      <c r="B941" s="95"/>
      <c r="C941" s="95"/>
      <c r="D941" s="95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5"/>
      <c r="W941" s="95"/>
      <c r="X941" s="95"/>
      <c r="Y941" s="95"/>
      <c r="Z941" s="95"/>
    </row>
    <row r="942" ht="12.75" customHeight="1">
      <c r="A942" s="95"/>
      <c r="B942" s="95"/>
      <c r="C942" s="95"/>
      <c r="D942" s="95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5"/>
      <c r="W942" s="95"/>
      <c r="X942" s="95"/>
      <c r="Y942" s="95"/>
      <c r="Z942" s="95"/>
    </row>
    <row r="943" ht="12.75" customHeight="1">
      <c r="A943" s="95"/>
      <c r="B943" s="95"/>
      <c r="C943" s="95"/>
      <c r="D943" s="95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5"/>
      <c r="W943" s="95"/>
      <c r="X943" s="95"/>
      <c r="Y943" s="95"/>
      <c r="Z943" s="95"/>
    </row>
    <row r="944" ht="12.75" customHeight="1">
      <c r="A944" s="95"/>
      <c r="B944" s="95"/>
      <c r="C944" s="95"/>
      <c r="D944" s="95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5"/>
      <c r="W944" s="95"/>
      <c r="X944" s="95"/>
      <c r="Y944" s="95"/>
      <c r="Z944" s="95"/>
    </row>
    <row r="945" ht="12.75" customHeight="1">
      <c r="A945" s="95"/>
      <c r="B945" s="95"/>
      <c r="C945" s="95"/>
      <c r="D945" s="95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5"/>
      <c r="W945" s="95"/>
      <c r="X945" s="95"/>
      <c r="Y945" s="95"/>
      <c r="Z945" s="95"/>
    </row>
    <row r="946" ht="12.75" customHeight="1">
      <c r="A946" s="95"/>
      <c r="B946" s="95"/>
      <c r="C946" s="95"/>
      <c r="D946" s="95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5"/>
      <c r="W946" s="95"/>
      <c r="X946" s="95"/>
      <c r="Y946" s="95"/>
      <c r="Z946" s="95"/>
    </row>
    <row r="947" ht="12.75" customHeight="1">
      <c r="A947" s="95"/>
      <c r="B947" s="95"/>
      <c r="C947" s="95"/>
      <c r="D947" s="95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5"/>
      <c r="W947" s="95"/>
      <c r="X947" s="95"/>
      <c r="Y947" s="95"/>
      <c r="Z947" s="95"/>
    </row>
    <row r="948" ht="12.75" customHeight="1">
      <c r="A948" s="95"/>
      <c r="B948" s="95"/>
      <c r="C948" s="95"/>
      <c r="D948" s="95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5"/>
      <c r="W948" s="95"/>
      <c r="X948" s="95"/>
      <c r="Y948" s="95"/>
      <c r="Z948" s="95"/>
    </row>
    <row r="949" ht="12.75" customHeight="1">
      <c r="A949" s="95"/>
      <c r="B949" s="95"/>
      <c r="C949" s="95"/>
      <c r="D949" s="95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5"/>
      <c r="W949" s="95"/>
      <c r="X949" s="95"/>
      <c r="Y949" s="95"/>
      <c r="Z949" s="95"/>
    </row>
    <row r="950" ht="12.75" customHeight="1">
      <c r="A950" s="95"/>
      <c r="B950" s="95"/>
      <c r="C950" s="95"/>
      <c r="D950" s="95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5"/>
      <c r="W950" s="95"/>
      <c r="X950" s="95"/>
      <c r="Y950" s="95"/>
      <c r="Z950" s="95"/>
    </row>
    <row r="951" ht="12.75" customHeight="1">
      <c r="A951" s="95"/>
      <c r="B951" s="95"/>
      <c r="C951" s="95"/>
      <c r="D951" s="95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5"/>
      <c r="W951" s="95"/>
      <c r="X951" s="95"/>
      <c r="Y951" s="95"/>
      <c r="Z951" s="95"/>
    </row>
    <row r="952" ht="12.75" customHeight="1">
      <c r="A952" s="95"/>
      <c r="B952" s="95"/>
      <c r="C952" s="95"/>
      <c r="D952" s="95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5"/>
      <c r="W952" s="95"/>
      <c r="X952" s="95"/>
      <c r="Y952" s="95"/>
      <c r="Z952" s="95"/>
    </row>
    <row r="953" ht="12.75" customHeight="1">
      <c r="A953" s="95"/>
      <c r="B953" s="95"/>
      <c r="C953" s="95"/>
      <c r="D953" s="95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5"/>
      <c r="W953" s="95"/>
      <c r="X953" s="95"/>
      <c r="Y953" s="95"/>
      <c r="Z953" s="95"/>
    </row>
    <row r="954" ht="12.75" customHeight="1">
      <c r="A954" s="95"/>
      <c r="B954" s="95"/>
      <c r="C954" s="95"/>
      <c r="D954" s="95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5"/>
      <c r="W954" s="95"/>
      <c r="X954" s="95"/>
      <c r="Y954" s="95"/>
      <c r="Z954" s="95"/>
    </row>
    <row r="955" ht="12.75" customHeight="1">
      <c r="A955" s="95"/>
      <c r="B955" s="95"/>
      <c r="C955" s="95"/>
      <c r="D955" s="95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5"/>
      <c r="W955" s="95"/>
      <c r="X955" s="95"/>
      <c r="Y955" s="95"/>
      <c r="Z955" s="95"/>
    </row>
    <row r="956" ht="12.75" customHeight="1">
      <c r="A956" s="95"/>
      <c r="B956" s="95"/>
      <c r="C956" s="95"/>
      <c r="D956" s="95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5"/>
      <c r="W956" s="95"/>
      <c r="X956" s="95"/>
      <c r="Y956" s="95"/>
      <c r="Z956" s="95"/>
    </row>
    <row r="957" ht="12.75" customHeight="1">
      <c r="A957" s="95"/>
      <c r="B957" s="95"/>
      <c r="C957" s="95"/>
      <c r="D957" s="95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5"/>
      <c r="W957" s="95"/>
      <c r="X957" s="95"/>
      <c r="Y957" s="95"/>
      <c r="Z957" s="95"/>
    </row>
    <row r="958" ht="12.75" customHeight="1">
      <c r="A958" s="95"/>
      <c r="B958" s="95"/>
      <c r="C958" s="95"/>
      <c r="D958" s="95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5"/>
      <c r="W958" s="95"/>
      <c r="X958" s="95"/>
      <c r="Y958" s="95"/>
      <c r="Z958" s="95"/>
    </row>
    <row r="959" ht="12.75" customHeight="1">
      <c r="A959" s="95"/>
      <c r="B959" s="95"/>
      <c r="C959" s="95"/>
      <c r="D959" s="95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5"/>
      <c r="W959" s="95"/>
      <c r="X959" s="95"/>
      <c r="Y959" s="95"/>
      <c r="Z959" s="95"/>
    </row>
    <row r="960" ht="12.75" customHeight="1">
      <c r="A960" s="95"/>
      <c r="B960" s="95"/>
      <c r="C960" s="95"/>
      <c r="D960" s="95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5"/>
      <c r="W960" s="95"/>
      <c r="X960" s="95"/>
      <c r="Y960" s="95"/>
      <c r="Z960" s="95"/>
    </row>
    <row r="961" ht="12.75" customHeight="1">
      <c r="A961" s="95"/>
      <c r="B961" s="95"/>
      <c r="C961" s="95"/>
      <c r="D961" s="95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5"/>
      <c r="W961" s="95"/>
      <c r="X961" s="95"/>
      <c r="Y961" s="95"/>
      <c r="Z961" s="95"/>
    </row>
    <row r="962" ht="12.75" customHeight="1">
      <c r="A962" s="95"/>
      <c r="B962" s="95"/>
      <c r="C962" s="95"/>
      <c r="D962" s="95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5"/>
      <c r="W962" s="95"/>
      <c r="X962" s="95"/>
      <c r="Y962" s="95"/>
      <c r="Z962" s="95"/>
    </row>
    <row r="963" ht="12.75" customHeight="1">
      <c r="A963" s="95"/>
      <c r="B963" s="95"/>
      <c r="C963" s="95"/>
      <c r="D963" s="95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5"/>
      <c r="W963" s="95"/>
      <c r="X963" s="95"/>
      <c r="Y963" s="95"/>
      <c r="Z963" s="95"/>
    </row>
    <row r="964" ht="12.75" customHeight="1">
      <c r="A964" s="95"/>
      <c r="B964" s="95"/>
      <c r="C964" s="95"/>
      <c r="D964" s="95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5"/>
      <c r="W964" s="95"/>
      <c r="X964" s="95"/>
      <c r="Y964" s="95"/>
      <c r="Z964" s="95"/>
    </row>
    <row r="965" ht="12.75" customHeight="1">
      <c r="A965" s="95"/>
      <c r="B965" s="95"/>
      <c r="C965" s="95"/>
      <c r="D965" s="95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5"/>
      <c r="W965" s="95"/>
      <c r="X965" s="95"/>
      <c r="Y965" s="95"/>
      <c r="Z965" s="95"/>
    </row>
    <row r="966" ht="12.75" customHeight="1">
      <c r="A966" s="95"/>
      <c r="B966" s="95"/>
      <c r="C966" s="95"/>
      <c r="D966" s="95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5"/>
      <c r="W966" s="95"/>
      <c r="X966" s="95"/>
      <c r="Y966" s="95"/>
      <c r="Z966" s="95"/>
    </row>
    <row r="967" ht="12.75" customHeight="1">
      <c r="A967" s="95"/>
      <c r="B967" s="95"/>
      <c r="C967" s="95"/>
      <c r="D967" s="95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5"/>
      <c r="W967" s="95"/>
      <c r="X967" s="95"/>
      <c r="Y967" s="95"/>
      <c r="Z967" s="95"/>
    </row>
    <row r="968" ht="12.75" customHeight="1">
      <c r="A968" s="95"/>
      <c r="B968" s="95"/>
      <c r="C968" s="95"/>
      <c r="D968" s="95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5"/>
      <c r="W968" s="95"/>
      <c r="X968" s="95"/>
      <c r="Y968" s="95"/>
      <c r="Z968" s="95"/>
    </row>
    <row r="969" ht="12.75" customHeight="1">
      <c r="A969" s="95"/>
      <c r="B969" s="95"/>
      <c r="C969" s="95"/>
      <c r="D969" s="95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5"/>
      <c r="W969" s="95"/>
      <c r="X969" s="95"/>
      <c r="Y969" s="95"/>
      <c r="Z969" s="95"/>
    </row>
    <row r="970" ht="12.75" customHeight="1">
      <c r="A970" s="95"/>
      <c r="B970" s="95"/>
      <c r="C970" s="95"/>
      <c r="D970" s="95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5"/>
      <c r="W970" s="95"/>
      <c r="X970" s="95"/>
      <c r="Y970" s="95"/>
      <c r="Z970" s="95"/>
    </row>
    <row r="971" ht="12.75" customHeight="1">
      <c r="A971" s="95"/>
      <c r="B971" s="95"/>
      <c r="C971" s="95"/>
      <c r="D971" s="95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5"/>
      <c r="W971" s="95"/>
      <c r="X971" s="95"/>
      <c r="Y971" s="95"/>
      <c r="Z971" s="95"/>
    </row>
    <row r="972" ht="12.75" customHeight="1">
      <c r="A972" s="95"/>
      <c r="B972" s="95"/>
      <c r="C972" s="95"/>
      <c r="D972" s="95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5"/>
      <c r="W972" s="95"/>
      <c r="X972" s="95"/>
      <c r="Y972" s="95"/>
      <c r="Z972" s="95"/>
    </row>
    <row r="973" ht="12.75" customHeight="1">
      <c r="A973" s="95"/>
      <c r="B973" s="95"/>
      <c r="C973" s="95"/>
      <c r="D973" s="95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5"/>
      <c r="W973" s="95"/>
      <c r="X973" s="95"/>
      <c r="Y973" s="95"/>
      <c r="Z973" s="95"/>
    </row>
    <row r="974" ht="12.75" customHeight="1">
      <c r="A974" s="95"/>
      <c r="B974" s="95"/>
      <c r="C974" s="95"/>
      <c r="D974" s="95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5"/>
      <c r="W974" s="95"/>
      <c r="X974" s="95"/>
      <c r="Y974" s="95"/>
      <c r="Z974" s="95"/>
    </row>
    <row r="975" ht="12.75" customHeight="1">
      <c r="A975" s="95"/>
      <c r="B975" s="95"/>
      <c r="C975" s="95"/>
      <c r="D975" s="95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5"/>
      <c r="W975" s="95"/>
      <c r="X975" s="95"/>
      <c r="Y975" s="95"/>
      <c r="Z975" s="95"/>
    </row>
    <row r="976" ht="12.75" customHeight="1">
      <c r="A976" s="95"/>
      <c r="B976" s="95"/>
      <c r="C976" s="95"/>
      <c r="D976" s="95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5"/>
      <c r="W976" s="95"/>
      <c r="X976" s="95"/>
      <c r="Y976" s="95"/>
      <c r="Z976" s="95"/>
    </row>
    <row r="977" ht="12.75" customHeight="1">
      <c r="A977" s="95"/>
      <c r="B977" s="95"/>
      <c r="C977" s="95"/>
      <c r="D977" s="95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5"/>
      <c r="W977" s="95"/>
      <c r="X977" s="95"/>
      <c r="Y977" s="95"/>
      <c r="Z977" s="95"/>
    </row>
    <row r="978" ht="12.75" customHeight="1">
      <c r="A978" s="95"/>
      <c r="B978" s="95"/>
      <c r="C978" s="95"/>
      <c r="D978" s="95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5"/>
      <c r="W978" s="95"/>
      <c r="X978" s="95"/>
      <c r="Y978" s="95"/>
      <c r="Z978" s="95"/>
    </row>
    <row r="979" ht="12.75" customHeight="1">
      <c r="A979" s="95"/>
      <c r="B979" s="95"/>
      <c r="C979" s="95"/>
      <c r="D979" s="95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5"/>
      <c r="W979" s="95"/>
      <c r="X979" s="95"/>
      <c r="Y979" s="95"/>
      <c r="Z979" s="95"/>
    </row>
    <row r="980" ht="12.75" customHeight="1">
      <c r="A980" s="95"/>
      <c r="B980" s="95"/>
      <c r="C980" s="95"/>
      <c r="D980" s="95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5"/>
      <c r="W980" s="95"/>
      <c r="X980" s="95"/>
      <c r="Y980" s="95"/>
      <c r="Z980" s="95"/>
    </row>
    <row r="981" ht="12.75" customHeight="1">
      <c r="A981" s="95"/>
      <c r="B981" s="95"/>
      <c r="C981" s="95"/>
      <c r="D981" s="95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5"/>
      <c r="W981" s="95"/>
      <c r="X981" s="95"/>
      <c r="Y981" s="95"/>
      <c r="Z981" s="95"/>
    </row>
    <row r="982" ht="12.75" customHeight="1">
      <c r="A982" s="95"/>
      <c r="B982" s="95"/>
      <c r="C982" s="95"/>
      <c r="D982" s="95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5"/>
      <c r="W982" s="95"/>
      <c r="X982" s="95"/>
      <c r="Y982" s="95"/>
      <c r="Z982" s="95"/>
    </row>
    <row r="983" ht="12.75" customHeight="1">
      <c r="A983" s="95"/>
      <c r="B983" s="95"/>
      <c r="C983" s="95"/>
      <c r="D983" s="95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5"/>
      <c r="W983" s="95"/>
      <c r="X983" s="95"/>
      <c r="Y983" s="95"/>
      <c r="Z983" s="95"/>
    </row>
    <row r="984" ht="12.75" customHeight="1">
      <c r="A984" s="95"/>
      <c r="B984" s="95"/>
      <c r="C984" s="95"/>
      <c r="D984" s="95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5"/>
      <c r="W984" s="95"/>
      <c r="X984" s="95"/>
      <c r="Y984" s="95"/>
      <c r="Z984" s="95"/>
    </row>
    <row r="985" ht="12.75" customHeight="1">
      <c r="A985" s="95"/>
      <c r="B985" s="95"/>
      <c r="C985" s="95"/>
      <c r="D985" s="95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5"/>
      <c r="W985" s="95"/>
      <c r="X985" s="95"/>
      <c r="Y985" s="95"/>
      <c r="Z985" s="95"/>
    </row>
    <row r="986" ht="12.75" customHeight="1">
      <c r="A986" s="95"/>
      <c r="B986" s="95"/>
      <c r="C986" s="95"/>
      <c r="D986" s="95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5"/>
      <c r="W986" s="95"/>
      <c r="X986" s="95"/>
      <c r="Y986" s="95"/>
      <c r="Z986" s="95"/>
    </row>
    <row r="987" ht="12.75" customHeight="1">
      <c r="A987" s="95"/>
      <c r="B987" s="95"/>
      <c r="C987" s="95"/>
      <c r="D987" s="95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5"/>
      <c r="W987" s="95"/>
      <c r="X987" s="95"/>
      <c r="Y987" s="95"/>
      <c r="Z987" s="95"/>
    </row>
    <row r="988" ht="12.75" customHeight="1">
      <c r="A988" s="95"/>
      <c r="B988" s="95"/>
      <c r="C988" s="95"/>
      <c r="D988" s="95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5"/>
      <c r="W988" s="95"/>
      <c r="X988" s="95"/>
      <c r="Y988" s="95"/>
      <c r="Z988" s="95"/>
    </row>
    <row r="989" ht="12.75" customHeight="1">
      <c r="A989" s="95"/>
      <c r="B989" s="95"/>
      <c r="C989" s="95"/>
      <c r="D989" s="95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5"/>
      <c r="W989" s="95"/>
      <c r="X989" s="95"/>
      <c r="Y989" s="95"/>
      <c r="Z989" s="95"/>
    </row>
    <row r="990" ht="12.75" customHeight="1">
      <c r="A990" s="95"/>
      <c r="B990" s="95"/>
      <c r="C990" s="95"/>
      <c r="D990" s="95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5"/>
      <c r="W990" s="95"/>
      <c r="X990" s="95"/>
      <c r="Y990" s="95"/>
      <c r="Z990" s="95"/>
    </row>
    <row r="991" ht="12.75" customHeight="1">
      <c r="A991" s="95"/>
      <c r="B991" s="95"/>
      <c r="C991" s="95"/>
      <c r="D991" s="95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5"/>
      <c r="W991" s="95"/>
      <c r="X991" s="95"/>
      <c r="Y991" s="95"/>
      <c r="Z991" s="95"/>
    </row>
    <row r="992" ht="12.75" customHeight="1">
      <c r="A992" s="95"/>
      <c r="B992" s="95"/>
      <c r="C992" s="95"/>
      <c r="D992" s="95"/>
      <c r="E992" s="96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5"/>
      <c r="W992" s="95"/>
      <c r="X992" s="95"/>
      <c r="Y992" s="95"/>
      <c r="Z992" s="95"/>
    </row>
    <row r="993" ht="12.75" customHeight="1">
      <c r="A993" s="95"/>
      <c r="B993" s="95"/>
      <c r="C993" s="95"/>
      <c r="D993" s="95"/>
      <c r="E993" s="96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5"/>
      <c r="W993" s="95"/>
      <c r="X993" s="95"/>
      <c r="Y993" s="95"/>
      <c r="Z993" s="95"/>
    </row>
    <row r="994" ht="12.75" customHeight="1">
      <c r="A994" s="95"/>
      <c r="B994" s="95"/>
      <c r="C994" s="95"/>
      <c r="D994" s="95"/>
      <c r="E994" s="96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5"/>
      <c r="W994" s="95"/>
      <c r="X994" s="95"/>
      <c r="Y994" s="95"/>
      <c r="Z994" s="95"/>
    </row>
    <row r="995" ht="12.75" customHeight="1">
      <c r="A995" s="95"/>
      <c r="B995" s="95"/>
      <c r="C995" s="95"/>
      <c r="D995" s="95"/>
      <c r="E995" s="96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5"/>
      <c r="W995" s="95"/>
      <c r="X995" s="95"/>
      <c r="Y995" s="95"/>
      <c r="Z995" s="95"/>
    </row>
    <row r="996" ht="12.75" customHeight="1">
      <c r="A996" s="95"/>
      <c r="B996" s="95"/>
      <c r="C996" s="95"/>
      <c r="D996" s="95"/>
      <c r="E996" s="96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5"/>
      <c r="W996" s="95"/>
      <c r="X996" s="95"/>
      <c r="Y996" s="95"/>
      <c r="Z996" s="95"/>
    </row>
    <row r="997" ht="12.75" customHeight="1">
      <c r="A997" s="95"/>
      <c r="B997" s="95"/>
      <c r="C997" s="95"/>
      <c r="D997" s="95"/>
      <c r="E997" s="96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5"/>
      <c r="W997" s="95"/>
      <c r="X997" s="95"/>
      <c r="Y997" s="95"/>
      <c r="Z997" s="95"/>
    </row>
    <row r="998" ht="12.75" customHeight="1">
      <c r="A998" s="95"/>
      <c r="B998" s="95"/>
      <c r="C998" s="95"/>
      <c r="D998" s="95"/>
      <c r="E998" s="96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5"/>
      <c r="W998" s="95"/>
      <c r="X998" s="95"/>
      <c r="Y998" s="95"/>
      <c r="Z998" s="95"/>
    </row>
    <row r="999" ht="12.75" customHeight="1">
      <c r="A999" s="95"/>
      <c r="B999" s="95"/>
      <c r="C999" s="95"/>
      <c r="D999" s="95"/>
      <c r="E999" s="96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5"/>
      <c r="W999" s="95"/>
      <c r="X999" s="95"/>
      <c r="Y999" s="95"/>
      <c r="Z999" s="95"/>
    </row>
    <row r="1000" ht="12.75" customHeight="1">
      <c r="A1000" s="95"/>
      <c r="B1000" s="95"/>
      <c r="C1000" s="95"/>
      <c r="D1000" s="95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5"/>
      <c r="W1000" s="95"/>
      <c r="X1000" s="95"/>
      <c r="Y1000" s="95"/>
      <c r="Z1000" s="95"/>
    </row>
  </sheetData>
  <mergeCells count="1">
    <mergeCell ref="C4:D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2.89"/>
    <col customWidth="1" min="2" max="2" width="20.0"/>
    <col customWidth="1" min="3" max="3" width="4.67"/>
    <col customWidth="1" min="4" max="4" width="11.44"/>
    <col customWidth="1" min="5" max="5" width="16.22"/>
    <col customWidth="1" min="6" max="6" width="10.89"/>
    <col customWidth="1" min="7" max="7" width="14.44"/>
    <col customWidth="1" min="8" max="8" width="11.11"/>
    <col customWidth="1" min="9" max="9" width="14.44"/>
    <col customWidth="1" min="10" max="10" width="9.67"/>
    <col customWidth="1" min="11" max="11" width="16.44"/>
    <col customWidth="1" min="12" max="12" width="11.11"/>
    <col customWidth="1" min="13" max="13" width="14.78"/>
    <col customWidth="1" min="15" max="15" width="13.78"/>
    <col customWidth="1" min="16" max="16" width="6.44"/>
    <col customWidth="1" min="17" max="26" width="8.0"/>
  </cols>
  <sheetData>
    <row r="1" ht="15.75" customHeight="1">
      <c r="A1" s="111" t="str">
        <f>ThongtinDN!$C$5&amp;" "&amp;ThongtinDN!$D$5</f>
        <v>Tên đơn vị:  Công ty TNHH ABC</v>
      </c>
      <c r="B1" s="112"/>
      <c r="C1" s="113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4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ht="15.75" customHeight="1">
      <c r="A2" s="111" t="str">
        <f>ThongtinDN!$C$6&amp;" "&amp;ThongtinDN!$D$6</f>
        <v>Địa chỉ: Minh Khai - Bắc Từ Liêm - Hà Nội</v>
      </c>
      <c r="B2" s="112"/>
      <c r="C2" s="113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4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ht="15.75" customHeight="1">
      <c r="A3" s="111" t="str">
        <f>ThongtinDN!$C$7&amp;" "&amp;ThongtinDN!$D$7</f>
        <v>MST:  0906690004</v>
      </c>
      <c r="B3" s="112"/>
      <c r="C3" s="113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4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ht="15.75" customHeight="1">
      <c r="A4" s="112"/>
      <c r="B4" s="112"/>
      <c r="C4" s="113"/>
      <c r="D4" s="115"/>
      <c r="E4" s="115"/>
      <c r="F4" s="115"/>
      <c r="G4" s="112"/>
      <c r="H4" s="112"/>
      <c r="I4" s="112"/>
      <c r="J4" s="112"/>
      <c r="K4" s="112"/>
      <c r="L4" s="112"/>
      <c r="M4" s="112"/>
      <c r="N4" s="112"/>
      <c r="O4" s="112"/>
      <c r="P4" s="114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ht="22.5" customHeight="1">
      <c r="A5" s="112"/>
      <c r="B5" s="116" t="s">
        <v>54</v>
      </c>
      <c r="C5" s="113"/>
      <c r="D5" s="115"/>
      <c r="E5" s="115"/>
      <c r="F5" s="115"/>
      <c r="G5" s="112"/>
      <c r="H5" s="112"/>
      <c r="I5" s="112"/>
      <c r="J5" s="112"/>
      <c r="K5" s="112"/>
      <c r="L5" s="112"/>
      <c r="M5" s="112"/>
      <c r="N5" s="112"/>
      <c r="O5" s="112"/>
      <c r="P5" s="114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ht="15.75" customHeight="1">
      <c r="A6" s="112"/>
      <c r="B6" s="117"/>
      <c r="C6" s="113"/>
      <c r="D6" s="118" t="str">
        <f>ThongtinDN!D16</f>
        <v>Từ ngày 01/01/2013   đến 31/01/2013</v>
      </c>
      <c r="E6" s="117"/>
      <c r="F6" s="115"/>
      <c r="G6" s="112"/>
      <c r="H6" s="112"/>
      <c r="I6" s="115"/>
      <c r="J6" s="112"/>
      <c r="K6" s="112"/>
      <c r="L6" s="112"/>
      <c r="M6" s="112"/>
      <c r="N6" s="112"/>
      <c r="O6" s="112"/>
      <c r="P6" s="114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ht="15.0" customHeight="1">
      <c r="A7" s="119" t="s">
        <v>55</v>
      </c>
      <c r="B7" s="119" t="s">
        <v>56</v>
      </c>
      <c r="C7" s="120" t="s">
        <v>57</v>
      </c>
      <c r="D7" s="121" t="s">
        <v>58</v>
      </c>
      <c r="E7" s="122"/>
      <c r="F7" s="123" t="s">
        <v>59</v>
      </c>
      <c r="G7" s="98"/>
      <c r="H7" s="123" t="s">
        <v>60</v>
      </c>
      <c r="I7" s="98"/>
      <c r="J7" s="123" t="s">
        <v>61</v>
      </c>
      <c r="K7" s="98"/>
      <c r="L7" s="123" t="s">
        <v>62</v>
      </c>
      <c r="M7" s="122"/>
      <c r="N7" s="122"/>
      <c r="O7" s="98"/>
      <c r="P7" s="124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ht="28.5" customHeight="1">
      <c r="A8" s="126"/>
      <c r="B8" s="126"/>
      <c r="C8" s="126"/>
      <c r="D8" s="127" t="s">
        <v>63</v>
      </c>
      <c r="E8" s="128" t="s">
        <v>64</v>
      </c>
      <c r="F8" s="127" t="s">
        <v>63</v>
      </c>
      <c r="G8" s="129" t="s">
        <v>64</v>
      </c>
      <c r="H8" s="130" t="s">
        <v>63</v>
      </c>
      <c r="I8" s="129" t="s">
        <v>64</v>
      </c>
      <c r="J8" s="130" t="s">
        <v>63</v>
      </c>
      <c r="K8" s="129" t="s">
        <v>64</v>
      </c>
      <c r="L8" s="129" t="s">
        <v>65</v>
      </c>
      <c r="M8" s="129" t="s">
        <v>66</v>
      </c>
      <c r="N8" s="129" t="s">
        <v>55</v>
      </c>
      <c r="O8" s="129" t="s">
        <v>67</v>
      </c>
      <c r="P8" s="124" t="s">
        <v>68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ht="15.0" customHeight="1">
      <c r="A9" s="131"/>
      <c r="B9" s="131" t="s">
        <v>69</v>
      </c>
      <c r="C9" s="131"/>
      <c r="D9" s="132"/>
      <c r="E9" s="132">
        <f>SUM(E10:E50000)</f>
        <v>2239614270</v>
      </c>
      <c r="F9" s="132"/>
      <c r="G9" s="132">
        <f>SUM(G10:G50000)</f>
        <v>68393985</v>
      </c>
      <c r="H9" s="132"/>
      <c r="I9" s="132">
        <f>SUM(I10:I50000)</f>
        <v>180716459</v>
      </c>
      <c r="J9" s="132"/>
      <c r="K9" s="132">
        <f>SUM(K10:K50000)</f>
        <v>2127291796</v>
      </c>
      <c r="L9" s="132"/>
      <c r="M9" s="132"/>
      <c r="N9" s="132"/>
      <c r="O9" s="132"/>
      <c r="P9" s="133" t="str">
        <f t="shared" ref="P9:P874" si="3">IF(L9=0,"","IN")</f>
        <v/>
      </c>
      <c r="Q9" s="133"/>
      <c r="R9" s="133"/>
      <c r="S9" s="133"/>
      <c r="T9" s="133"/>
      <c r="U9" s="133"/>
      <c r="V9" s="133"/>
      <c r="W9" s="133"/>
      <c r="X9" s="133"/>
      <c r="Y9" s="133"/>
      <c r="Z9" s="133"/>
    </row>
    <row r="10" ht="15.0" customHeight="1">
      <c r="A10" s="134" t="s">
        <v>70</v>
      </c>
      <c r="B10" s="135" t="s">
        <v>71</v>
      </c>
      <c r="C10" s="136"/>
      <c r="D10" s="137">
        <v>2.0</v>
      </c>
      <c r="E10" s="137">
        <v>5330727.0</v>
      </c>
      <c r="F10" s="138">
        <f>SUMIF('Nhap-Xuat'!$K$12:$K$50000,$A10,'Nhap-Xuat'!$N$12:$N$50000)</f>
        <v>0</v>
      </c>
      <c r="G10" s="138">
        <f>SUMIF('Nhap-Xuat'!$K$12:$K$50000,$A10,'Nhap-Xuat'!$P$12:$P$50000)</f>
        <v>0</v>
      </c>
      <c r="H10" s="138">
        <f>SUMIF('Nhap-Xuat'!$K$12:$K$50000,$A10,'Nhap-Xuat'!$Q$12:$Q$50000)</f>
        <v>0</v>
      </c>
      <c r="I10" s="138">
        <f>SUMIF('Nhap-Xuat'!$K$12:$K$50000,$A10,'Nhap-Xuat'!$S$12:$S$50000)</f>
        <v>0</v>
      </c>
      <c r="J10" s="138">
        <f t="shared" ref="J10:K10" si="1">D10+F10-H10</f>
        <v>2</v>
      </c>
      <c r="K10" s="138">
        <f t="shared" si="1"/>
        <v>5330727</v>
      </c>
      <c r="L10" s="138">
        <f t="shared" ref="L10:M10" si="2">D10+F10</f>
        <v>2</v>
      </c>
      <c r="M10" s="138">
        <f t="shared" si="2"/>
        <v>5330727</v>
      </c>
      <c r="N10" s="139" t="str">
        <f t="shared" ref="N10:N860" si="6">IF(A10="","",A10)</f>
        <v>BND 1000l</v>
      </c>
      <c r="O10" s="138">
        <f t="shared" ref="O10:O860" si="7">ROUND(IF(L10=0,0,M10/L10),0)</f>
        <v>2665364</v>
      </c>
      <c r="P10" s="140" t="str">
        <f t="shared" si="3"/>
        <v>IN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</row>
    <row r="11" ht="15.0" customHeight="1">
      <c r="A11" s="134" t="s">
        <v>72</v>
      </c>
      <c r="B11" s="135" t="s">
        <v>73</v>
      </c>
      <c r="C11" s="136"/>
      <c r="D11" s="142">
        <v>204.0</v>
      </c>
      <c r="E11" s="142">
        <v>2.477E7</v>
      </c>
      <c r="F11" s="138">
        <f>SUMIF('Nhap-Xuat'!$K$12:$K$50000,$A11,'Nhap-Xuat'!$N$12:$N$50000)</f>
        <v>0</v>
      </c>
      <c r="G11" s="138">
        <f>SUMIF('Nhap-Xuat'!$K$12:$K$50000,$A11,'Nhap-Xuat'!$P$12:$P$50000)</f>
        <v>0</v>
      </c>
      <c r="H11" s="138">
        <f>SUMIF('Nhap-Xuat'!$K$12:$K$50000,$A11,'Nhap-Xuat'!$Q$12:$Q$50000)</f>
        <v>0</v>
      </c>
      <c r="I11" s="138">
        <f>SUMIF('Nhap-Xuat'!$K$12:$K$50000,$A11,'Nhap-Xuat'!$S$12:$S$50000)</f>
        <v>0</v>
      </c>
      <c r="J11" s="138">
        <f t="shared" ref="J11:K11" si="4">D11+F11-H11</f>
        <v>204</v>
      </c>
      <c r="K11" s="138">
        <f t="shared" si="4"/>
        <v>24770000</v>
      </c>
      <c r="L11" s="138">
        <f t="shared" ref="L11:M11" si="5">D11+F11</f>
        <v>204</v>
      </c>
      <c r="M11" s="138">
        <f t="shared" si="5"/>
        <v>24770000</v>
      </c>
      <c r="N11" s="139" t="str">
        <f t="shared" si="6"/>
        <v>BT</v>
      </c>
      <c r="O11" s="138">
        <f t="shared" si="7"/>
        <v>121422</v>
      </c>
      <c r="P11" s="140" t="str">
        <f t="shared" si="3"/>
        <v>IN</v>
      </c>
      <c r="Q11" s="141"/>
      <c r="R11" s="141"/>
      <c r="S11" s="141"/>
      <c r="T11" s="141"/>
      <c r="U11" s="141"/>
      <c r="V11" s="141"/>
      <c r="W11" s="141"/>
      <c r="X11" s="141"/>
      <c r="Y11" s="141"/>
      <c r="Z11" s="141"/>
    </row>
    <row r="12" ht="15.0" customHeight="1">
      <c r="A12" s="134" t="s">
        <v>74</v>
      </c>
      <c r="B12" s="135" t="s">
        <v>75</v>
      </c>
      <c r="C12" s="136"/>
      <c r="D12" s="143">
        <v>7.0</v>
      </c>
      <c r="E12" s="142">
        <v>668850.0</v>
      </c>
      <c r="F12" s="138">
        <f>SUMIF('Nhap-Xuat'!$K$12:$K$50000,$A12,'Nhap-Xuat'!$N$12:$N$50000)</f>
        <v>0</v>
      </c>
      <c r="G12" s="138">
        <f>SUMIF('Nhap-Xuat'!$K$12:$K$50000,$A12,'Nhap-Xuat'!$P$12:$P$50000)</f>
        <v>0</v>
      </c>
      <c r="H12" s="138">
        <f>SUMIF('Nhap-Xuat'!$K$12:$K$50000,$A12,'Nhap-Xuat'!$Q$12:$Q$50000)</f>
        <v>0</v>
      </c>
      <c r="I12" s="138">
        <f>SUMIF('Nhap-Xuat'!$K$12:$K$50000,$A12,'Nhap-Xuat'!$S$12:$S$50000)</f>
        <v>0</v>
      </c>
      <c r="J12" s="138">
        <f t="shared" ref="J12:K12" si="8">D12+F12-H12</f>
        <v>7</v>
      </c>
      <c r="K12" s="138">
        <f t="shared" si="8"/>
        <v>668850</v>
      </c>
      <c r="L12" s="138">
        <f t="shared" ref="L12:M12" si="9">D12+F12</f>
        <v>7</v>
      </c>
      <c r="M12" s="138">
        <f t="shared" si="9"/>
        <v>668850</v>
      </c>
      <c r="N12" s="139" t="str">
        <f t="shared" si="6"/>
        <v>BT EP 40</v>
      </c>
      <c r="O12" s="138">
        <f t="shared" si="7"/>
        <v>95550</v>
      </c>
      <c r="P12" s="140" t="str">
        <f t="shared" si="3"/>
        <v>IN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</row>
    <row r="13" ht="15.0" customHeight="1">
      <c r="A13" s="135" t="s">
        <v>76</v>
      </c>
      <c r="B13" s="135" t="s">
        <v>77</v>
      </c>
      <c r="C13" s="136"/>
      <c r="D13" s="144">
        <v>50.0</v>
      </c>
      <c r="E13" s="137">
        <v>500000.0</v>
      </c>
      <c r="F13" s="138">
        <f>SUMIF('Nhap-Xuat'!$K$12:$K$50000,$A13,'Nhap-Xuat'!$N$12:$N$50000)</f>
        <v>0</v>
      </c>
      <c r="G13" s="138">
        <f>SUMIF('Nhap-Xuat'!$K$12:$K$50000,$A13,'Nhap-Xuat'!$P$12:$P$50000)</f>
        <v>0</v>
      </c>
      <c r="H13" s="138">
        <f>SUMIF('Nhap-Xuat'!$K$12:$K$50000,$A13,'Nhap-Xuat'!$Q$12:$Q$50000)</f>
        <v>0</v>
      </c>
      <c r="I13" s="138">
        <f>SUMIF('Nhap-Xuat'!$K$12:$K$50000,$A13,'Nhap-Xuat'!$S$12:$S$50000)</f>
        <v>0</v>
      </c>
      <c r="J13" s="138">
        <f t="shared" ref="J13:K13" si="10">D13+F13-H13</f>
        <v>50</v>
      </c>
      <c r="K13" s="138">
        <f t="shared" si="10"/>
        <v>500000</v>
      </c>
      <c r="L13" s="138">
        <f t="shared" ref="L13:M13" si="11">D13+F13</f>
        <v>50</v>
      </c>
      <c r="M13" s="138">
        <f t="shared" si="11"/>
        <v>500000</v>
      </c>
      <c r="N13" s="139" t="str">
        <f t="shared" si="6"/>
        <v>bl m16</v>
      </c>
      <c r="O13" s="138">
        <f t="shared" si="7"/>
        <v>10000</v>
      </c>
      <c r="P13" s="140" t="str">
        <f t="shared" si="3"/>
        <v>IN</v>
      </c>
      <c r="Q13" s="141"/>
      <c r="R13" s="141"/>
      <c r="S13" s="141"/>
      <c r="T13" s="141"/>
      <c r="U13" s="141"/>
      <c r="V13" s="141"/>
      <c r="W13" s="141"/>
      <c r="X13" s="141"/>
      <c r="Y13" s="141"/>
      <c r="Z13" s="141"/>
    </row>
    <row r="14" ht="15.0" customHeight="1">
      <c r="A14" s="145" t="s">
        <v>78</v>
      </c>
      <c r="B14" s="135" t="s">
        <v>79</v>
      </c>
      <c r="C14" s="136"/>
      <c r="D14" s="144">
        <v>260.0</v>
      </c>
      <c r="E14" s="137">
        <v>4680000.0</v>
      </c>
      <c r="F14" s="138">
        <f>SUMIF('Nhap-Xuat'!$K$12:$K$50000,$A14,'Nhap-Xuat'!$N$12:$N$50000)</f>
        <v>0</v>
      </c>
      <c r="G14" s="138">
        <f>SUMIF('Nhap-Xuat'!$K$12:$K$50000,$A14,'Nhap-Xuat'!$P$12:$P$50000)</f>
        <v>0</v>
      </c>
      <c r="H14" s="138">
        <f>SUMIF('Nhap-Xuat'!$K$12:$K$50000,$A14,'Nhap-Xuat'!$Q$12:$Q$50000)</f>
        <v>0</v>
      </c>
      <c r="I14" s="138">
        <f>SUMIF('Nhap-Xuat'!$K$12:$K$50000,$A14,'Nhap-Xuat'!$S$12:$S$50000)</f>
        <v>0</v>
      </c>
      <c r="J14" s="138">
        <f t="shared" ref="J14:K14" si="12">D14+F14-H14</f>
        <v>260</v>
      </c>
      <c r="K14" s="138">
        <f t="shared" si="12"/>
        <v>4680000</v>
      </c>
      <c r="L14" s="138">
        <f t="shared" ref="L14:M14" si="13">D14+F14</f>
        <v>260</v>
      </c>
      <c r="M14" s="138">
        <f t="shared" si="13"/>
        <v>4680000</v>
      </c>
      <c r="N14" s="139" t="str">
        <f t="shared" si="6"/>
        <v>C 2*25</v>
      </c>
      <c r="O14" s="138">
        <f t="shared" si="7"/>
        <v>18000</v>
      </c>
      <c r="P14" s="140" t="str">
        <f t="shared" si="3"/>
        <v>IN</v>
      </c>
      <c r="Q14" s="141"/>
      <c r="R14" s="141"/>
      <c r="S14" s="141"/>
      <c r="T14" s="141"/>
      <c r="U14" s="141"/>
      <c r="V14" s="141"/>
      <c r="W14" s="141"/>
      <c r="X14" s="141"/>
      <c r="Y14" s="141"/>
      <c r="Z14" s="141"/>
    </row>
    <row r="15" ht="15.0" customHeight="1">
      <c r="A15" s="145" t="s">
        <v>80</v>
      </c>
      <c r="B15" s="135" t="s">
        <v>81</v>
      </c>
      <c r="C15" s="136"/>
      <c r="D15" s="137">
        <v>457.0</v>
      </c>
      <c r="E15" s="137">
        <v>8216541.0</v>
      </c>
      <c r="F15" s="138">
        <f>SUMIF('Nhap-Xuat'!$K$12:$K$50000,$A15,'Nhap-Xuat'!$N$12:$N$50000)</f>
        <v>0</v>
      </c>
      <c r="G15" s="138">
        <f>SUMIF('Nhap-Xuat'!$K$12:$K$50000,$A15,'Nhap-Xuat'!$P$12:$P$50000)</f>
        <v>0</v>
      </c>
      <c r="H15" s="138">
        <f>SUMIF('Nhap-Xuat'!$K$12:$K$50000,$A15,'Nhap-Xuat'!$Q$12:$Q$50000)</f>
        <v>0</v>
      </c>
      <c r="I15" s="138">
        <f>SUMIF('Nhap-Xuat'!$K$12:$K$50000,$A15,'Nhap-Xuat'!$S$12:$S$50000)</f>
        <v>0</v>
      </c>
      <c r="J15" s="138">
        <f t="shared" ref="J15:K15" si="14">D15+F15-H15</f>
        <v>457</v>
      </c>
      <c r="K15" s="138">
        <f t="shared" si="14"/>
        <v>8216541</v>
      </c>
      <c r="L15" s="138">
        <f t="shared" ref="L15:M15" si="15">D15+F15</f>
        <v>457</v>
      </c>
      <c r="M15" s="138">
        <f t="shared" si="15"/>
        <v>8216541</v>
      </c>
      <c r="N15" s="139" t="str">
        <f t="shared" si="6"/>
        <v>CH</v>
      </c>
      <c r="O15" s="138">
        <f t="shared" si="7"/>
        <v>17979</v>
      </c>
      <c r="P15" s="140" t="str">
        <f t="shared" si="3"/>
        <v>IN</v>
      </c>
      <c r="Q15" s="141"/>
      <c r="R15" s="141"/>
      <c r="S15" s="141"/>
      <c r="T15" s="141"/>
      <c r="U15" s="141"/>
      <c r="V15" s="141"/>
      <c r="W15" s="141"/>
      <c r="X15" s="141"/>
      <c r="Y15" s="141"/>
      <c r="Z15" s="141"/>
    </row>
    <row r="16" ht="15.0" customHeight="1">
      <c r="A16" s="145" t="s">
        <v>82</v>
      </c>
      <c r="B16" s="135" t="s">
        <v>83</v>
      </c>
      <c r="C16" s="136"/>
      <c r="D16" s="137">
        <v>1.0</v>
      </c>
      <c r="E16" s="146">
        <v>85000.0</v>
      </c>
      <c r="F16" s="138">
        <f>SUMIF('Nhap-Xuat'!$K$12:$K$50000,$A16,'Nhap-Xuat'!$N$12:$N$50000)</f>
        <v>0</v>
      </c>
      <c r="G16" s="138">
        <f>SUMIF('Nhap-Xuat'!$K$12:$K$50000,$A16,'Nhap-Xuat'!$P$12:$P$50000)</f>
        <v>0</v>
      </c>
      <c r="H16" s="138">
        <f>SUMIF('Nhap-Xuat'!$K$12:$K$50000,$A16,'Nhap-Xuat'!$Q$12:$Q$50000)</f>
        <v>0</v>
      </c>
      <c r="I16" s="138">
        <f>SUMIF('Nhap-Xuat'!$K$12:$K$50000,$A16,'Nhap-Xuat'!$S$12:$S$50000)</f>
        <v>0</v>
      </c>
      <c r="J16" s="138">
        <f t="shared" ref="J16:K16" si="16">D16+F16-H16</f>
        <v>1</v>
      </c>
      <c r="K16" s="138">
        <f t="shared" si="16"/>
        <v>85000</v>
      </c>
      <c r="L16" s="138">
        <f t="shared" ref="L16:M16" si="17">D16+F16</f>
        <v>1</v>
      </c>
      <c r="M16" s="138">
        <f t="shared" si="17"/>
        <v>85000</v>
      </c>
      <c r="N16" s="139" t="str">
        <f t="shared" si="6"/>
        <v>CB 2P 100A</v>
      </c>
      <c r="O16" s="138">
        <f t="shared" si="7"/>
        <v>85000</v>
      </c>
      <c r="P16" s="140" t="str">
        <f t="shared" si="3"/>
        <v>IN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</row>
    <row r="17" ht="15.0" customHeight="1">
      <c r="A17" s="147" t="s">
        <v>84</v>
      </c>
      <c r="B17" s="135" t="s">
        <v>85</v>
      </c>
      <c r="C17" s="136"/>
      <c r="D17" s="137">
        <v>1.0</v>
      </c>
      <c r="E17" s="146">
        <v>221455.0</v>
      </c>
      <c r="F17" s="138">
        <f>SUMIF('Nhap-Xuat'!$K$12:$K$50000,$A17,'Nhap-Xuat'!$N$12:$N$50000)</f>
        <v>0</v>
      </c>
      <c r="G17" s="138">
        <f>SUMIF('Nhap-Xuat'!$K$12:$K$50000,$A17,'Nhap-Xuat'!$P$12:$P$50000)</f>
        <v>0</v>
      </c>
      <c r="H17" s="138">
        <f>SUMIF('Nhap-Xuat'!$K$12:$K$50000,$A17,'Nhap-Xuat'!$Q$12:$Q$50000)</f>
        <v>0</v>
      </c>
      <c r="I17" s="138">
        <f>SUMIF('Nhap-Xuat'!$K$12:$K$50000,$A17,'Nhap-Xuat'!$S$12:$S$50000)</f>
        <v>0</v>
      </c>
      <c r="J17" s="138">
        <f t="shared" ref="J17:K17" si="18">D17+F17-H17</f>
        <v>1</v>
      </c>
      <c r="K17" s="138">
        <f t="shared" si="18"/>
        <v>221455</v>
      </c>
      <c r="L17" s="138">
        <f t="shared" ref="L17:M17" si="19">D17+F17</f>
        <v>1</v>
      </c>
      <c r="M17" s="138">
        <f t="shared" si="19"/>
        <v>221455</v>
      </c>
      <c r="N17" s="139" t="str">
        <f t="shared" si="6"/>
        <v>CBĐ 1000L</v>
      </c>
      <c r="O17" s="138">
        <f t="shared" si="7"/>
        <v>221455</v>
      </c>
      <c r="P17" s="140" t="str">
        <f t="shared" si="3"/>
        <v>IN</v>
      </c>
      <c r="Q17" s="141"/>
      <c r="R17" s="141"/>
      <c r="S17" s="141"/>
      <c r="T17" s="141"/>
      <c r="U17" s="141"/>
      <c r="V17" s="141"/>
      <c r="W17" s="141"/>
      <c r="X17" s="141"/>
      <c r="Y17" s="141"/>
      <c r="Z17" s="141"/>
    </row>
    <row r="18" ht="15.0" customHeight="1">
      <c r="A18" s="134" t="s">
        <v>86</v>
      </c>
      <c r="B18" s="135" t="s">
        <v>87</v>
      </c>
      <c r="C18" s="136"/>
      <c r="D18" s="137">
        <v>1.0</v>
      </c>
      <c r="E18" s="146">
        <v>221455.0</v>
      </c>
      <c r="F18" s="138">
        <f>SUMIF('Nhap-Xuat'!$K$12:$K$50000,$A18,'Nhap-Xuat'!$N$12:$N$50000)</f>
        <v>0</v>
      </c>
      <c r="G18" s="138">
        <f>SUMIF('Nhap-Xuat'!$K$12:$K$50000,$A18,'Nhap-Xuat'!$P$12:$P$50000)</f>
        <v>0</v>
      </c>
      <c r="H18" s="138">
        <f>SUMIF('Nhap-Xuat'!$K$12:$K$50000,$A18,'Nhap-Xuat'!$Q$12:$Q$50000)</f>
        <v>0</v>
      </c>
      <c r="I18" s="138">
        <f>SUMIF('Nhap-Xuat'!$K$12:$K$50000,$A18,'Nhap-Xuat'!$S$12:$S$50000)</f>
        <v>0</v>
      </c>
      <c r="J18" s="138">
        <f t="shared" ref="J18:K18" si="20">D18+F18-H18</f>
        <v>1</v>
      </c>
      <c r="K18" s="138">
        <f t="shared" si="20"/>
        <v>221455</v>
      </c>
      <c r="L18" s="138">
        <f t="shared" ref="L18:M18" si="21">D18+F18</f>
        <v>1</v>
      </c>
      <c r="M18" s="138">
        <f t="shared" si="21"/>
        <v>221455</v>
      </c>
      <c r="N18" s="139" t="str">
        <f t="shared" si="6"/>
        <v>CBN 1000l</v>
      </c>
      <c r="O18" s="138">
        <f t="shared" si="7"/>
        <v>221455</v>
      </c>
      <c r="P18" s="140" t="str">
        <f t="shared" si="3"/>
        <v>IN</v>
      </c>
      <c r="Q18" s="141"/>
      <c r="R18" s="141"/>
      <c r="S18" s="141"/>
      <c r="T18" s="141"/>
      <c r="U18" s="141"/>
      <c r="V18" s="141"/>
      <c r="W18" s="141"/>
      <c r="X18" s="141"/>
      <c r="Y18" s="141"/>
      <c r="Z18" s="141"/>
    </row>
    <row r="19" ht="15.0" customHeight="1">
      <c r="A19" s="145" t="s">
        <v>88</v>
      </c>
      <c r="B19" s="135" t="s">
        <v>89</v>
      </c>
      <c r="C19" s="136"/>
      <c r="D19" s="137">
        <v>3.0</v>
      </c>
      <c r="E19" s="137">
        <v>19065.0</v>
      </c>
      <c r="F19" s="138">
        <f>SUMIF('Nhap-Xuat'!$K$12:$K$50000,$A19,'Nhap-Xuat'!$N$12:$N$50000)</f>
        <v>0</v>
      </c>
      <c r="G19" s="138">
        <f>SUMIF('Nhap-Xuat'!$K$12:$K$50000,$A19,'Nhap-Xuat'!$P$12:$P$50000)</f>
        <v>0</v>
      </c>
      <c r="H19" s="138">
        <f>SUMIF('Nhap-Xuat'!$K$12:$K$50000,$A19,'Nhap-Xuat'!$Q$12:$Q$50000)</f>
        <v>0</v>
      </c>
      <c r="I19" s="138">
        <f>SUMIF('Nhap-Xuat'!$K$12:$K$50000,$A19,'Nhap-Xuat'!$S$12:$S$50000)</f>
        <v>0</v>
      </c>
      <c r="J19" s="138">
        <f t="shared" ref="J19:K19" si="22">D19+F19-H19</f>
        <v>3</v>
      </c>
      <c r="K19" s="138">
        <f t="shared" si="22"/>
        <v>19065</v>
      </c>
      <c r="L19" s="138">
        <f t="shared" ref="L19:M19" si="23">D19+F19</f>
        <v>3</v>
      </c>
      <c r="M19" s="138">
        <f t="shared" si="23"/>
        <v>19065</v>
      </c>
      <c r="N19" s="139" t="str">
        <f t="shared" si="6"/>
        <v>C 60PVC</v>
      </c>
      <c r="O19" s="138">
        <f t="shared" si="7"/>
        <v>6355</v>
      </c>
      <c r="P19" s="140" t="str">
        <f t="shared" si="3"/>
        <v>IN</v>
      </c>
      <c r="Q19" s="141"/>
      <c r="R19" s="141"/>
      <c r="S19" s="141"/>
      <c r="T19" s="141"/>
      <c r="U19" s="141"/>
      <c r="V19" s="141"/>
      <c r="W19" s="141"/>
      <c r="X19" s="141"/>
      <c r="Y19" s="141"/>
      <c r="Z19" s="141"/>
    </row>
    <row r="20" ht="15.0" customHeight="1">
      <c r="A20" s="145" t="s">
        <v>90</v>
      </c>
      <c r="B20" s="135" t="s">
        <v>91</v>
      </c>
      <c r="C20" s="136"/>
      <c r="D20" s="133">
        <v>1.0</v>
      </c>
      <c r="E20" s="148">
        <v>335787.0</v>
      </c>
      <c r="F20" s="138">
        <f>SUMIF('Nhap-Xuat'!$K$12:$K$50000,$A20,'Nhap-Xuat'!$N$12:$N$50000)</f>
        <v>0</v>
      </c>
      <c r="G20" s="138">
        <f>SUMIF('Nhap-Xuat'!$K$12:$K$50000,$A20,'Nhap-Xuat'!$P$12:$P$50000)</f>
        <v>0</v>
      </c>
      <c r="H20" s="138">
        <f>SUMIF('Nhap-Xuat'!$K$12:$K$50000,$A20,'Nhap-Xuat'!$Q$12:$Q$50000)</f>
        <v>0</v>
      </c>
      <c r="I20" s="138">
        <f>SUMIF('Nhap-Xuat'!$K$12:$K$50000,$A20,'Nhap-Xuat'!$S$12:$S$50000)</f>
        <v>0</v>
      </c>
      <c r="J20" s="138">
        <f t="shared" ref="J20:K20" si="24">D20+F20-H20</f>
        <v>1</v>
      </c>
      <c r="K20" s="138">
        <f t="shared" si="24"/>
        <v>335787</v>
      </c>
      <c r="L20" s="138">
        <f t="shared" ref="L20:M20" si="25">D20+F20</f>
        <v>1</v>
      </c>
      <c r="M20" s="138">
        <f t="shared" si="25"/>
        <v>335787</v>
      </c>
      <c r="N20" s="139" t="str">
        <f t="shared" si="6"/>
        <v>CTN</v>
      </c>
      <c r="O20" s="138">
        <f t="shared" si="7"/>
        <v>335787</v>
      </c>
      <c r="P20" s="140" t="str">
        <f t="shared" si="3"/>
        <v>IN</v>
      </c>
      <c r="Q20" s="141"/>
      <c r="R20" s="141"/>
      <c r="S20" s="141"/>
      <c r="T20" s="141"/>
      <c r="U20" s="141"/>
      <c r="V20" s="141"/>
      <c r="W20" s="141"/>
      <c r="X20" s="141"/>
      <c r="Y20" s="141"/>
      <c r="Z20" s="141"/>
    </row>
    <row r="21" ht="16.5" customHeight="1">
      <c r="A21" s="145" t="s">
        <v>92</v>
      </c>
      <c r="B21" s="135" t="s">
        <v>93</v>
      </c>
      <c r="C21" s="136"/>
      <c r="D21" s="137">
        <v>10.0</v>
      </c>
      <c r="E21" s="146">
        <v>898371.0</v>
      </c>
      <c r="F21" s="138">
        <f>SUMIF('Nhap-Xuat'!$K$12:$K$50000,$A21,'Nhap-Xuat'!$N$12:$N$50000)</f>
        <v>0</v>
      </c>
      <c r="G21" s="138">
        <f>SUMIF('Nhap-Xuat'!$K$12:$K$50000,$A21,'Nhap-Xuat'!$P$12:$P$50000)</f>
        <v>0</v>
      </c>
      <c r="H21" s="138">
        <f>SUMIF('Nhap-Xuat'!$K$12:$K$50000,$A21,'Nhap-Xuat'!$Q$12:$Q$50000)</f>
        <v>0</v>
      </c>
      <c r="I21" s="138">
        <f>SUMIF('Nhap-Xuat'!$K$12:$K$50000,$A21,'Nhap-Xuat'!$S$12:$S$50000)</f>
        <v>0</v>
      </c>
      <c r="J21" s="138">
        <f t="shared" ref="J21:K21" si="26">D21+F21-H21</f>
        <v>10</v>
      </c>
      <c r="K21" s="138">
        <f t="shared" si="26"/>
        <v>898371</v>
      </c>
      <c r="L21" s="138">
        <f t="shared" ref="L21:M21" si="27">D21+F21</f>
        <v>10</v>
      </c>
      <c r="M21" s="138">
        <f t="shared" si="27"/>
        <v>898371</v>
      </c>
      <c r="N21" s="139" t="str">
        <f t="shared" si="6"/>
        <v>Đ (0*4)</v>
      </c>
      <c r="O21" s="138">
        <f t="shared" si="7"/>
        <v>89837</v>
      </c>
      <c r="P21" s="140" t="str">
        <f t="shared" si="3"/>
        <v>IN</v>
      </c>
      <c r="Q21" s="141"/>
      <c r="R21" s="141"/>
      <c r="S21" s="141"/>
      <c r="T21" s="141"/>
      <c r="U21" s="141"/>
      <c r="V21" s="141"/>
      <c r="W21" s="141"/>
      <c r="X21" s="141"/>
      <c r="Y21" s="141"/>
      <c r="Z21" s="141"/>
    </row>
    <row r="22" ht="15.0" customHeight="1">
      <c r="A22" s="145" t="s">
        <v>94</v>
      </c>
      <c r="B22" s="135" t="s">
        <v>95</v>
      </c>
      <c r="C22" s="136" t="s">
        <v>96</v>
      </c>
      <c r="D22" s="137">
        <v>49.0</v>
      </c>
      <c r="E22" s="146">
        <v>919864.0</v>
      </c>
      <c r="F22" s="138">
        <f>SUMIF('Nhap-Xuat'!$K$12:$K$50000,$A22,'Nhap-Xuat'!$N$12:$N$50000)</f>
        <v>0</v>
      </c>
      <c r="G22" s="138">
        <f>SUMIF('Nhap-Xuat'!$K$12:$K$50000,$A22,'Nhap-Xuat'!$P$12:$P$50000)</f>
        <v>0</v>
      </c>
      <c r="H22" s="138">
        <f>SUMIF('Nhap-Xuat'!$K$12:$K$50000,$A22,'Nhap-Xuat'!$Q$12:$Q$50000)</f>
        <v>0</v>
      </c>
      <c r="I22" s="138">
        <f>SUMIF('Nhap-Xuat'!$K$12:$K$50000,$A22,'Nhap-Xuat'!$S$12:$S$50000)</f>
        <v>0</v>
      </c>
      <c r="J22" s="138">
        <f t="shared" ref="J22:K22" si="28">D22+F22-H22</f>
        <v>49</v>
      </c>
      <c r="K22" s="138">
        <f t="shared" si="28"/>
        <v>919864</v>
      </c>
      <c r="L22" s="138">
        <f t="shared" ref="L22:M22" si="29">D22+F22</f>
        <v>49</v>
      </c>
      <c r="M22" s="138">
        <f t="shared" si="29"/>
        <v>919864</v>
      </c>
      <c r="N22" s="139" t="str">
        <f t="shared" si="6"/>
        <v>D KO</v>
      </c>
      <c r="O22" s="138">
        <f t="shared" si="7"/>
        <v>18773</v>
      </c>
      <c r="P22" s="140" t="str">
        <f t="shared" si="3"/>
        <v>IN</v>
      </c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ht="15.0" customHeight="1">
      <c r="A23" s="135" t="s">
        <v>97</v>
      </c>
      <c r="B23" s="135" t="s">
        <v>98</v>
      </c>
      <c r="C23" s="136"/>
      <c r="D23" s="142">
        <v>570.0</v>
      </c>
      <c r="E23" s="142">
        <v>1.520019E7</v>
      </c>
      <c r="F23" s="138">
        <f>SUMIF('Nhap-Xuat'!$K$12:$K$50000,$A23,'Nhap-Xuat'!$N$12:$N$50000)</f>
        <v>0</v>
      </c>
      <c r="G23" s="138">
        <f>SUMIF('Nhap-Xuat'!$K$12:$K$50000,$A23,'Nhap-Xuat'!$P$12:$P$50000)</f>
        <v>0</v>
      </c>
      <c r="H23" s="138">
        <f>SUMIF('Nhap-Xuat'!$K$12:$K$50000,$A23,'Nhap-Xuat'!$Q$12:$Q$50000)</f>
        <v>0</v>
      </c>
      <c r="I23" s="138">
        <f>SUMIF('Nhap-Xuat'!$K$12:$K$50000,$A23,'Nhap-Xuat'!$S$12:$S$50000)</f>
        <v>0</v>
      </c>
      <c r="J23" s="138">
        <f t="shared" ref="J23:K23" si="30">D23+F23-H23</f>
        <v>570</v>
      </c>
      <c r="K23" s="138">
        <f t="shared" si="30"/>
        <v>15200190</v>
      </c>
      <c r="L23" s="138">
        <f t="shared" ref="L23:M23" si="31">D23+F23</f>
        <v>570</v>
      </c>
      <c r="M23" s="138">
        <f t="shared" si="31"/>
        <v>15200190</v>
      </c>
      <c r="N23" s="139" t="str">
        <f t="shared" si="6"/>
        <v>DH 70S-12MM</v>
      </c>
      <c r="O23" s="138">
        <f t="shared" si="7"/>
        <v>26667</v>
      </c>
      <c r="P23" s="140" t="str">
        <f t="shared" si="3"/>
        <v>IN</v>
      </c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4" ht="15.0" customHeight="1">
      <c r="A24" s="149" t="s">
        <v>99</v>
      </c>
      <c r="B24" s="145" t="s">
        <v>100</v>
      </c>
      <c r="C24" s="136"/>
      <c r="D24" s="137">
        <v>220.0</v>
      </c>
      <c r="E24" s="146">
        <v>6400020.0</v>
      </c>
      <c r="F24" s="138">
        <f>SUMIF('Nhap-Xuat'!$K$12:$K$50000,$A24,'Nhap-Xuat'!$N$12:$N$50000)</f>
        <v>0</v>
      </c>
      <c r="G24" s="138">
        <f>SUMIF('Nhap-Xuat'!$K$12:$K$50000,$A24,'Nhap-Xuat'!$P$12:$P$50000)</f>
        <v>0</v>
      </c>
      <c r="H24" s="138">
        <f>SUMIF('Nhap-Xuat'!$K$12:$K$50000,$A24,'Nhap-Xuat'!$Q$12:$Q$50000)</f>
        <v>0</v>
      </c>
      <c r="I24" s="138">
        <f>SUMIF('Nhap-Xuat'!$K$12:$K$50000,$A24,'Nhap-Xuat'!$S$12:$S$50000)</f>
        <v>0</v>
      </c>
      <c r="J24" s="138">
        <f t="shared" ref="J24:K24" si="32">D24+F24-H24</f>
        <v>220</v>
      </c>
      <c r="K24" s="138">
        <f t="shared" si="32"/>
        <v>6400020</v>
      </c>
      <c r="L24" s="138">
        <f t="shared" ref="L24:M24" si="33">D24+F24</f>
        <v>220</v>
      </c>
      <c r="M24" s="138">
        <f t="shared" si="33"/>
        <v>6400020</v>
      </c>
      <c r="N24" s="139" t="str">
        <f t="shared" si="6"/>
        <v>Dh NTT 35</v>
      </c>
      <c r="O24" s="138">
        <f t="shared" si="7"/>
        <v>29091</v>
      </c>
      <c r="P24" s="140" t="str">
        <f t="shared" si="3"/>
        <v>IN</v>
      </c>
      <c r="Q24" s="141"/>
      <c r="R24" s="141"/>
      <c r="S24" s="141"/>
      <c r="T24" s="141"/>
      <c r="U24" s="141"/>
      <c r="V24" s="141"/>
      <c r="W24" s="141"/>
      <c r="X24" s="141"/>
      <c r="Y24" s="141"/>
      <c r="Z24" s="141"/>
    </row>
    <row r="25" ht="15.0" customHeight="1">
      <c r="A25" s="147" t="s">
        <v>101</v>
      </c>
      <c r="B25" s="145" t="s">
        <v>102</v>
      </c>
      <c r="C25" s="136"/>
      <c r="D25" s="137">
        <v>24.0</v>
      </c>
      <c r="E25" s="146">
        <v>2400000.0</v>
      </c>
      <c r="F25" s="138">
        <f>SUMIF('Nhap-Xuat'!$K$12:$K$50000,$A25,'Nhap-Xuat'!$N$12:$N$50000)</f>
        <v>0</v>
      </c>
      <c r="G25" s="138">
        <f>SUMIF('Nhap-Xuat'!$K$12:$K$50000,$A25,'Nhap-Xuat'!$P$12:$P$50000)</f>
        <v>0</v>
      </c>
      <c r="H25" s="138">
        <f>SUMIF('Nhap-Xuat'!$K$12:$K$50000,$A25,'Nhap-Xuat'!$Q$12:$Q$50000)</f>
        <v>0</v>
      </c>
      <c r="I25" s="138">
        <f>SUMIF('Nhap-Xuat'!$K$12:$K$50000,$A25,'Nhap-Xuat'!$S$12:$S$50000)</f>
        <v>0</v>
      </c>
      <c r="J25" s="138">
        <f t="shared" ref="J25:K25" si="34">D25+F25-H25</f>
        <v>24</v>
      </c>
      <c r="K25" s="138">
        <f t="shared" si="34"/>
        <v>2400000</v>
      </c>
      <c r="L25" s="138">
        <f t="shared" ref="L25:M25" si="35">D25+F25</f>
        <v>24</v>
      </c>
      <c r="M25" s="138">
        <f t="shared" si="35"/>
        <v>2400000</v>
      </c>
      <c r="N25" s="139" t="str">
        <f t="shared" si="6"/>
        <v>DHDA argon HLAT 2</v>
      </c>
      <c r="O25" s="138">
        <f t="shared" si="7"/>
        <v>100000</v>
      </c>
      <c r="P25" s="140" t="str">
        <f t="shared" si="3"/>
        <v>IN</v>
      </c>
      <c r="Q25" s="141"/>
      <c r="R25" s="141"/>
      <c r="S25" s="141"/>
      <c r="T25" s="141"/>
      <c r="U25" s="141"/>
      <c r="V25" s="141"/>
      <c r="W25" s="141"/>
      <c r="X25" s="141"/>
      <c r="Y25" s="141"/>
      <c r="Z25" s="141"/>
    </row>
    <row r="26" ht="15.0" customHeight="1">
      <c r="A26" s="145" t="s">
        <v>103</v>
      </c>
      <c r="B26" s="145" t="s">
        <v>104</v>
      </c>
      <c r="C26" s="136"/>
      <c r="D26" s="137">
        <v>14.0</v>
      </c>
      <c r="E26" s="146">
        <v>3920000.0</v>
      </c>
      <c r="F26" s="138">
        <f>SUMIF('Nhap-Xuat'!$K$12:$K$50000,$A26,'Nhap-Xuat'!$N$12:$N$50000)</f>
        <v>0</v>
      </c>
      <c r="G26" s="138">
        <f>SUMIF('Nhap-Xuat'!$K$12:$K$50000,$A26,'Nhap-Xuat'!$P$12:$P$50000)</f>
        <v>0</v>
      </c>
      <c r="H26" s="138">
        <f>SUMIF('Nhap-Xuat'!$K$12:$K$50000,$A26,'Nhap-Xuat'!$Q$12:$Q$50000)</f>
        <v>0</v>
      </c>
      <c r="I26" s="138">
        <f>SUMIF('Nhap-Xuat'!$K$12:$K$50000,$A26,'Nhap-Xuat'!$S$12:$S$50000)</f>
        <v>0</v>
      </c>
      <c r="J26" s="138">
        <f t="shared" ref="J26:K26" si="36">D26+F26-H26</f>
        <v>14</v>
      </c>
      <c r="K26" s="138">
        <f t="shared" si="36"/>
        <v>3920000</v>
      </c>
      <c r="L26" s="138">
        <f t="shared" ref="L26:M26" si="37">D26+F26</f>
        <v>14</v>
      </c>
      <c r="M26" s="138">
        <f t="shared" si="37"/>
        <v>3920000</v>
      </c>
      <c r="N26" s="139" t="str">
        <f t="shared" si="6"/>
        <v>expo interior 18l</v>
      </c>
      <c r="O26" s="138">
        <f t="shared" si="7"/>
        <v>280000</v>
      </c>
      <c r="P26" s="140" t="str">
        <f t="shared" si="3"/>
        <v>IN</v>
      </c>
      <c r="Q26" s="141"/>
      <c r="R26" s="141"/>
      <c r="S26" s="141"/>
      <c r="T26" s="141"/>
      <c r="U26" s="141"/>
      <c r="V26" s="141"/>
      <c r="W26" s="141"/>
      <c r="X26" s="141"/>
      <c r="Y26" s="141"/>
      <c r="Z26" s="141"/>
    </row>
    <row r="27" ht="15.0" customHeight="1">
      <c r="A27" s="134" t="s">
        <v>105</v>
      </c>
      <c r="B27" s="145" t="s">
        <v>106</v>
      </c>
      <c r="C27" s="136"/>
      <c r="D27" s="137">
        <v>581.0</v>
      </c>
      <c r="E27" s="146">
        <v>3.7420448E7</v>
      </c>
      <c r="F27" s="138">
        <f>SUMIF('Nhap-Xuat'!$K$12:$K$50000,$A27,'Nhap-Xuat'!$N$12:$N$50000)</f>
        <v>0</v>
      </c>
      <c r="G27" s="138">
        <f>SUMIF('Nhap-Xuat'!$K$12:$K$50000,$A27,'Nhap-Xuat'!$P$12:$P$50000)</f>
        <v>0</v>
      </c>
      <c r="H27" s="138">
        <f>SUMIF('Nhap-Xuat'!$K$12:$K$50000,$A27,'Nhap-Xuat'!$Q$12:$Q$50000)</f>
        <v>0</v>
      </c>
      <c r="I27" s="138">
        <f>SUMIF('Nhap-Xuat'!$K$12:$K$50000,$A27,'Nhap-Xuat'!$S$12:$S$50000)</f>
        <v>0</v>
      </c>
      <c r="J27" s="138">
        <f t="shared" ref="J27:K27" si="38">D27+F27-H27</f>
        <v>581</v>
      </c>
      <c r="K27" s="138">
        <f t="shared" si="38"/>
        <v>37420448</v>
      </c>
      <c r="L27" s="138">
        <f t="shared" ref="L27:M27" si="39">D27+F27</f>
        <v>581</v>
      </c>
      <c r="M27" s="138">
        <f t="shared" si="39"/>
        <v>37420448</v>
      </c>
      <c r="N27" s="139" t="str">
        <f t="shared" si="6"/>
        <v>GM 25*40</v>
      </c>
      <c r="O27" s="138">
        <f t="shared" si="7"/>
        <v>64407</v>
      </c>
      <c r="P27" s="140" t="str">
        <f t="shared" si="3"/>
        <v>IN</v>
      </c>
      <c r="Q27" s="141"/>
      <c r="R27" s="141"/>
      <c r="S27" s="141"/>
      <c r="T27" s="141"/>
      <c r="U27" s="141"/>
      <c r="V27" s="141"/>
      <c r="W27" s="141"/>
      <c r="X27" s="141"/>
      <c r="Y27" s="141"/>
      <c r="Z27" s="141"/>
    </row>
    <row r="28" ht="15.0" customHeight="1">
      <c r="A28" s="134" t="s">
        <v>107</v>
      </c>
      <c r="B28" s="145" t="s">
        <v>108</v>
      </c>
      <c r="C28" s="136"/>
      <c r="D28" s="137">
        <v>17.0</v>
      </c>
      <c r="E28" s="146">
        <v>4981000.0</v>
      </c>
      <c r="F28" s="138">
        <f>SUMIF('Nhap-Xuat'!$K$12:$K$50000,$A28,'Nhap-Xuat'!$N$12:$N$50000)</f>
        <v>0</v>
      </c>
      <c r="G28" s="138">
        <f>SUMIF('Nhap-Xuat'!$K$12:$K$50000,$A28,'Nhap-Xuat'!$P$12:$P$50000)</f>
        <v>0</v>
      </c>
      <c r="H28" s="138">
        <f>SUMIF('Nhap-Xuat'!$K$12:$K$50000,$A28,'Nhap-Xuat'!$Q$12:$Q$50000)</f>
        <v>0</v>
      </c>
      <c r="I28" s="138">
        <f>SUMIF('Nhap-Xuat'!$K$12:$K$50000,$A28,'Nhap-Xuat'!$S$12:$S$50000)</f>
        <v>0</v>
      </c>
      <c r="J28" s="138">
        <f t="shared" ref="J28:K28" si="40">D28+F28-H28</f>
        <v>17</v>
      </c>
      <c r="K28" s="138">
        <f t="shared" si="40"/>
        <v>4981000</v>
      </c>
      <c r="L28" s="138">
        <f t="shared" ref="L28:M28" si="41">D28+F28</f>
        <v>17</v>
      </c>
      <c r="M28" s="138">
        <f t="shared" si="41"/>
        <v>4981000</v>
      </c>
      <c r="N28" s="139" t="str">
        <f t="shared" si="6"/>
        <v>G 45*90</v>
      </c>
      <c r="O28" s="138">
        <f t="shared" si="7"/>
        <v>293000</v>
      </c>
      <c r="P28" s="140" t="str">
        <f t="shared" si="3"/>
        <v>IN</v>
      </c>
      <c r="Q28" s="141"/>
      <c r="R28" s="141"/>
      <c r="S28" s="141"/>
      <c r="T28" s="141"/>
      <c r="U28" s="141"/>
      <c r="V28" s="141"/>
      <c r="W28" s="141"/>
      <c r="X28" s="141"/>
      <c r="Y28" s="141"/>
      <c r="Z28" s="141"/>
    </row>
    <row r="29" ht="15.0" customHeight="1">
      <c r="A29" s="134" t="s">
        <v>109</v>
      </c>
      <c r="B29" s="145" t="s">
        <v>110</v>
      </c>
      <c r="C29" s="136"/>
      <c r="D29" s="137">
        <v>96.0</v>
      </c>
      <c r="E29" s="146">
        <v>7296000.0</v>
      </c>
      <c r="F29" s="138">
        <f>SUMIF('Nhap-Xuat'!$K$12:$K$50000,$A29,'Nhap-Xuat'!$N$12:$N$50000)</f>
        <v>0</v>
      </c>
      <c r="G29" s="138">
        <f>SUMIF('Nhap-Xuat'!$K$12:$K$50000,$A29,'Nhap-Xuat'!$P$12:$P$50000)</f>
        <v>0</v>
      </c>
      <c r="H29" s="138">
        <f>SUMIF('Nhap-Xuat'!$K$12:$K$50000,$A29,'Nhap-Xuat'!$Q$12:$Q$50000)</f>
        <v>0</v>
      </c>
      <c r="I29" s="138">
        <f>SUMIF('Nhap-Xuat'!$K$12:$K$50000,$A29,'Nhap-Xuat'!$S$12:$S$50000)</f>
        <v>0</v>
      </c>
      <c r="J29" s="138">
        <f t="shared" ref="J29:K29" si="42">D29+F29-H29</f>
        <v>96</v>
      </c>
      <c r="K29" s="138">
        <f t="shared" si="42"/>
        <v>7296000</v>
      </c>
      <c r="L29" s="138">
        <f t="shared" ref="L29:M29" si="43">D29+F29</f>
        <v>96</v>
      </c>
      <c r="M29" s="138">
        <f t="shared" si="43"/>
        <v>7296000</v>
      </c>
      <c r="N29" s="139" t="str">
        <f t="shared" si="6"/>
        <v>GN</v>
      </c>
      <c r="O29" s="138">
        <f t="shared" si="7"/>
        <v>76000</v>
      </c>
      <c r="P29" s="140" t="str">
        <f t="shared" si="3"/>
        <v>IN</v>
      </c>
      <c r="Q29" s="141"/>
      <c r="R29" s="141"/>
      <c r="S29" s="141"/>
      <c r="T29" s="141"/>
      <c r="U29" s="141"/>
      <c r="V29" s="141"/>
      <c r="W29" s="141"/>
      <c r="X29" s="141"/>
      <c r="Y29" s="141"/>
      <c r="Z29" s="141"/>
    </row>
    <row r="30" ht="15.0" customHeight="1">
      <c r="A30" s="134" t="s">
        <v>111</v>
      </c>
      <c r="B30" s="145" t="s">
        <v>112</v>
      </c>
      <c r="C30" s="136"/>
      <c r="D30" s="137">
        <v>11.0</v>
      </c>
      <c r="E30" s="146">
        <v>900139.0</v>
      </c>
      <c r="F30" s="138">
        <f>SUMIF('Nhap-Xuat'!$K$12:$K$50000,$A30,'Nhap-Xuat'!$N$12:$N$50000)</f>
        <v>0</v>
      </c>
      <c r="G30" s="138">
        <f>SUMIF('Nhap-Xuat'!$K$12:$K$50000,$A30,'Nhap-Xuat'!$P$12:$P$50000)</f>
        <v>0</v>
      </c>
      <c r="H30" s="138">
        <f>SUMIF('Nhap-Xuat'!$K$12:$K$50000,$A30,'Nhap-Xuat'!$Q$12:$Q$50000)</f>
        <v>0</v>
      </c>
      <c r="I30" s="138">
        <f>SUMIF('Nhap-Xuat'!$K$12:$K$50000,$A30,'Nhap-Xuat'!$S$12:$S$50000)</f>
        <v>0</v>
      </c>
      <c r="J30" s="138">
        <f t="shared" ref="J30:K30" si="44">D30+F30-H30</f>
        <v>11</v>
      </c>
      <c r="K30" s="138">
        <f t="shared" si="44"/>
        <v>900139</v>
      </c>
      <c r="L30" s="138">
        <f t="shared" ref="L30:M30" si="45">D30+F30</f>
        <v>11</v>
      </c>
      <c r="M30" s="138">
        <f t="shared" si="45"/>
        <v>900139</v>
      </c>
      <c r="N30" s="139" t="str">
        <f t="shared" si="6"/>
        <v>Gop</v>
      </c>
      <c r="O30" s="138">
        <f t="shared" si="7"/>
        <v>81831</v>
      </c>
      <c r="P30" s="140" t="str">
        <f t="shared" si="3"/>
        <v>IN</v>
      </c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ht="15.0" customHeight="1">
      <c r="A31" s="134" t="s">
        <v>113</v>
      </c>
      <c r="B31" s="145" t="s">
        <v>114</v>
      </c>
      <c r="C31" s="136"/>
      <c r="D31" s="137">
        <v>50.0</v>
      </c>
      <c r="E31" s="146">
        <v>3010000.0</v>
      </c>
      <c r="F31" s="138">
        <f>SUMIF('Nhap-Xuat'!$K$12:$K$50000,$A31,'Nhap-Xuat'!$N$12:$N$50000)</f>
        <v>0</v>
      </c>
      <c r="G31" s="138">
        <f>SUMIF('Nhap-Xuat'!$K$12:$K$50000,$A31,'Nhap-Xuat'!$P$12:$P$50000)</f>
        <v>0</v>
      </c>
      <c r="H31" s="138">
        <f>SUMIF('Nhap-Xuat'!$K$12:$K$50000,$A31,'Nhap-Xuat'!$Q$12:$Q$50000)</f>
        <v>0</v>
      </c>
      <c r="I31" s="138">
        <f>SUMIF('Nhap-Xuat'!$K$12:$K$50000,$A31,'Nhap-Xuat'!$S$12:$S$50000)</f>
        <v>0</v>
      </c>
      <c r="J31" s="138">
        <f t="shared" ref="J31:K31" si="46">D31+F31-H31</f>
        <v>50</v>
      </c>
      <c r="K31" s="138">
        <f t="shared" si="46"/>
        <v>3010000</v>
      </c>
      <c r="L31" s="138">
        <f t="shared" ref="L31:M31" si="47">D31+F31</f>
        <v>50</v>
      </c>
      <c r="M31" s="138">
        <f t="shared" si="47"/>
        <v>3010000</v>
      </c>
      <c r="N31" s="139" t="str">
        <f t="shared" si="6"/>
        <v>G V24 25*40</v>
      </c>
      <c r="O31" s="138">
        <f t="shared" si="7"/>
        <v>60200</v>
      </c>
      <c r="P31" s="140" t="str">
        <f t="shared" si="3"/>
        <v>IN</v>
      </c>
      <c r="Q31" s="141"/>
      <c r="R31" s="141"/>
      <c r="S31" s="141"/>
      <c r="T31" s="141"/>
      <c r="U31" s="141"/>
      <c r="V31" s="141"/>
      <c r="W31" s="141"/>
      <c r="X31" s="141"/>
      <c r="Y31" s="141"/>
      <c r="Z31" s="141"/>
    </row>
    <row r="32" ht="15.0" customHeight="1">
      <c r="A32" s="134" t="s">
        <v>115</v>
      </c>
      <c r="B32" s="145" t="s">
        <v>116</v>
      </c>
      <c r="C32" s="136"/>
      <c r="D32" s="137">
        <v>3.0</v>
      </c>
      <c r="E32" s="146">
        <v>900000.0</v>
      </c>
      <c r="F32" s="138">
        <f>SUMIF('Nhap-Xuat'!$K$12:$K$50000,$A32,'Nhap-Xuat'!$N$12:$N$50000)</f>
        <v>0</v>
      </c>
      <c r="G32" s="138">
        <f>SUMIF('Nhap-Xuat'!$K$12:$K$50000,$A32,'Nhap-Xuat'!$P$12:$P$50000)</f>
        <v>0</v>
      </c>
      <c r="H32" s="138">
        <f>SUMIF('Nhap-Xuat'!$K$12:$K$50000,$A32,'Nhap-Xuat'!$Q$12:$Q$50000)</f>
        <v>0</v>
      </c>
      <c r="I32" s="138">
        <f>SUMIF('Nhap-Xuat'!$K$12:$K$50000,$A32,'Nhap-Xuat'!$S$12:$S$50000)</f>
        <v>0</v>
      </c>
      <c r="J32" s="138">
        <f t="shared" ref="J32:K32" si="48">D32+F32-H32</f>
        <v>3</v>
      </c>
      <c r="K32" s="138">
        <f t="shared" si="48"/>
        <v>900000</v>
      </c>
      <c r="L32" s="138">
        <f t="shared" ref="L32:M32" si="49">D32+F32</f>
        <v>3</v>
      </c>
      <c r="M32" s="138">
        <f t="shared" si="49"/>
        <v>900000</v>
      </c>
      <c r="N32" s="139" t="str">
        <f t="shared" si="6"/>
        <v>GS</v>
      </c>
      <c r="O32" s="138">
        <f t="shared" si="7"/>
        <v>300000</v>
      </c>
      <c r="P32" s="140" t="str">
        <f t="shared" si="3"/>
        <v>IN</v>
      </c>
      <c r="Q32" s="141"/>
      <c r="R32" s="141"/>
      <c r="S32" s="141"/>
      <c r="T32" s="141"/>
      <c r="U32" s="141"/>
      <c r="V32" s="141"/>
      <c r="W32" s="141"/>
      <c r="X32" s="141"/>
      <c r="Y32" s="141"/>
      <c r="Z32" s="141"/>
    </row>
    <row r="33" ht="15.0" customHeight="1">
      <c r="A33" s="134" t="s">
        <v>117</v>
      </c>
      <c r="B33" s="145" t="s">
        <v>118</v>
      </c>
      <c r="C33" s="136"/>
      <c r="D33" s="137">
        <v>0.0</v>
      </c>
      <c r="E33" s="146">
        <v>1245.0</v>
      </c>
      <c r="F33" s="138">
        <f>SUMIF('Nhap-Xuat'!$K$12:$K$50000,$A33,'Nhap-Xuat'!$N$12:$N$50000)</f>
        <v>0</v>
      </c>
      <c r="G33" s="138">
        <f>SUMIF('Nhap-Xuat'!$K$12:$K$50000,$A33,'Nhap-Xuat'!$P$12:$P$50000)</f>
        <v>0</v>
      </c>
      <c r="H33" s="138">
        <f>SUMIF('Nhap-Xuat'!$K$12:$K$50000,$A33,'Nhap-Xuat'!$Q$12:$Q$50000)</f>
        <v>0</v>
      </c>
      <c r="I33" s="138">
        <f>SUMIF('Nhap-Xuat'!$K$12:$K$50000,$A33,'Nhap-Xuat'!$S$12:$S$50000)</f>
        <v>0</v>
      </c>
      <c r="J33" s="138">
        <f t="shared" ref="J33:K33" si="50">D33+F33-H33</f>
        <v>0</v>
      </c>
      <c r="K33" s="138">
        <f t="shared" si="50"/>
        <v>1245</v>
      </c>
      <c r="L33" s="138">
        <f t="shared" ref="L33:M33" si="51">D33+F33</f>
        <v>0</v>
      </c>
      <c r="M33" s="138">
        <f t="shared" si="51"/>
        <v>1245</v>
      </c>
      <c r="N33" s="139" t="str">
        <f t="shared" si="6"/>
        <v>INO*201*V20</v>
      </c>
      <c r="O33" s="138">
        <f t="shared" si="7"/>
        <v>0</v>
      </c>
      <c r="P33" s="140" t="str">
        <f t="shared" si="3"/>
        <v/>
      </c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ht="15.0" customHeight="1">
      <c r="A34" s="134" t="s">
        <v>119</v>
      </c>
      <c r="B34" s="145" t="s">
        <v>120</v>
      </c>
      <c r="C34" s="136"/>
      <c r="D34" s="137">
        <v>2.0</v>
      </c>
      <c r="E34" s="146">
        <v>66909.0</v>
      </c>
      <c r="F34" s="138">
        <f>SUMIF('Nhap-Xuat'!$K$12:$K$50000,$A34,'Nhap-Xuat'!$N$12:$N$50000)</f>
        <v>0</v>
      </c>
      <c r="G34" s="138">
        <f>SUMIF('Nhap-Xuat'!$K$12:$K$50000,$A34,'Nhap-Xuat'!$P$12:$P$50000)</f>
        <v>0</v>
      </c>
      <c r="H34" s="138">
        <f>SUMIF('Nhap-Xuat'!$K$12:$K$50000,$A34,'Nhap-Xuat'!$Q$12:$Q$50000)</f>
        <v>0</v>
      </c>
      <c r="I34" s="138">
        <f>SUMIF('Nhap-Xuat'!$K$12:$K$50000,$A34,'Nhap-Xuat'!$S$12:$S$50000)</f>
        <v>0</v>
      </c>
      <c r="J34" s="138">
        <f t="shared" ref="J34:K34" si="52">D34+F34-H34</f>
        <v>2</v>
      </c>
      <c r="K34" s="138">
        <f t="shared" si="52"/>
        <v>66909</v>
      </c>
      <c r="L34" s="138">
        <f t="shared" ref="L34:M34" si="53">D34+F34</f>
        <v>2</v>
      </c>
      <c r="M34" s="138">
        <f t="shared" si="53"/>
        <v>66909</v>
      </c>
      <c r="N34" s="139" t="str">
        <f t="shared" si="6"/>
        <v>IO50.8</v>
      </c>
      <c r="O34" s="138">
        <f t="shared" si="7"/>
        <v>33455</v>
      </c>
      <c r="P34" s="140" t="str">
        <f t="shared" si="3"/>
        <v>IN</v>
      </c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ht="15.0" customHeight="1">
      <c r="A35" s="134" t="s">
        <v>121</v>
      </c>
      <c r="B35" s="145" t="s">
        <v>122</v>
      </c>
      <c r="C35" s="136"/>
      <c r="D35" s="137">
        <v>4.0</v>
      </c>
      <c r="E35" s="146">
        <v>70319.0</v>
      </c>
      <c r="F35" s="138">
        <f>SUMIF('Nhap-Xuat'!$K$12:$K$50000,$A35,'Nhap-Xuat'!$N$12:$N$50000)</f>
        <v>0</v>
      </c>
      <c r="G35" s="138">
        <f>SUMIF('Nhap-Xuat'!$K$12:$K$50000,$A35,'Nhap-Xuat'!$P$12:$P$50000)</f>
        <v>0</v>
      </c>
      <c r="H35" s="138">
        <f>SUMIF('Nhap-Xuat'!$K$12:$K$50000,$A35,'Nhap-Xuat'!$Q$12:$Q$50000)</f>
        <v>0</v>
      </c>
      <c r="I35" s="138">
        <f>SUMIF('Nhap-Xuat'!$K$12:$K$50000,$A35,'Nhap-Xuat'!$S$12:$S$50000)</f>
        <v>0</v>
      </c>
      <c r="J35" s="138">
        <f t="shared" ref="J35:K35" si="54">D35+F35-H35</f>
        <v>4</v>
      </c>
      <c r="K35" s="138">
        <f t="shared" si="54"/>
        <v>70319</v>
      </c>
      <c r="L35" s="138">
        <f t="shared" ref="L35:M35" si="55">D35+F35</f>
        <v>4</v>
      </c>
      <c r="M35" s="138">
        <f t="shared" si="55"/>
        <v>70319</v>
      </c>
      <c r="N35" s="139" t="str">
        <f t="shared" si="6"/>
        <v>KB</v>
      </c>
      <c r="O35" s="138">
        <f t="shared" si="7"/>
        <v>17580</v>
      </c>
      <c r="P35" s="140" t="str">
        <f t="shared" si="3"/>
        <v>IN</v>
      </c>
      <c r="Q35" s="141"/>
      <c r="R35" s="141"/>
      <c r="S35" s="141"/>
      <c r="T35" s="141"/>
      <c r="U35" s="141"/>
      <c r="V35" s="141"/>
      <c r="W35" s="141"/>
      <c r="X35" s="141"/>
      <c r="Y35" s="141"/>
      <c r="Z35" s="141"/>
    </row>
    <row r="36" ht="15.0" customHeight="1">
      <c r="A36" s="134" t="s">
        <v>123</v>
      </c>
      <c r="B36" s="145" t="s">
        <v>124</v>
      </c>
      <c r="C36" s="136"/>
      <c r="D36" s="137">
        <v>1.0</v>
      </c>
      <c r="E36" s="146">
        <v>5410.0</v>
      </c>
      <c r="F36" s="138">
        <f>SUMIF('Nhap-Xuat'!$K$12:$K$50000,$A36,'Nhap-Xuat'!$N$12:$N$50000)</f>
        <v>0</v>
      </c>
      <c r="G36" s="138">
        <f>SUMIF('Nhap-Xuat'!$K$12:$K$50000,$A36,'Nhap-Xuat'!$P$12:$P$50000)</f>
        <v>0</v>
      </c>
      <c r="H36" s="138">
        <f>SUMIF('Nhap-Xuat'!$K$12:$K$50000,$A36,'Nhap-Xuat'!$Q$12:$Q$50000)</f>
        <v>0</v>
      </c>
      <c r="I36" s="138">
        <f>SUMIF('Nhap-Xuat'!$K$12:$K$50000,$A36,'Nhap-Xuat'!$S$12:$S$50000)</f>
        <v>0</v>
      </c>
      <c r="J36" s="138">
        <f t="shared" ref="J36:K36" si="56">D36+F36-H36</f>
        <v>1</v>
      </c>
      <c r="K36" s="138">
        <f t="shared" si="56"/>
        <v>5410</v>
      </c>
      <c r="L36" s="138">
        <f t="shared" ref="L36:M36" si="57">D36+F36</f>
        <v>1</v>
      </c>
      <c r="M36" s="138">
        <f t="shared" si="57"/>
        <v>5410</v>
      </c>
      <c r="N36" s="139" t="str">
        <f t="shared" si="6"/>
        <v>K Bm 500</v>
      </c>
      <c r="O36" s="138">
        <f t="shared" si="7"/>
        <v>5410</v>
      </c>
      <c r="P36" s="140" t="str">
        <f t="shared" si="3"/>
        <v>IN</v>
      </c>
      <c r="Q36" s="141"/>
      <c r="R36" s="141"/>
      <c r="S36" s="141"/>
      <c r="T36" s="141"/>
      <c r="U36" s="141"/>
      <c r="V36" s="141"/>
      <c r="W36" s="141"/>
      <c r="X36" s="141"/>
      <c r="Y36" s="141"/>
      <c r="Z36" s="141"/>
    </row>
    <row r="37" ht="15.0" customHeight="1">
      <c r="A37" s="134" t="s">
        <v>125</v>
      </c>
      <c r="B37" s="145" t="s">
        <v>126</v>
      </c>
      <c r="C37" s="136"/>
      <c r="D37" s="137">
        <v>60.0</v>
      </c>
      <c r="E37" s="146">
        <v>6000000.0</v>
      </c>
      <c r="F37" s="138">
        <f>SUMIF('Nhap-Xuat'!$K$12:$K$50000,$A37,'Nhap-Xuat'!$N$12:$N$50000)</f>
        <v>0</v>
      </c>
      <c r="G37" s="138">
        <f>SUMIF('Nhap-Xuat'!$K$12:$K$50000,$A37,'Nhap-Xuat'!$P$12:$P$50000)</f>
        <v>0</v>
      </c>
      <c r="H37" s="138">
        <f>SUMIF('Nhap-Xuat'!$K$12:$K$50000,$A37,'Nhap-Xuat'!$Q$12:$Q$50000)</f>
        <v>0</v>
      </c>
      <c r="I37" s="138">
        <f>SUMIF('Nhap-Xuat'!$K$12:$K$50000,$A37,'Nhap-Xuat'!$S$12:$S$50000)</f>
        <v>0</v>
      </c>
      <c r="J37" s="138">
        <f t="shared" ref="J37:K37" si="58">D37+F37-H37</f>
        <v>60</v>
      </c>
      <c r="K37" s="138">
        <f t="shared" si="58"/>
        <v>6000000</v>
      </c>
      <c r="L37" s="138">
        <f t="shared" ref="L37:M37" si="59">D37+F37</f>
        <v>60</v>
      </c>
      <c r="M37" s="138">
        <f t="shared" si="59"/>
        <v>6000000</v>
      </c>
      <c r="N37" s="139" t="str">
        <f t="shared" si="6"/>
        <v>KC v MN</v>
      </c>
      <c r="O37" s="138">
        <f t="shared" si="7"/>
        <v>100000</v>
      </c>
      <c r="P37" s="140" t="str">
        <f t="shared" si="3"/>
        <v>IN</v>
      </c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ht="15.0" customHeight="1">
      <c r="A38" s="134" t="s">
        <v>127</v>
      </c>
      <c r="B38" s="145" t="s">
        <v>128</v>
      </c>
      <c r="C38" s="136"/>
      <c r="D38" s="137">
        <v>45.0</v>
      </c>
      <c r="E38" s="146">
        <v>360000.0</v>
      </c>
      <c r="F38" s="138">
        <f>SUMIF('Nhap-Xuat'!$K$12:$K$50000,$A38,'Nhap-Xuat'!$N$12:$N$50000)</f>
        <v>0</v>
      </c>
      <c r="G38" s="138">
        <f>SUMIF('Nhap-Xuat'!$K$12:$K$50000,$A38,'Nhap-Xuat'!$P$12:$P$50000)</f>
        <v>0</v>
      </c>
      <c r="H38" s="138">
        <f>SUMIF('Nhap-Xuat'!$K$12:$K$50000,$A38,'Nhap-Xuat'!$Q$12:$Q$50000)</f>
        <v>0</v>
      </c>
      <c r="I38" s="138">
        <f>SUMIF('Nhap-Xuat'!$K$12:$K$50000,$A38,'Nhap-Xuat'!$S$12:$S$50000)</f>
        <v>0</v>
      </c>
      <c r="J38" s="138">
        <f t="shared" ref="J38:K38" si="60">D38+F38-H38</f>
        <v>45</v>
      </c>
      <c r="K38" s="138">
        <f t="shared" si="60"/>
        <v>360000</v>
      </c>
      <c r="L38" s="138">
        <f t="shared" ref="L38:M38" si="61">D38+F38</f>
        <v>45</v>
      </c>
      <c r="M38" s="138">
        <f t="shared" si="61"/>
        <v>360000</v>
      </c>
      <c r="N38" s="139" t="str">
        <f t="shared" si="6"/>
        <v>KN QK 1220</v>
      </c>
      <c r="O38" s="138">
        <f t="shared" si="7"/>
        <v>8000</v>
      </c>
      <c r="P38" s="140" t="str">
        <f t="shared" si="3"/>
        <v>IN</v>
      </c>
      <c r="Q38" s="141"/>
      <c r="R38" s="141"/>
      <c r="S38" s="141"/>
      <c r="T38" s="141"/>
      <c r="U38" s="141"/>
      <c r="V38" s="141"/>
      <c r="W38" s="141"/>
      <c r="X38" s="141"/>
      <c r="Y38" s="141"/>
      <c r="Z38" s="141"/>
    </row>
    <row r="39" ht="15.0" customHeight="1">
      <c r="A39" s="134" t="s">
        <v>129</v>
      </c>
      <c r="B39" s="145" t="s">
        <v>130</v>
      </c>
      <c r="C39" s="136"/>
      <c r="D39" s="137">
        <v>7.0</v>
      </c>
      <c r="E39" s="146">
        <v>1654960.0</v>
      </c>
      <c r="F39" s="138">
        <f>SUMIF('Nhap-Xuat'!$K$12:$K$50000,$A39,'Nhap-Xuat'!$N$12:$N$50000)</f>
        <v>0</v>
      </c>
      <c r="G39" s="138">
        <f>SUMIF('Nhap-Xuat'!$K$12:$K$50000,$A39,'Nhap-Xuat'!$P$12:$P$50000)</f>
        <v>0</v>
      </c>
      <c r="H39" s="138">
        <f>SUMIF('Nhap-Xuat'!$K$12:$K$50000,$A39,'Nhap-Xuat'!$Q$12:$Q$50000)</f>
        <v>0</v>
      </c>
      <c r="I39" s="138">
        <f>SUMIF('Nhap-Xuat'!$K$12:$K$50000,$A39,'Nhap-Xuat'!$S$12:$S$50000)</f>
        <v>0</v>
      </c>
      <c r="J39" s="138">
        <f t="shared" ref="J39:K39" si="62">D39+F39-H39</f>
        <v>7</v>
      </c>
      <c r="K39" s="138">
        <f t="shared" si="62"/>
        <v>1654960</v>
      </c>
      <c r="L39" s="138">
        <f t="shared" ref="L39:M39" si="63">D39+F39</f>
        <v>7</v>
      </c>
      <c r="M39" s="138">
        <f t="shared" si="63"/>
        <v>1654960</v>
      </c>
      <c r="N39" s="139" t="str">
        <f t="shared" si="6"/>
        <v>K5L</v>
      </c>
      <c r="O39" s="138">
        <f t="shared" si="7"/>
        <v>236423</v>
      </c>
      <c r="P39" s="140" t="str">
        <f t="shared" si="3"/>
        <v>IN</v>
      </c>
      <c r="Q39" s="141"/>
      <c r="R39" s="141"/>
      <c r="S39" s="141"/>
      <c r="T39" s="141"/>
      <c r="U39" s="141"/>
      <c r="V39" s="141"/>
      <c r="W39" s="141"/>
      <c r="X39" s="141"/>
      <c r="Y39" s="141"/>
      <c r="Z39" s="141"/>
    </row>
    <row r="40" ht="15.0" customHeight="1">
      <c r="A40" s="134" t="s">
        <v>131</v>
      </c>
      <c r="B40" s="145" t="s">
        <v>132</v>
      </c>
      <c r="C40" s="136"/>
      <c r="D40" s="137">
        <v>65.0</v>
      </c>
      <c r="E40" s="146">
        <v>3997500.0</v>
      </c>
      <c r="F40" s="138">
        <f>SUMIF('Nhap-Xuat'!$K$12:$K$50000,$A40,'Nhap-Xuat'!$N$12:$N$50000)</f>
        <v>0</v>
      </c>
      <c r="G40" s="138">
        <f>SUMIF('Nhap-Xuat'!$K$12:$K$50000,$A40,'Nhap-Xuat'!$P$12:$P$50000)</f>
        <v>0</v>
      </c>
      <c r="H40" s="138">
        <f>SUMIF('Nhap-Xuat'!$K$12:$K$50000,$A40,'Nhap-Xuat'!$Q$12:$Q$50000)</f>
        <v>0</v>
      </c>
      <c r="I40" s="138">
        <f>SUMIF('Nhap-Xuat'!$K$12:$K$50000,$A40,'Nhap-Xuat'!$S$12:$S$50000)</f>
        <v>0</v>
      </c>
      <c r="J40" s="138">
        <f t="shared" ref="J40:K40" si="64">D40+F40-H40</f>
        <v>65</v>
      </c>
      <c r="K40" s="138">
        <f t="shared" si="64"/>
        <v>3997500</v>
      </c>
      <c r="L40" s="138">
        <f t="shared" ref="L40:M40" si="65">D40+F40</f>
        <v>65</v>
      </c>
      <c r="M40" s="138">
        <f t="shared" si="65"/>
        <v>3997500</v>
      </c>
      <c r="N40" s="139" t="str">
        <f t="shared" si="6"/>
        <v>KH 5L</v>
      </c>
      <c r="O40" s="138">
        <f t="shared" si="7"/>
        <v>61500</v>
      </c>
      <c r="P40" s="140" t="str">
        <f t="shared" si="3"/>
        <v>IN</v>
      </c>
      <c r="Q40" s="141"/>
      <c r="R40" s="141"/>
      <c r="S40" s="141"/>
      <c r="T40" s="141"/>
      <c r="U40" s="141"/>
      <c r="V40" s="141"/>
      <c r="W40" s="141"/>
      <c r="X40" s="141"/>
      <c r="Y40" s="141"/>
      <c r="Z40" s="141"/>
    </row>
    <row r="41" ht="15.0" customHeight="1">
      <c r="A41" s="134" t="s">
        <v>133</v>
      </c>
      <c r="B41" s="145" t="s">
        <v>134</v>
      </c>
      <c r="C41" s="136"/>
      <c r="D41" s="137">
        <v>54.0</v>
      </c>
      <c r="E41" s="146">
        <v>1.2378E7</v>
      </c>
      <c r="F41" s="138">
        <f>SUMIF('Nhap-Xuat'!$K$12:$K$50000,$A41,'Nhap-Xuat'!$N$12:$N$50000)</f>
        <v>0</v>
      </c>
      <c r="G41" s="138">
        <f>SUMIF('Nhap-Xuat'!$K$12:$K$50000,$A41,'Nhap-Xuat'!$P$12:$P$50000)</f>
        <v>0</v>
      </c>
      <c r="H41" s="138">
        <f>SUMIF('Nhap-Xuat'!$K$12:$K$50000,$A41,'Nhap-Xuat'!$Q$12:$Q$50000)</f>
        <v>0</v>
      </c>
      <c r="I41" s="138">
        <f>SUMIF('Nhap-Xuat'!$K$12:$K$50000,$A41,'Nhap-Xuat'!$S$12:$S$50000)</f>
        <v>0</v>
      </c>
      <c r="J41" s="138">
        <f t="shared" ref="J41:K41" si="66">D41+F41-H41</f>
        <v>54</v>
      </c>
      <c r="K41" s="138">
        <f t="shared" si="66"/>
        <v>12378000</v>
      </c>
      <c r="L41" s="138">
        <f t="shared" ref="L41:M41" si="67">D41+F41</f>
        <v>54</v>
      </c>
      <c r="M41" s="138">
        <f t="shared" si="67"/>
        <v>12378000</v>
      </c>
      <c r="N41" s="139" t="str">
        <f t="shared" si="6"/>
        <v>KT 4ly</v>
      </c>
      <c r="O41" s="138">
        <f t="shared" si="7"/>
        <v>229222</v>
      </c>
      <c r="P41" s="140" t="str">
        <f t="shared" si="3"/>
        <v>IN</v>
      </c>
      <c r="Q41" s="141"/>
      <c r="R41" s="141"/>
      <c r="S41" s="141"/>
      <c r="T41" s="141"/>
      <c r="U41" s="141"/>
      <c r="V41" s="141"/>
      <c r="W41" s="141"/>
      <c r="X41" s="141"/>
      <c r="Y41" s="141"/>
      <c r="Z41" s="141"/>
    </row>
    <row r="42" ht="15.0" customHeight="1">
      <c r="A42" s="134" t="s">
        <v>135</v>
      </c>
      <c r="B42" s="145" t="s">
        <v>136</v>
      </c>
      <c r="C42" s="136"/>
      <c r="D42" s="137">
        <v>50.0</v>
      </c>
      <c r="E42" s="146">
        <v>8466000.0</v>
      </c>
      <c r="F42" s="138">
        <f>SUMIF('Nhap-Xuat'!$K$12:$K$50000,$A42,'Nhap-Xuat'!$N$12:$N$50000)</f>
        <v>0</v>
      </c>
      <c r="G42" s="138">
        <f>SUMIF('Nhap-Xuat'!$K$12:$K$50000,$A42,'Nhap-Xuat'!$P$12:$P$50000)</f>
        <v>0</v>
      </c>
      <c r="H42" s="138">
        <f>SUMIF('Nhap-Xuat'!$K$12:$K$50000,$A42,'Nhap-Xuat'!$Q$12:$Q$50000)</f>
        <v>0</v>
      </c>
      <c r="I42" s="138">
        <f>SUMIF('Nhap-Xuat'!$K$12:$K$50000,$A42,'Nhap-Xuat'!$S$12:$S$50000)</f>
        <v>0</v>
      </c>
      <c r="J42" s="138">
        <f t="shared" ref="J42:K42" si="68">D42+F42-H42</f>
        <v>50</v>
      </c>
      <c r="K42" s="138">
        <f t="shared" si="68"/>
        <v>8466000</v>
      </c>
      <c r="L42" s="138">
        <f t="shared" ref="L42:M42" si="69">D42+F42</f>
        <v>50</v>
      </c>
      <c r="M42" s="138">
        <f t="shared" si="69"/>
        <v>8466000</v>
      </c>
      <c r="N42" s="139" t="str">
        <f t="shared" si="6"/>
        <v>K10L</v>
      </c>
      <c r="O42" s="138">
        <f t="shared" si="7"/>
        <v>169320</v>
      </c>
      <c r="P42" s="140" t="str">
        <f t="shared" si="3"/>
        <v>IN</v>
      </c>
      <c r="Q42" s="141"/>
      <c r="R42" s="141"/>
      <c r="S42" s="141"/>
      <c r="T42" s="141"/>
      <c r="U42" s="141"/>
      <c r="V42" s="141"/>
      <c r="W42" s="141"/>
      <c r="X42" s="141"/>
      <c r="Y42" s="141"/>
      <c r="Z42" s="141"/>
    </row>
    <row r="43" ht="15.0" customHeight="1">
      <c r="A43" s="134" t="s">
        <v>137</v>
      </c>
      <c r="B43" s="145" t="s">
        <v>138</v>
      </c>
      <c r="C43" s="136"/>
      <c r="D43" s="137">
        <v>40.0</v>
      </c>
      <c r="E43" s="146">
        <v>1.772E7</v>
      </c>
      <c r="F43" s="138">
        <f>SUMIF('Nhap-Xuat'!$K$12:$K$50000,$A43,'Nhap-Xuat'!$N$12:$N$50000)</f>
        <v>0</v>
      </c>
      <c r="G43" s="138">
        <f>SUMIF('Nhap-Xuat'!$K$12:$K$50000,$A43,'Nhap-Xuat'!$P$12:$P$50000)</f>
        <v>0</v>
      </c>
      <c r="H43" s="138">
        <f>SUMIF('Nhap-Xuat'!$K$12:$K$50000,$A43,'Nhap-Xuat'!$Q$12:$Q$50000)</f>
        <v>0</v>
      </c>
      <c r="I43" s="138">
        <f>SUMIF('Nhap-Xuat'!$K$12:$K$50000,$A43,'Nhap-Xuat'!$S$12:$S$50000)</f>
        <v>0</v>
      </c>
      <c r="J43" s="138">
        <f t="shared" ref="J43:K43" si="70">D43+F43-H43</f>
        <v>40</v>
      </c>
      <c r="K43" s="138">
        <f t="shared" si="70"/>
        <v>17720000</v>
      </c>
      <c r="L43" s="138">
        <f t="shared" ref="L43:M43" si="71">D43+F43</f>
        <v>40</v>
      </c>
      <c r="M43" s="138">
        <f t="shared" si="71"/>
        <v>17720000</v>
      </c>
      <c r="N43" s="139" t="str">
        <f t="shared" si="6"/>
        <v>KT 5l.</v>
      </c>
      <c r="O43" s="138">
        <f t="shared" si="7"/>
        <v>443000</v>
      </c>
      <c r="P43" s="140" t="str">
        <f t="shared" si="3"/>
        <v>IN</v>
      </c>
      <c r="Q43" s="141"/>
      <c r="R43" s="141"/>
      <c r="S43" s="141"/>
      <c r="T43" s="141"/>
      <c r="U43" s="141"/>
      <c r="V43" s="141"/>
      <c r="W43" s="141"/>
      <c r="X43" s="141"/>
      <c r="Y43" s="141"/>
      <c r="Z43" s="141"/>
    </row>
    <row r="44" ht="15.0" customHeight="1">
      <c r="A44" s="134" t="s">
        <v>139</v>
      </c>
      <c r="B44" s="145" t="s">
        <v>140</v>
      </c>
      <c r="C44" s="136"/>
      <c r="D44" s="137">
        <v>76.0</v>
      </c>
      <c r="E44" s="146">
        <v>3.3668E7</v>
      </c>
      <c r="F44" s="138">
        <f>SUMIF('Nhap-Xuat'!$K$12:$K$50000,$A44,'Nhap-Xuat'!$N$12:$N$50000)</f>
        <v>0</v>
      </c>
      <c r="G44" s="138">
        <f>SUMIF('Nhap-Xuat'!$K$12:$K$50000,$A44,'Nhap-Xuat'!$P$12:$P$50000)</f>
        <v>0</v>
      </c>
      <c r="H44" s="138">
        <f>SUMIF('Nhap-Xuat'!$K$12:$K$50000,$A44,'Nhap-Xuat'!$Q$12:$Q$50000)</f>
        <v>0</v>
      </c>
      <c r="I44" s="138">
        <f>SUMIF('Nhap-Xuat'!$K$12:$K$50000,$A44,'Nhap-Xuat'!$S$12:$S$50000)</f>
        <v>0</v>
      </c>
      <c r="J44" s="138">
        <f t="shared" ref="J44:K44" si="72">D44+F44-H44</f>
        <v>76</v>
      </c>
      <c r="K44" s="138">
        <f t="shared" si="72"/>
        <v>33668000</v>
      </c>
      <c r="L44" s="138">
        <f t="shared" ref="L44:M44" si="73">D44+F44</f>
        <v>76</v>
      </c>
      <c r="M44" s="138">
        <f t="shared" si="73"/>
        <v>33668000</v>
      </c>
      <c r="N44" s="139" t="str">
        <f t="shared" si="6"/>
        <v>KT 5l</v>
      </c>
      <c r="O44" s="138">
        <f t="shared" si="7"/>
        <v>443000</v>
      </c>
      <c r="P44" s="140" t="str">
        <f t="shared" si="3"/>
        <v>IN</v>
      </c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ht="15.0" customHeight="1">
      <c r="A45" s="134" t="s">
        <v>141</v>
      </c>
      <c r="B45" s="145" t="s">
        <v>142</v>
      </c>
      <c r="C45" s="136"/>
      <c r="D45" s="137">
        <v>30.0</v>
      </c>
      <c r="E45" s="146">
        <v>1.227E7</v>
      </c>
      <c r="F45" s="138">
        <f>SUMIF('Nhap-Xuat'!$K$12:$K$50000,$A45,'Nhap-Xuat'!$N$12:$N$50000)</f>
        <v>0</v>
      </c>
      <c r="G45" s="138">
        <f>SUMIF('Nhap-Xuat'!$K$12:$K$50000,$A45,'Nhap-Xuat'!$P$12:$P$50000)</f>
        <v>0</v>
      </c>
      <c r="H45" s="138">
        <f>SUMIF('Nhap-Xuat'!$K$12:$K$50000,$A45,'Nhap-Xuat'!$Q$12:$Q$50000)</f>
        <v>0</v>
      </c>
      <c r="I45" s="138">
        <f>SUMIF('Nhap-Xuat'!$K$12:$K$50000,$A45,'Nhap-Xuat'!$S$12:$S$50000)</f>
        <v>0</v>
      </c>
      <c r="J45" s="138">
        <f t="shared" ref="J45:K45" si="74">D45+F45-H45</f>
        <v>30</v>
      </c>
      <c r="K45" s="138">
        <f t="shared" si="74"/>
        <v>12270000</v>
      </c>
      <c r="L45" s="138">
        <f t="shared" ref="L45:M45" si="75">D45+F45</f>
        <v>30</v>
      </c>
      <c r="M45" s="138">
        <f t="shared" si="75"/>
        <v>12270000</v>
      </c>
      <c r="N45" s="139" t="str">
        <f t="shared" si="6"/>
        <v>KT 8l</v>
      </c>
      <c r="O45" s="138">
        <f t="shared" si="7"/>
        <v>409000</v>
      </c>
      <c r="P45" s="140" t="str">
        <f t="shared" si="3"/>
        <v>IN</v>
      </c>
      <c r="Q45" s="141"/>
      <c r="R45" s="141"/>
      <c r="S45" s="141"/>
      <c r="T45" s="141"/>
      <c r="U45" s="141"/>
      <c r="V45" s="141"/>
      <c r="W45" s="141"/>
      <c r="X45" s="141"/>
      <c r="Y45" s="141"/>
      <c r="Z45" s="141"/>
    </row>
    <row r="46" ht="15.0" customHeight="1">
      <c r="A46" s="134" t="s">
        <v>143</v>
      </c>
      <c r="B46" s="145" t="s">
        <v>144</v>
      </c>
      <c r="C46" s="136"/>
      <c r="D46" s="137">
        <v>360.0</v>
      </c>
      <c r="E46" s="146">
        <v>2585451.0</v>
      </c>
      <c r="F46" s="138">
        <f>SUMIF('Nhap-Xuat'!$K$12:$K$50000,$A46,'Nhap-Xuat'!$N$12:$N$50000)</f>
        <v>0</v>
      </c>
      <c r="G46" s="138">
        <f>SUMIF('Nhap-Xuat'!$K$12:$K$50000,$A46,'Nhap-Xuat'!$P$12:$P$50000)</f>
        <v>0</v>
      </c>
      <c r="H46" s="138">
        <f>SUMIF('Nhap-Xuat'!$K$12:$K$50000,$A46,'Nhap-Xuat'!$Q$12:$Q$50000)</f>
        <v>0</v>
      </c>
      <c r="I46" s="138">
        <f>SUMIF('Nhap-Xuat'!$K$12:$K$50000,$A46,'Nhap-Xuat'!$S$12:$S$50000)</f>
        <v>0</v>
      </c>
      <c r="J46" s="138">
        <f t="shared" ref="J46:K46" si="76">D46+F46-H46</f>
        <v>360</v>
      </c>
      <c r="K46" s="138">
        <f t="shared" si="76"/>
        <v>2585451</v>
      </c>
      <c r="L46" s="138">
        <f t="shared" ref="L46:M46" si="77">D46+F46</f>
        <v>360</v>
      </c>
      <c r="M46" s="138">
        <f t="shared" si="77"/>
        <v>2585451</v>
      </c>
      <c r="N46" s="139" t="str">
        <f t="shared" si="6"/>
        <v>Ng</v>
      </c>
      <c r="O46" s="138">
        <f t="shared" si="7"/>
        <v>7182</v>
      </c>
      <c r="P46" s="140" t="str">
        <f t="shared" si="3"/>
        <v>IN</v>
      </c>
      <c r="Q46" s="141"/>
      <c r="R46" s="141"/>
      <c r="S46" s="141"/>
      <c r="T46" s="141"/>
      <c r="U46" s="141"/>
      <c r="V46" s="141"/>
      <c r="W46" s="141"/>
      <c r="X46" s="141"/>
      <c r="Y46" s="141"/>
      <c r="Z46" s="141"/>
    </row>
    <row r="47" ht="15.0" customHeight="1">
      <c r="A47" s="134" t="s">
        <v>145</v>
      </c>
      <c r="B47" s="145" t="s">
        <v>146</v>
      </c>
      <c r="C47" s="136"/>
      <c r="D47" s="137">
        <v>42.0</v>
      </c>
      <c r="E47" s="146">
        <v>725454.0</v>
      </c>
      <c r="F47" s="138">
        <f>SUMIF('Nhap-Xuat'!$K$12:$K$50000,$A47,'Nhap-Xuat'!$N$12:$N$50000)</f>
        <v>0</v>
      </c>
      <c r="G47" s="138">
        <f>SUMIF('Nhap-Xuat'!$K$12:$K$50000,$A47,'Nhap-Xuat'!$P$12:$P$50000)</f>
        <v>0</v>
      </c>
      <c r="H47" s="138">
        <f>SUMIF('Nhap-Xuat'!$K$12:$K$50000,$A47,'Nhap-Xuat'!$Q$12:$Q$50000)</f>
        <v>0</v>
      </c>
      <c r="I47" s="138">
        <f>SUMIF('Nhap-Xuat'!$K$12:$K$50000,$A47,'Nhap-Xuat'!$S$12:$S$50000)</f>
        <v>0</v>
      </c>
      <c r="J47" s="138">
        <f t="shared" ref="J47:K47" si="78">D47+F47-H47</f>
        <v>42</v>
      </c>
      <c r="K47" s="138">
        <f t="shared" si="78"/>
        <v>725454</v>
      </c>
      <c r="L47" s="138">
        <f t="shared" ref="L47:M47" si="79">D47+F47</f>
        <v>42</v>
      </c>
      <c r="M47" s="138">
        <f t="shared" si="79"/>
        <v>725454</v>
      </c>
      <c r="N47" s="139" t="str">
        <f t="shared" si="6"/>
        <v>Ng A 1</v>
      </c>
      <c r="O47" s="138">
        <f t="shared" si="7"/>
        <v>17273</v>
      </c>
      <c r="P47" s="140" t="str">
        <f t="shared" si="3"/>
        <v>IN</v>
      </c>
      <c r="Q47" s="141"/>
      <c r="R47" s="141"/>
      <c r="S47" s="141"/>
      <c r="T47" s="141"/>
      <c r="U47" s="141"/>
      <c r="V47" s="141"/>
      <c r="W47" s="141"/>
      <c r="X47" s="141"/>
      <c r="Y47" s="141"/>
      <c r="Z47" s="141"/>
    </row>
    <row r="48" ht="15.0" customHeight="1">
      <c r="A48" s="134" t="s">
        <v>147</v>
      </c>
      <c r="B48" s="145" t="s">
        <v>148</v>
      </c>
      <c r="C48" s="136"/>
      <c r="D48" s="137">
        <v>99.0</v>
      </c>
      <c r="E48" s="146">
        <v>7724335.0</v>
      </c>
      <c r="F48" s="138">
        <f>SUMIF('Nhap-Xuat'!$K$12:$K$50000,$A48,'Nhap-Xuat'!$N$12:$N$50000)</f>
        <v>0</v>
      </c>
      <c r="G48" s="138">
        <f>SUMIF('Nhap-Xuat'!$K$12:$K$50000,$A48,'Nhap-Xuat'!$P$12:$P$50000)</f>
        <v>0</v>
      </c>
      <c r="H48" s="138">
        <f>SUMIF('Nhap-Xuat'!$K$12:$K$50000,$A48,'Nhap-Xuat'!$Q$12:$Q$50000)</f>
        <v>0</v>
      </c>
      <c r="I48" s="138">
        <f>SUMIF('Nhap-Xuat'!$K$12:$K$50000,$A48,'Nhap-Xuat'!$S$12:$S$50000)</f>
        <v>0</v>
      </c>
      <c r="J48" s="138">
        <f t="shared" ref="J48:K48" si="80">D48+F48-H48</f>
        <v>99</v>
      </c>
      <c r="K48" s="138">
        <f t="shared" si="80"/>
        <v>7724335</v>
      </c>
      <c r="L48" s="138">
        <f t="shared" ref="L48:M48" si="81">D48+F48</f>
        <v>99</v>
      </c>
      <c r="M48" s="138">
        <f t="shared" si="81"/>
        <v>7724335</v>
      </c>
      <c r="N48" s="139" t="str">
        <f t="shared" si="6"/>
        <v>NT</v>
      </c>
      <c r="O48" s="138">
        <f t="shared" si="7"/>
        <v>78024</v>
      </c>
      <c r="P48" s="140" t="str">
        <f t="shared" si="3"/>
        <v>IN</v>
      </c>
      <c r="Q48" s="141"/>
      <c r="R48" s="141"/>
      <c r="S48" s="141"/>
      <c r="T48" s="141"/>
      <c r="U48" s="141"/>
      <c r="V48" s="141"/>
      <c r="W48" s="141"/>
      <c r="X48" s="141"/>
      <c r="Y48" s="141"/>
      <c r="Z48" s="141"/>
    </row>
    <row r="49" ht="15.0" customHeight="1">
      <c r="A49" s="134" t="s">
        <v>149</v>
      </c>
      <c r="B49" s="145" t="s">
        <v>150</v>
      </c>
      <c r="C49" s="136"/>
      <c r="D49" s="137">
        <v>30.0</v>
      </c>
      <c r="E49" s="146">
        <v>2152496.0</v>
      </c>
      <c r="F49" s="138">
        <f>SUMIF('Nhap-Xuat'!$K$12:$K$50000,$A49,'Nhap-Xuat'!$N$12:$N$50000)</f>
        <v>0</v>
      </c>
      <c r="G49" s="138">
        <f>SUMIF('Nhap-Xuat'!$K$12:$K$50000,$A49,'Nhap-Xuat'!$P$12:$P$50000)</f>
        <v>0</v>
      </c>
      <c r="H49" s="138">
        <f>SUMIF('Nhap-Xuat'!$K$12:$K$50000,$A49,'Nhap-Xuat'!$Q$12:$Q$50000)</f>
        <v>0</v>
      </c>
      <c r="I49" s="138">
        <f>SUMIF('Nhap-Xuat'!$K$12:$K$50000,$A49,'Nhap-Xuat'!$S$12:$S$50000)</f>
        <v>0</v>
      </c>
      <c r="J49" s="138">
        <f t="shared" ref="J49:K49" si="82">D49+F49-H49</f>
        <v>30</v>
      </c>
      <c r="K49" s="138">
        <f t="shared" si="82"/>
        <v>2152496</v>
      </c>
      <c r="L49" s="138">
        <f t="shared" ref="L49:M49" si="83">D49+F49</f>
        <v>30</v>
      </c>
      <c r="M49" s="138">
        <f t="shared" si="83"/>
        <v>2152496</v>
      </c>
      <c r="N49" s="139" t="str">
        <f t="shared" si="6"/>
        <v>NT YH 05</v>
      </c>
      <c r="O49" s="138">
        <f t="shared" si="7"/>
        <v>71750</v>
      </c>
      <c r="P49" s="140" t="str">
        <f t="shared" si="3"/>
        <v>IN</v>
      </c>
      <c r="Q49" s="141"/>
      <c r="R49" s="141"/>
      <c r="S49" s="141"/>
      <c r="T49" s="141"/>
      <c r="U49" s="141"/>
      <c r="V49" s="141"/>
      <c r="W49" s="141"/>
      <c r="X49" s="141"/>
      <c r="Y49" s="141"/>
      <c r="Z49" s="141"/>
    </row>
    <row r="50" ht="15.0" customHeight="1">
      <c r="A50" s="134" t="s">
        <v>151</v>
      </c>
      <c r="B50" s="145" t="s">
        <v>152</v>
      </c>
      <c r="C50" s="136"/>
      <c r="D50" s="137">
        <v>8.0</v>
      </c>
      <c r="E50" s="146">
        <v>360000.0</v>
      </c>
      <c r="F50" s="138">
        <f>SUMIF('Nhap-Xuat'!$K$12:$K$50000,$A50,'Nhap-Xuat'!$N$12:$N$50000)</f>
        <v>0</v>
      </c>
      <c r="G50" s="138">
        <f>SUMIF('Nhap-Xuat'!$K$12:$K$50000,$A50,'Nhap-Xuat'!$P$12:$P$50000)</f>
        <v>0</v>
      </c>
      <c r="H50" s="138">
        <f>SUMIF('Nhap-Xuat'!$K$12:$K$50000,$A50,'Nhap-Xuat'!$Q$12:$Q$50000)</f>
        <v>0</v>
      </c>
      <c r="I50" s="138">
        <f>SUMIF('Nhap-Xuat'!$K$12:$K$50000,$A50,'Nhap-Xuat'!$S$12:$S$50000)</f>
        <v>0</v>
      </c>
      <c r="J50" s="138">
        <f t="shared" ref="J50:K50" si="84">D50+F50-H50</f>
        <v>8</v>
      </c>
      <c r="K50" s="138">
        <f t="shared" si="84"/>
        <v>360000</v>
      </c>
      <c r="L50" s="138">
        <f t="shared" ref="L50:M50" si="85">D50+F50</f>
        <v>8</v>
      </c>
      <c r="M50" s="138">
        <f t="shared" si="85"/>
        <v>360000</v>
      </c>
      <c r="N50" s="139" t="str">
        <f t="shared" si="6"/>
        <v>OC 2 chuôi</v>
      </c>
      <c r="O50" s="138">
        <f t="shared" si="7"/>
        <v>45000</v>
      </c>
      <c r="P50" s="140" t="str">
        <f t="shared" si="3"/>
        <v>IN</v>
      </c>
      <c r="Q50" s="141"/>
      <c r="R50" s="141"/>
      <c r="S50" s="141"/>
      <c r="T50" s="141"/>
      <c r="U50" s="141"/>
      <c r="V50" s="141"/>
      <c r="W50" s="141"/>
      <c r="X50" s="141"/>
      <c r="Y50" s="141"/>
      <c r="Z50" s="141"/>
    </row>
    <row r="51" ht="15.0" customHeight="1">
      <c r="A51" s="134" t="s">
        <v>153</v>
      </c>
      <c r="B51" s="145" t="s">
        <v>154</v>
      </c>
      <c r="C51" s="136"/>
      <c r="D51" s="137">
        <v>16.0</v>
      </c>
      <c r="E51" s="146">
        <v>1960800.0</v>
      </c>
      <c r="F51" s="138">
        <f>SUMIF('Nhap-Xuat'!$K$12:$K$50000,$A51,'Nhap-Xuat'!$N$12:$N$50000)</f>
        <v>0</v>
      </c>
      <c r="G51" s="138">
        <f>SUMIF('Nhap-Xuat'!$K$12:$K$50000,$A51,'Nhap-Xuat'!$P$12:$P$50000)</f>
        <v>0</v>
      </c>
      <c r="H51" s="138">
        <f>SUMIF('Nhap-Xuat'!$K$12:$K$50000,$A51,'Nhap-Xuat'!$Q$12:$Q$50000)</f>
        <v>0</v>
      </c>
      <c r="I51" s="138">
        <f>SUMIF('Nhap-Xuat'!$K$12:$K$50000,$A51,'Nhap-Xuat'!$S$12:$S$50000)</f>
        <v>0</v>
      </c>
      <c r="J51" s="138">
        <f t="shared" ref="J51:K51" si="86">D51+F51-H51</f>
        <v>16</v>
      </c>
      <c r="K51" s="138">
        <f t="shared" si="86"/>
        <v>1960800</v>
      </c>
      <c r="L51" s="138">
        <f t="shared" ref="L51:M51" si="87">D51+F51</f>
        <v>16</v>
      </c>
      <c r="M51" s="138">
        <f t="shared" si="87"/>
        <v>1960800</v>
      </c>
      <c r="N51" s="139" t="str">
        <f t="shared" si="6"/>
        <v>O BM 140</v>
      </c>
      <c r="O51" s="138">
        <f t="shared" si="7"/>
        <v>122550</v>
      </c>
      <c r="P51" s="140" t="str">
        <f t="shared" si="3"/>
        <v>IN</v>
      </c>
      <c r="Q51" s="141"/>
      <c r="R51" s="141"/>
      <c r="S51" s="141"/>
      <c r="T51" s="141"/>
      <c r="U51" s="141"/>
      <c r="V51" s="141"/>
      <c r="W51" s="141"/>
      <c r="X51" s="141"/>
      <c r="Y51" s="141"/>
      <c r="Z51" s="141"/>
    </row>
    <row r="52" ht="15.0" customHeight="1">
      <c r="A52" s="134" t="s">
        <v>155</v>
      </c>
      <c r="B52" s="145" t="s">
        <v>156</v>
      </c>
      <c r="C52" s="136"/>
      <c r="D52" s="137">
        <v>4.0</v>
      </c>
      <c r="E52" s="146">
        <v>35200.0</v>
      </c>
      <c r="F52" s="138">
        <f>SUMIF('Nhap-Xuat'!$K$12:$K$50000,$A52,'Nhap-Xuat'!$N$12:$N$50000)</f>
        <v>0</v>
      </c>
      <c r="G52" s="138">
        <f>SUMIF('Nhap-Xuat'!$K$12:$K$50000,$A52,'Nhap-Xuat'!$P$12:$P$50000)</f>
        <v>0</v>
      </c>
      <c r="H52" s="138">
        <f>SUMIF('Nhap-Xuat'!$K$12:$K$50000,$A52,'Nhap-Xuat'!$Q$12:$Q$50000)</f>
        <v>0</v>
      </c>
      <c r="I52" s="138">
        <f>SUMIF('Nhap-Xuat'!$K$12:$K$50000,$A52,'Nhap-Xuat'!$S$12:$S$50000)</f>
        <v>0</v>
      </c>
      <c r="J52" s="138">
        <f t="shared" ref="J52:K52" si="88">D52+F52-H52</f>
        <v>4</v>
      </c>
      <c r="K52" s="138">
        <f t="shared" si="88"/>
        <v>35200</v>
      </c>
      <c r="L52" s="138">
        <f t="shared" ref="L52:M52" si="89">D52+F52</f>
        <v>4</v>
      </c>
      <c r="M52" s="138">
        <f t="shared" si="89"/>
        <v>35200</v>
      </c>
      <c r="N52" s="139" t="str">
        <f t="shared" si="6"/>
        <v>O BM 27</v>
      </c>
      <c r="O52" s="138">
        <f t="shared" si="7"/>
        <v>8800</v>
      </c>
      <c r="P52" s="140" t="str">
        <f t="shared" si="3"/>
        <v>IN</v>
      </c>
      <c r="Q52" s="141"/>
      <c r="R52" s="141"/>
      <c r="S52" s="141"/>
      <c r="T52" s="141"/>
      <c r="U52" s="141"/>
      <c r="V52" s="141"/>
      <c r="W52" s="141"/>
      <c r="X52" s="141"/>
      <c r="Y52" s="141"/>
      <c r="Z52" s="141"/>
    </row>
    <row r="53" ht="15.0" customHeight="1">
      <c r="A53" s="134" t="s">
        <v>157</v>
      </c>
      <c r="B53" s="145" t="s">
        <v>158</v>
      </c>
      <c r="C53" s="136"/>
      <c r="D53" s="137">
        <v>8.0</v>
      </c>
      <c r="E53" s="146">
        <v>229768.0</v>
      </c>
      <c r="F53" s="138">
        <f>SUMIF('Nhap-Xuat'!$K$12:$K$50000,$A53,'Nhap-Xuat'!$N$12:$N$50000)</f>
        <v>0</v>
      </c>
      <c r="G53" s="138">
        <f>SUMIF('Nhap-Xuat'!$K$12:$K$50000,$A53,'Nhap-Xuat'!$P$12:$P$50000)</f>
        <v>0</v>
      </c>
      <c r="H53" s="138">
        <f>SUMIF('Nhap-Xuat'!$K$12:$K$50000,$A53,'Nhap-Xuat'!$Q$12:$Q$50000)</f>
        <v>0</v>
      </c>
      <c r="I53" s="138">
        <f>SUMIF('Nhap-Xuat'!$K$12:$K$50000,$A53,'Nhap-Xuat'!$S$12:$S$50000)</f>
        <v>0</v>
      </c>
      <c r="J53" s="138">
        <f t="shared" ref="J53:K53" si="90">D53+F53-H53</f>
        <v>8</v>
      </c>
      <c r="K53" s="138">
        <f t="shared" si="90"/>
        <v>229768</v>
      </c>
      <c r="L53" s="138">
        <f t="shared" ref="L53:M53" si="91">D53+F53</f>
        <v>8</v>
      </c>
      <c r="M53" s="138">
        <f t="shared" si="91"/>
        <v>229768</v>
      </c>
      <c r="N53" s="139" t="str">
        <f t="shared" si="6"/>
        <v>O MB 60</v>
      </c>
      <c r="O53" s="138">
        <f t="shared" si="7"/>
        <v>28721</v>
      </c>
      <c r="P53" s="140" t="str">
        <f t="shared" si="3"/>
        <v>IN</v>
      </c>
      <c r="Q53" s="141"/>
      <c r="R53" s="141"/>
      <c r="S53" s="141"/>
      <c r="T53" s="141"/>
      <c r="U53" s="141"/>
      <c r="V53" s="141"/>
      <c r="W53" s="141"/>
      <c r="X53" s="141"/>
      <c r="Y53" s="141"/>
      <c r="Z53" s="141"/>
    </row>
    <row r="54" ht="15.0" customHeight="1">
      <c r="A54" s="134" t="s">
        <v>159</v>
      </c>
      <c r="B54" s="145" t="s">
        <v>160</v>
      </c>
      <c r="C54" s="136"/>
      <c r="D54" s="137">
        <v>28.0</v>
      </c>
      <c r="E54" s="146">
        <v>1522360.0</v>
      </c>
      <c r="F54" s="138">
        <f>SUMIF('Nhap-Xuat'!$K$12:$K$50000,$A54,'Nhap-Xuat'!$N$12:$N$50000)</f>
        <v>0</v>
      </c>
      <c r="G54" s="138">
        <f>SUMIF('Nhap-Xuat'!$K$12:$K$50000,$A54,'Nhap-Xuat'!$P$12:$P$50000)</f>
        <v>0</v>
      </c>
      <c r="H54" s="138">
        <f>SUMIF('Nhap-Xuat'!$K$12:$K$50000,$A54,'Nhap-Xuat'!$Q$12:$Q$50000)</f>
        <v>0</v>
      </c>
      <c r="I54" s="138">
        <f>SUMIF('Nhap-Xuat'!$K$12:$K$50000,$A54,'Nhap-Xuat'!$S$12:$S$50000)</f>
        <v>0</v>
      </c>
      <c r="J54" s="138">
        <f t="shared" ref="J54:K54" si="92">D54+F54-H54</f>
        <v>28</v>
      </c>
      <c r="K54" s="138">
        <f t="shared" si="92"/>
        <v>1522360</v>
      </c>
      <c r="L54" s="138">
        <f t="shared" ref="L54:M54" si="93">D54+F54</f>
        <v>28</v>
      </c>
      <c r="M54" s="138">
        <f t="shared" si="93"/>
        <v>1522360</v>
      </c>
      <c r="N54" s="139" t="str">
        <f t="shared" si="6"/>
        <v>O PVC 140</v>
      </c>
      <c r="O54" s="138">
        <f t="shared" si="7"/>
        <v>54370</v>
      </c>
      <c r="P54" s="140" t="str">
        <f t="shared" si="3"/>
        <v>IN</v>
      </c>
      <c r="Q54" s="141"/>
      <c r="R54" s="141"/>
      <c r="S54" s="141"/>
      <c r="T54" s="141"/>
      <c r="U54" s="141"/>
      <c r="V54" s="141"/>
      <c r="W54" s="141"/>
      <c r="X54" s="141"/>
      <c r="Y54" s="141"/>
      <c r="Z54" s="141"/>
    </row>
    <row r="55" ht="15.0" customHeight="1">
      <c r="A55" s="134" t="s">
        <v>161</v>
      </c>
      <c r="B55" s="145" t="s">
        <v>162</v>
      </c>
      <c r="C55" s="136"/>
      <c r="D55" s="137">
        <v>12.0</v>
      </c>
      <c r="E55" s="146">
        <v>199200.0</v>
      </c>
      <c r="F55" s="138">
        <f>SUMIF('Nhap-Xuat'!$K$12:$K$50000,$A55,'Nhap-Xuat'!$N$12:$N$50000)</f>
        <v>0</v>
      </c>
      <c r="G55" s="138">
        <f>SUMIF('Nhap-Xuat'!$K$12:$K$50000,$A55,'Nhap-Xuat'!$P$12:$P$50000)</f>
        <v>0</v>
      </c>
      <c r="H55" s="138">
        <f>SUMIF('Nhap-Xuat'!$K$12:$K$50000,$A55,'Nhap-Xuat'!$Q$12:$Q$50000)</f>
        <v>0</v>
      </c>
      <c r="I55" s="138">
        <f>SUMIF('Nhap-Xuat'!$K$12:$K$50000,$A55,'Nhap-Xuat'!$S$12:$S$50000)</f>
        <v>0</v>
      </c>
      <c r="J55" s="138">
        <f t="shared" ref="J55:K55" si="94">D55+F55-H55</f>
        <v>12</v>
      </c>
      <c r="K55" s="138">
        <f t="shared" si="94"/>
        <v>199200</v>
      </c>
      <c r="L55" s="138">
        <f t="shared" ref="L55:M55" si="95">D55+F55</f>
        <v>12</v>
      </c>
      <c r="M55" s="138">
        <f t="shared" si="95"/>
        <v>199200</v>
      </c>
      <c r="N55" s="139" t="str">
        <f t="shared" si="6"/>
        <v>OPVC 60</v>
      </c>
      <c r="O55" s="138">
        <f t="shared" si="7"/>
        <v>16600</v>
      </c>
      <c r="P55" s="140" t="str">
        <f t="shared" si="3"/>
        <v>IN</v>
      </c>
      <c r="Q55" s="141"/>
      <c r="R55" s="141"/>
      <c r="S55" s="141"/>
      <c r="T55" s="141"/>
      <c r="U55" s="141"/>
      <c r="V55" s="141"/>
      <c r="W55" s="141"/>
      <c r="X55" s="141"/>
      <c r="Y55" s="141"/>
      <c r="Z55" s="141"/>
    </row>
    <row r="56" ht="15.0" customHeight="1">
      <c r="A56" s="134" t="s">
        <v>163</v>
      </c>
      <c r="B56" s="145" t="s">
        <v>164</v>
      </c>
      <c r="C56" s="136"/>
      <c r="D56" s="137">
        <v>321.0</v>
      </c>
      <c r="E56" s="146">
        <v>1771278.0</v>
      </c>
      <c r="F56" s="138">
        <f>SUMIF('Nhap-Xuat'!$K$12:$K$50000,$A56,'Nhap-Xuat'!$N$12:$N$50000)</f>
        <v>0</v>
      </c>
      <c r="G56" s="138">
        <f>SUMIF('Nhap-Xuat'!$K$12:$K$50000,$A56,'Nhap-Xuat'!$P$12:$P$50000)</f>
        <v>0</v>
      </c>
      <c r="H56" s="138">
        <f>SUMIF('Nhap-Xuat'!$K$12:$K$50000,$A56,'Nhap-Xuat'!$Q$12:$Q$50000)</f>
        <v>0</v>
      </c>
      <c r="I56" s="138">
        <f>SUMIF('Nhap-Xuat'!$K$12:$K$50000,$A56,'Nhap-Xuat'!$S$12:$S$50000)</f>
        <v>0</v>
      </c>
      <c r="J56" s="138">
        <f t="shared" ref="J56:K56" si="96">D56+F56-H56</f>
        <v>321</v>
      </c>
      <c r="K56" s="138">
        <f t="shared" si="96"/>
        <v>1771278</v>
      </c>
      <c r="L56" s="138">
        <f t="shared" ref="L56:M56" si="97">D56+F56</f>
        <v>321</v>
      </c>
      <c r="M56" s="138">
        <f t="shared" si="97"/>
        <v>1771278</v>
      </c>
      <c r="N56" s="139" t="str">
        <f t="shared" si="6"/>
        <v>OuPVC 21</v>
      </c>
      <c r="O56" s="138">
        <f t="shared" si="7"/>
        <v>5518</v>
      </c>
      <c r="P56" s="140" t="str">
        <f t="shared" si="3"/>
        <v>IN</v>
      </c>
      <c r="Q56" s="141"/>
      <c r="R56" s="141"/>
      <c r="S56" s="141"/>
      <c r="T56" s="141"/>
      <c r="U56" s="141"/>
      <c r="V56" s="141"/>
      <c r="W56" s="141"/>
      <c r="X56" s="141"/>
      <c r="Y56" s="141"/>
      <c r="Z56" s="141"/>
    </row>
    <row r="57" ht="15.0" customHeight="1">
      <c r="A57" s="134" t="s">
        <v>165</v>
      </c>
      <c r="B57" s="145" t="s">
        <v>166</v>
      </c>
      <c r="C57" s="136"/>
      <c r="D57" s="137">
        <v>155.0</v>
      </c>
      <c r="E57" s="146">
        <v>1213960.0</v>
      </c>
      <c r="F57" s="138">
        <f>SUMIF('Nhap-Xuat'!$K$12:$K$50000,$A57,'Nhap-Xuat'!$N$12:$N$50000)</f>
        <v>0</v>
      </c>
      <c r="G57" s="138">
        <f>SUMIF('Nhap-Xuat'!$K$12:$K$50000,$A57,'Nhap-Xuat'!$P$12:$P$50000)</f>
        <v>0</v>
      </c>
      <c r="H57" s="138">
        <f>SUMIF('Nhap-Xuat'!$K$12:$K$50000,$A57,'Nhap-Xuat'!$Q$12:$Q$50000)</f>
        <v>0</v>
      </c>
      <c r="I57" s="138">
        <f>SUMIF('Nhap-Xuat'!$K$12:$K$50000,$A57,'Nhap-Xuat'!$S$12:$S$50000)</f>
        <v>0</v>
      </c>
      <c r="J57" s="138">
        <f t="shared" ref="J57:K57" si="98">D57+F57-H57</f>
        <v>155</v>
      </c>
      <c r="K57" s="138">
        <f t="shared" si="98"/>
        <v>1213960</v>
      </c>
      <c r="L57" s="138">
        <f t="shared" ref="L57:M57" si="99">D57+F57</f>
        <v>155</v>
      </c>
      <c r="M57" s="138">
        <f t="shared" si="99"/>
        <v>1213960</v>
      </c>
      <c r="N57" s="139" t="str">
        <f t="shared" si="6"/>
        <v>OuPVC 27</v>
      </c>
      <c r="O57" s="138">
        <f t="shared" si="7"/>
        <v>7832</v>
      </c>
      <c r="P57" s="140" t="str">
        <f t="shared" si="3"/>
        <v>IN</v>
      </c>
      <c r="Q57" s="141"/>
      <c r="R57" s="141"/>
      <c r="S57" s="141"/>
      <c r="T57" s="141"/>
      <c r="U57" s="141"/>
      <c r="V57" s="141"/>
      <c r="W57" s="141"/>
      <c r="X57" s="141"/>
      <c r="Y57" s="141"/>
      <c r="Z57" s="141"/>
    </row>
    <row r="58" ht="15.0" customHeight="1">
      <c r="A58" s="134" t="s">
        <v>167</v>
      </c>
      <c r="B58" s="145" t="s">
        <v>168</v>
      </c>
      <c r="C58" s="136"/>
      <c r="D58" s="137">
        <v>100.0</v>
      </c>
      <c r="E58" s="146">
        <v>1094700.0</v>
      </c>
      <c r="F58" s="138">
        <f>SUMIF('Nhap-Xuat'!$K$12:$K$50000,$A58,'Nhap-Xuat'!$N$12:$N$50000)</f>
        <v>0</v>
      </c>
      <c r="G58" s="138">
        <f>SUMIF('Nhap-Xuat'!$K$12:$K$50000,$A58,'Nhap-Xuat'!$P$12:$P$50000)</f>
        <v>0</v>
      </c>
      <c r="H58" s="138">
        <f>SUMIF('Nhap-Xuat'!$K$12:$K$50000,$A58,'Nhap-Xuat'!$Q$12:$Q$50000)</f>
        <v>0</v>
      </c>
      <c r="I58" s="138">
        <f>SUMIF('Nhap-Xuat'!$K$12:$K$50000,$A58,'Nhap-Xuat'!$S$12:$S$50000)</f>
        <v>0</v>
      </c>
      <c r="J58" s="138">
        <f t="shared" ref="J58:K58" si="100">D58+F58-H58</f>
        <v>100</v>
      </c>
      <c r="K58" s="138">
        <f t="shared" si="100"/>
        <v>1094700</v>
      </c>
      <c r="L58" s="138">
        <f t="shared" ref="L58:M58" si="101">D58+F58</f>
        <v>100</v>
      </c>
      <c r="M58" s="138">
        <f t="shared" si="101"/>
        <v>1094700</v>
      </c>
      <c r="N58" s="139" t="str">
        <f t="shared" si="6"/>
        <v>OuPVC34*2.0BM</v>
      </c>
      <c r="O58" s="138">
        <f t="shared" si="7"/>
        <v>10947</v>
      </c>
      <c r="P58" s="140" t="str">
        <f t="shared" si="3"/>
        <v>IN</v>
      </c>
      <c r="Q58" s="141"/>
      <c r="R58" s="141"/>
      <c r="S58" s="141"/>
      <c r="T58" s="141"/>
      <c r="U58" s="141"/>
      <c r="V58" s="141"/>
      <c r="W58" s="141"/>
      <c r="X58" s="141"/>
      <c r="Y58" s="141"/>
      <c r="Z58" s="141"/>
    </row>
    <row r="59" ht="15.0" customHeight="1">
      <c r="A59" s="134" t="s">
        <v>169</v>
      </c>
      <c r="B59" s="145" t="s">
        <v>170</v>
      </c>
      <c r="C59" s="136"/>
      <c r="D59" s="137">
        <v>20.0</v>
      </c>
      <c r="E59" s="146">
        <v>291920.0</v>
      </c>
      <c r="F59" s="138">
        <f>SUMIF('Nhap-Xuat'!$K$12:$K$50000,$A59,'Nhap-Xuat'!$N$12:$N$50000)</f>
        <v>0</v>
      </c>
      <c r="G59" s="138">
        <f>SUMIF('Nhap-Xuat'!$K$12:$K$50000,$A59,'Nhap-Xuat'!$P$12:$P$50000)</f>
        <v>0</v>
      </c>
      <c r="H59" s="138">
        <f>SUMIF('Nhap-Xuat'!$K$12:$K$50000,$A59,'Nhap-Xuat'!$Q$12:$Q$50000)</f>
        <v>0</v>
      </c>
      <c r="I59" s="138">
        <f>SUMIF('Nhap-Xuat'!$K$12:$K$50000,$A59,'Nhap-Xuat'!$S$12:$S$50000)</f>
        <v>0</v>
      </c>
      <c r="J59" s="138">
        <f t="shared" ref="J59:K59" si="102">D59+F59-H59</f>
        <v>20</v>
      </c>
      <c r="K59" s="138">
        <f t="shared" si="102"/>
        <v>291920</v>
      </c>
      <c r="L59" s="138">
        <f t="shared" ref="L59:M59" si="103">D59+F59</f>
        <v>20</v>
      </c>
      <c r="M59" s="138">
        <f t="shared" si="103"/>
        <v>291920</v>
      </c>
      <c r="N59" s="139" t="str">
        <f t="shared" si="6"/>
        <v>O6uPVC42*2.1</v>
      </c>
      <c r="O59" s="138">
        <f t="shared" si="7"/>
        <v>14596</v>
      </c>
      <c r="P59" s="140" t="str">
        <f t="shared" si="3"/>
        <v>IN</v>
      </c>
      <c r="Q59" s="141"/>
      <c r="R59" s="141"/>
      <c r="S59" s="141"/>
      <c r="T59" s="141"/>
      <c r="U59" s="141"/>
      <c r="V59" s="141"/>
      <c r="W59" s="141"/>
      <c r="X59" s="141"/>
      <c r="Y59" s="141"/>
      <c r="Z59" s="141"/>
    </row>
    <row r="60" ht="15.0" customHeight="1">
      <c r="A60" s="134" t="s">
        <v>171</v>
      </c>
      <c r="B60" s="145" t="s">
        <v>172</v>
      </c>
      <c r="C60" s="136"/>
      <c r="D60" s="137">
        <v>25.0</v>
      </c>
      <c r="E60" s="146">
        <v>1085800.0</v>
      </c>
      <c r="F60" s="138">
        <f>SUMIF('Nhap-Xuat'!$K$12:$K$50000,$A60,'Nhap-Xuat'!$N$12:$N$50000)</f>
        <v>0</v>
      </c>
      <c r="G60" s="138">
        <f>SUMIF('Nhap-Xuat'!$K$12:$K$50000,$A60,'Nhap-Xuat'!$P$12:$P$50000)</f>
        <v>0</v>
      </c>
      <c r="H60" s="138">
        <f>SUMIF('Nhap-Xuat'!$K$12:$K$50000,$A60,'Nhap-Xuat'!$Q$12:$Q$50000)</f>
        <v>0</v>
      </c>
      <c r="I60" s="138">
        <f>SUMIF('Nhap-Xuat'!$K$12:$K$50000,$A60,'Nhap-Xuat'!$S$12:$S$50000)</f>
        <v>0</v>
      </c>
      <c r="J60" s="138">
        <f t="shared" ref="J60:K60" si="104">D60+F60-H60</f>
        <v>25</v>
      </c>
      <c r="K60" s="138">
        <f t="shared" si="104"/>
        <v>1085800</v>
      </c>
      <c r="L60" s="138">
        <f t="shared" ref="L60:M60" si="105">D60+F60</f>
        <v>25</v>
      </c>
      <c r="M60" s="138">
        <f t="shared" si="105"/>
        <v>1085800</v>
      </c>
      <c r="N60" s="139" t="str">
        <f t="shared" si="6"/>
        <v>OuPVC90*2.9</v>
      </c>
      <c r="O60" s="138">
        <f t="shared" si="7"/>
        <v>43432</v>
      </c>
      <c r="P60" s="140" t="str">
        <f t="shared" si="3"/>
        <v>IN</v>
      </c>
      <c r="Q60" s="141"/>
      <c r="R60" s="141"/>
      <c r="S60" s="141"/>
      <c r="T60" s="141"/>
      <c r="U60" s="141"/>
      <c r="V60" s="141"/>
      <c r="W60" s="141"/>
      <c r="X60" s="141"/>
      <c r="Y60" s="141"/>
      <c r="Z60" s="141"/>
    </row>
    <row r="61" ht="15.0" customHeight="1">
      <c r="A61" s="134" t="s">
        <v>173</v>
      </c>
      <c r="B61" s="145" t="s">
        <v>174</v>
      </c>
      <c r="C61" s="136"/>
      <c r="D61" s="137">
        <v>15.0</v>
      </c>
      <c r="E61" s="146">
        <v>1118175.0</v>
      </c>
      <c r="F61" s="138">
        <f>SUMIF('Nhap-Xuat'!$K$12:$K$50000,$A61,'Nhap-Xuat'!$N$12:$N$50000)</f>
        <v>0</v>
      </c>
      <c r="G61" s="138">
        <f>SUMIF('Nhap-Xuat'!$K$12:$K$50000,$A61,'Nhap-Xuat'!$P$12:$P$50000)</f>
        <v>0</v>
      </c>
      <c r="H61" s="138">
        <f>SUMIF('Nhap-Xuat'!$K$12:$K$50000,$A61,'Nhap-Xuat'!$Q$12:$Q$50000)</f>
        <v>0</v>
      </c>
      <c r="I61" s="138">
        <f>SUMIF('Nhap-Xuat'!$K$12:$K$50000,$A61,'Nhap-Xuat'!$S$12:$S$50000)</f>
        <v>0</v>
      </c>
      <c r="J61" s="138">
        <f t="shared" ref="J61:K61" si="106">D61+F61-H61</f>
        <v>15</v>
      </c>
      <c r="K61" s="138">
        <f t="shared" si="106"/>
        <v>1118175</v>
      </c>
      <c r="L61" s="138">
        <f t="shared" ref="L61:M61" si="107">D61+F61</f>
        <v>15</v>
      </c>
      <c r="M61" s="138">
        <f t="shared" si="107"/>
        <v>1118175</v>
      </c>
      <c r="N61" s="139" t="str">
        <f t="shared" si="6"/>
        <v>OVI 12.5*12.5*0.6*6m</v>
      </c>
      <c r="O61" s="138">
        <f t="shared" si="7"/>
        <v>74545</v>
      </c>
      <c r="P61" s="140" t="str">
        <f t="shared" si="3"/>
        <v>IN</v>
      </c>
      <c r="Q61" s="141"/>
      <c r="R61" s="141"/>
      <c r="S61" s="141"/>
      <c r="T61" s="141"/>
      <c r="U61" s="141"/>
      <c r="V61" s="141"/>
      <c r="W61" s="141"/>
      <c r="X61" s="141"/>
      <c r="Y61" s="141"/>
      <c r="Z61" s="141"/>
    </row>
    <row r="62" ht="15.0" customHeight="1">
      <c r="A62" s="134" t="s">
        <v>175</v>
      </c>
      <c r="B62" s="145" t="s">
        <v>176</v>
      </c>
      <c r="C62" s="136"/>
      <c r="D62" s="137">
        <v>9.0</v>
      </c>
      <c r="E62" s="146">
        <v>370906.0</v>
      </c>
      <c r="F62" s="138">
        <f>SUMIF('Nhap-Xuat'!$K$12:$K$50000,$A62,'Nhap-Xuat'!$N$12:$N$50000)</f>
        <v>0</v>
      </c>
      <c r="G62" s="138">
        <f>SUMIF('Nhap-Xuat'!$K$12:$K$50000,$A62,'Nhap-Xuat'!$P$12:$P$50000)</f>
        <v>0</v>
      </c>
      <c r="H62" s="138">
        <f>SUMIF('Nhap-Xuat'!$K$12:$K$50000,$A62,'Nhap-Xuat'!$Q$12:$Q$50000)</f>
        <v>0</v>
      </c>
      <c r="I62" s="138">
        <f>SUMIF('Nhap-Xuat'!$K$12:$K$50000,$A62,'Nhap-Xuat'!$S$12:$S$50000)</f>
        <v>0</v>
      </c>
      <c r="J62" s="138">
        <f t="shared" ref="J62:K62" si="108">D62+F62-H62</f>
        <v>9</v>
      </c>
      <c r="K62" s="138">
        <f t="shared" si="108"/>
        <v>370906</v>
      </c>
      <c r="L62" s="138">
        <f t="shared" ref="L62:M62" si="109">D62+F62</f>
        <v>9</v>
      </c>
      <c r="M62" s="138">
        <f t="shared" si="109"/>
        <v>370906</v>
      </c>
      <c r="N62" s="139" t="str">
        <f t="shared" si="6"/>
        <v>INOX 20*20*0.6*6m</v>
      </c>
      <c r="O62" s="138">
        <f t="shared" si="7"/>
        <v>41212</v>
      </c>
      <c r="P62" s="140" t="str">
        <f t="shared" si="3"/>
        <v>IN</v>
      </c>
      <c r="Q62" s="141"/>
      <c r="R62" s="141"/>
      <c r="S62" s="141"/>
      <c r="T62" s="141"/>
      <c r="U62" s="141"/>
      <c r="V62" s="141"/>
      <c r="W62" s="141"/>
      <c r="X62" s="141"/>
      <c r="Y62" s="141"/>
      <c r="Z62" s="141"/>
    </row>
    <row r="63" ht="15.0" customHeight="1">
      <c r="A63" s="134" t="s">
        <v>177</v>
      </c>
      <c r="B63" s="145" t="s">
        <v>178</v>
      </c>
      <c r="C63" s="136"/>
      <c r="D63" s="137">
        <v>15.0</v>
      </c>
      <c r="E63" s="146">
        <v>8040000.0</v>
      </c>
      <c r="F63" s="138">
        <f>SUMIF('Nhap-Xuat'!$K$12:$K$50000,$A63,'Nhap-Xuat'!$N$12:$N$50000)</f>
        <v>0</v>
      </c>
      <c r="G63" s="138">
        <f>SUMIF('Nhap-Xuat'!$K$12:$K$50000,$A63,'Nhap-Xuat'!$P$12:$P$50000)</f>
        <v>0</v>
      </c>
      <c r="H63" s="138">
        <f>SUMIF('Nhap-Xuat'!$K$12:$K$50000,$A63,'Nhap-Xuat'!$Q$12:$Q$50000)</f>
        <v>0</v>
      </c>
      <c r="I63" s="138">
        <f>SUMIF('Nhap-Xuat'!$K$12:$K$50000,$A63,'Nhap-Xuat'!$S$12:$S$50000)</f>
        <v>0</v>
      </c>
      <c r="J63" s="138">
        <f t="shared" ref="J63:K63" si="110">D63+F63-H63</f>
        <v>15</v>
      </c>
      <c r="K63" s="138">
        <f t="shared" si="110"/>
        <v>8040000</v>
      </c>
      <c r="L63" s="138">
        <f t="shared" ref="L63:M63" si="111">D63+F63</f>
        <v>15</v>
      </c>
      <c r="M63" s="138">
        <f t="shared" si="111"/>
        <v>8040000</v>
      </c>
      <c r="N63" s="139" t="str">
        <f t="shared" si="6"/>
        <v>QT ĐN</v>
      </c>
      <c r="O63" s="138">
        <f t="shared" si="7"/>
        <v>536000</v>
      </c>
      <c r="P63" s="140" t="str">
        <f t="shared" si="3"/>
        <v>IN</v>
      </c>
      <c r="Q63" s="141"/>
      <c r="R63" s="141"/>
      <c r="S63" s="141"/>
      <c r="T63" s="141"/>
      <c r="U63" s="141"/>
      <c r="V63" s="141"/>
      <c r="W63" s="141"/>
      <c r="X63" s="141"/>
      <c r="Y63" s="141"/>
      <c r="Z63" s="141"/>
    </row>
    <row r="64" ht="15.0" customHeight="1">
      <c r="A64" s="134" t="s">
        <v>179</v>
      </c>
      <c r="B64" s="145" t="s">
        <v>180</v>
      </c>
      <c r="C64" s="136" t="s">
        <v>181</v>
      </c>
      <c r="D64" s="137">
        <v>2847.0</v>
      </c>
      <c r="E64" s="146">
        <v>5.0286582E7</v>
      </c>
      <c r="F64" s="138">
        <f>SUMIF('Nhap-Xuat'!$K$12:$K$50000,$A64,'Nhap-Xuat'!$N$12:$N$50000)</f>
        <v>0</v>
      </c>
      <c r="G64" s="138">
        <f>SUMIF('Nhap-Xuat'!$K$12:$K$50000,$A64,'Nhap-Xuat'!$P$12:$P$50000)</f>
        <v>0</v>
      </c>
      <c r="H64" s="138">
        <f>SUMIF('Nhap-Xuat'!$K$12:$K$50000,$A64,'Nhap-Xuat'!$Q$12:$Q$50000)</f>
        <v>20</v>
      </c>
      <c r="I64" s="138">
        <f>SUMIF('Nhap-Xuat'!$K$12:$K$50000,$A64,'Nhap-Xuat'!$S$12:$S$50000)</f>
        <v>353260</v>
      </c>
      <c r="J64" s="138">
        <f t="shared" ref="J64:K64" si="112">D64+F64-H64</f>
        <v>2827</v>
      </c>
      <c r="K64" s="138">
        <f t="shared" si="112"/>
        <v>49933322</v>
      </c>
      <c r="L64" s="138">
        <f t="shared" ref="L64:M64" si="113">D64+F64</f>
        <v>2847</v>
      </c>
      <c r="M64" s="138">
        <f t="shared" si="113"/>
        <v>50286582</v>
      </c>
      <c r="N64" s="139" t="str">
        <f t="shared" si="6"/>
        <v>QH3.2</v>
      </c>
      <c r="O64" s="138">
        <f t="shared" si="7"/>
        <v>17663</v>
      </c>
      <c r="P64" s="140" t="str">
        <f t="shared" si="3"/>
        <v>IN</v>
      </c>
      <c r="Q64" s="141"/>
      <c r="R64" s="141"/>
      <c r="S64" s="141"/>
      <c r="T64" s="141"/>
      <c r="U64" s="141"/>
      <c r="V64" s="141"/>
      <c r="W64" s="141"/>
      <c r="X64" s="141"/>
      <c r="Y64" s="141"/>
      <c r="Z64" s="141"/>
    </row>
    <row r="65" ht="15.0" customHeight="1">
      <c r="A65" s="134" t="s">
        <v>182</v>
      </c>
      <c r="B65" s="145" t="s">
        <v>183</v>
      </c>
      <c r="C65" s="136" t="s">
        <v>181</v>
      </c>
      <c r="D65" s="137">
        <v>1219.0</v>
      </c>
      <c r="E65" s="146">
        <v>2.2572253E7</v>
      </c>
      <c r="F65" s="138">
        <f>SUMIF('Nhap-Xuat'!$K$12:$K$50000,$A65,'Nhap-Xuat'!$N$12:$N$50000)</f>
        <v>0</v>
      </c>
      <c r="G65" s="138">
        <f>SUMIF('Nhap-Xuat'!$K$12:$K$50000,$A65,'Nhap-Xuat'!$P$12:$P$50000)</f>
        <v>0</v>
      </c>
      <c r="H65" s="138">
        <f>SUMIF('Nhap-Xuat'!$K$12:$K$50000,$A65,'Nhap-Xuat'!$Q$12:$Q$50000)</f>
        <v>0</v>
      </c>
      <c r="I65" s="138">
        <f>SUMIF('Nhap-Xuat'!$K$12:$K$50000,$A65,'Nhap-Xuat'!$S$12:$S$50000)</f>
        <v>0</v>
      </c>
      <c r="J65" s="138">
        <f t="shared" ref="J65:K65" si="114">D65+F65-H65</f>
        <v>1219</v>
      </c>
      <c r="K65" s="138">
        <f t="shared" si="114"/>
        <v>22572253</v>
      </c>
      <c r="L65" s="138">
        <f t="shared" ref="L65:M65" si="115">D65+F65</f>
        <v>1219</v>
      </c>
      <c r="M65" s="138">
        <f t="shared" si="115"/>
        <v>22572253</v>
      </c>
      <c r="N65" s="139" t="str">
        <f t="shared" si="6"/>
        <v>QH 421 3,2</v>
      </c>
      <c r="O65" s="138">
        <f t="shared" si="7"/>
        <v>18517</v>
      </c>
      <c r="P65" s="140" t="str">
        <f t="shared" si="3"/>
        <v>IN</v>
      </c>
      <c r="Q65" s="141"/>
      <c r="R65" s="141"/>
      <c r="S65" s="141"/>
      <c r="T65" s="141"/>
      <c r="U65" s="141"/>
      <c r="V65" s="141"/>
      <c r="W65" s="141"/>
      <c r="X65" s="141"/>
      <c r="Y65" s="141"/>
      <c r="Z65" s="141"/>
    </row>
    <row r="66" ht="15.0" customHeight="1">
      <c r="A66" s="134" t="s">
        <v>184</v>
      </c>
      <c r="B66" s="145" t="s">
        <v>185</v>
      </c>
      <c r="C66" s="136" t="s">
        <v>181</v>
      </c>
      <c r="D66" s="137">
        <v>28.0</v>
      </c>
      <c r="E66" s="146">
        <v>572740.0</v>
      </c>
      <c r="F66" s="138">
        <f>SUMIF('Nhap-Xuat'!$K$12:$K$50000,$A66,'Nhap-Xuat'!$N$12:$N$50000)</f>
        <v>0</v>
      </c>
      <c r="G66" s="138">
        <f>SUMIF('Nhap-Xuat'!$K$12:$K$50000,$A66,'Nhap-Xuat'!$P$12:$P$50000)</f>
        <v>0</v>
      </c>
      <c r="H66" s="138">
        <f>SUMIF('Nhap-Xuat'!$K$12:$K$50000,$A66,'Nhap-Xuat'!$Q$12:$Q$50000)</f>
        <v>0</v>
      </c>
      <c r="I66" s="138">
        <f>SUMIF('Nhap-Xuat'!$K$12:$K$50000,$A66,'Nhap-Xuat'!$S$12:$S$50000)</f>
        <v>0</v>
      </c>
      <c r="J66" s="138">
        <f t="shared" ref="J66:K66" si="116">D66+F66-H66</f>
        <v>28</v>
      </c>
      <c r="K66" s="138">
        <f t="shared" si="116"/>
        <v>572740</v>
      </c>
      <c r="L66" s="138">
        <f t="shared" ref="L66:M66" si="117">D66+F66</f>
        <v>28</v>
      </c>
      <c r="M66" s="138">
        <f t="shared" si="117"/>
        <v>572740</v>
      </c>
      <c r="N66" s="139" t="str">
        <f t="shared" si="6"/>
        <v>QH4214,0</v>
      </c>
      <c r="O66" s="138">
        <f t="shared" si="7"/>
        <v>20455</v>
      </c>
      <c r="P66" s="140" t="str">
        <f t="shared" si="3"/>
        <v>IN</v>
      </c>
      <c r="Q66" s="141"/>
      <c r="R66" s="141"/>
      <c r="S66" s="141"/>
      <c r="T66" s="141"/>
      <c r="U66" s="141"/>
      <c r="V66" s="141"/>
      <c r="W66" s="141"/>
      <c r="X66" s="141"/>
      <c r="Y66" s="141"/>
      <c r="Z66" s="141"/>
    </row>
    <row r="67" ht="15.0" customHeight="1">
      <c r="A67" s="134" t="s">
        <v>186</v>
      </c>
      <c r="B67" s="145" t="s">
        <v>187</v>
      </c>
      <c r="C67" s="136" t="s">
        <v>181</v>
      </c>
      <c r="D67" s="137">
        <v>1074.0</v>
      </c>
      <c r="E67" s="146">
        <v>2.2189204E7</v>
      </c>
      <c r="F67" s="138">
        <f>SUMIF('Nhap-Xuat'!$K$12:$K$50000,$A67,'Nhap-Xuat'!$N$12:$N$50000)</f>
        <v>0</v>
      </c>
      <c r="G67" s="138">
        <f>SUMIF('Nhap-Xuat'!$K$12:$K$50000,$A67,'Nhap-Xuat'!$P$12:$P$50000)</f>
        <v>0</v>
      </c>
      <c r="H67" s="138">
        <f>SUMIF('Nhap-Xuat'!$K$12:$K$50000,$A67,'Nhap-Xuat'!$Q$12:$Q$50000)</f>
        <v>0</v>
      </c>
      <c r="I67" s="138">
        <f>SUMIF('Nhap-Xuat'!$K$12:$K$50000,$A67,'Nhap-Xuat'!$S$12:$S$50000)</f>
        <v>0</v>
      </c>
      <c r="J67" s="138">
        <f t="shared" ref="J67:K67" si="118">D67+F67-H67</f>
        <v>1074</v>
      </c>
      <c r="K67" s="138">
        <f t="shared" si="118"/>
        <v>22189204</v>
      </c>
      <c r="L67" s="138">
        <f t="shared" ref="L67:M67" si="119">D67+F67</f>
        <v>1074</v>
      </c>
      <c r="M67" s="138">
        <f t="shared" si="119"/>
        <v>22189204</v>
      </c>
      <c r="N67" s="139" t="str">
        <f t="shared" si="6"/>
        <v>QH421</v>
      </c>
      <c r="O67" s="138">
        <f t="shared" si="7"/>
        <v>20660</v>
      </c>
      <c r="P67" s="140" t="str">
        <f t="shared" si="3"/>
        <v>IN</v>
      </c>
      <c r="Q67" s="141"/>
      <c r="R67" s="141"/>
      <c r="S67" s="141"/>
      <c r="T67" s="141"/>
      <c r="U67" s="141"/>
      <c r="V67" s="141"/>
      <c r="W67" s="141"/>
      <c r="X67" s="141"/>
      <c r="Y67" s="141"/>
      <c r="Z67" s="141"/>
    </row>
    <row r="68" ht="15.0" customHeight="1">
      <c r="A68" s="134" t="s">
        <v>188</v>
      </c>
      <c r="B68" s="145" t="s">
        <v>189</v>
      </c>
      <c r="C68" s="136" t="s">
        <v>181</v>
      </c>
      <c r="D68" s="137">
        <v>500.0</v>
      </c>
      <c r="E68" s="146">
        <v>9772500.0</v>
      </c>
      <c r="F68" s="138">
        <f>SUMIF('Nhap-Xuat'!$K$12:$K$50000,$A68,'Nhap-Xuat'!$N$12:$N$50000)</f>
        <v>0</v>
      </c>
      <c r="G68" s="138">
        <f>SUMIF('Nhap-Xuat'!$K$12:$K$50000,$A68,'Nhap-Xuat'!$P$12:$P$50000)</f>
        <v>0</v>
      </c>
      <c r="H68" s="138">
        <f>SUMIF('Nhap-Xuat'!$K$12:$K$50000,$A68,'Nhap-Xuat'!$Q$12:$Q$50000)</f>
        <v>0</v>
      </c>
      <c r="I68" s="138">
        <f>SUMIF('Nhap-Xuat'!$K$12:$K$50000,$A68,'Nhap-Xuat'!$S$12:$S$50000)</f>
        <v>0</v>
      </c>
      <c r="J68" s="138">
        <f t="shared" ref="J68:K68" si="120">D68+F68-H68</f>
        <v>500</v>
      </c>
      <c r="K68" s="138">
        <f t="shared" si="120"/>
        <v>9772500</v>
      </c>
      <c r="L68" s="138">
        <f t="shared" ref="L68:M68" si="121">D68+F68</f>
        <v>500</v>
      </c>
      <c r="M68" s="138">
        <f t="shared" si="121"/>
        <v>9772500</v>
      </c>
      <c r="N68" s="139" t="str">
        <f t="shared" si="6"/>
        <v>QH 6013 4.0</v>
      </c>
      <c r="O68" s="138">
        <f t="shared" si="7"/>
        <v>19545</v>
      </c>
      <c r="P68" s="140" t="str">
        <f t="shared" si="3"/>
        <v>IN</v>
      </c>
      <c r="Q68" s="141"/>
      <c r="R68" s="141"/>
      <c r="S68" s="141"/>
      <c r="T68" s="141"/>
      <c r="U68" s="141"/>
      <c r="V68" s="141"/>
      <c r="W68" s="141"/>
      <c r="X68" s="141"/>
      <c r="Y68" s="141"/>
      <c r="Z68" s="141"/>
    </row>
    <row r="69" ht="15.0" customHeight="1">
      <c r="A69" s="134" t="s">
        <v>190</v>
      </c>
      <c r="B69" s="145" t="s">
        <v>191</v>
      </c>
      <c r="C69" s="136" t="s">
        <v>181</v>
      </c>
      <c r="D69" s="137">
        <v>300.0</v>
      </c>
      <c r="E69" s="146">
        <v>8481819.0</v>
      </c>
      <c r="F69" s="138">
        <f>SUMIF('Nhap-Xuat'!$K$12:$K$50000,$A69,'Nhap-Xuat'!$N$12:$N$50000)</f>
        <v>0</v>
      </c>
      <c r="G69" s="138">
        <f>SUMIF('Nhap-Xuat'!$K$12:$K$50000,$A69,'Nhap-Xuat'!$P$12:$P$50000)</f>
        <v>0</v>
      </c>
      <c r="H69" s="138">
        <f>SUMIF('Nhap-Xuat'!$K$12:$K$50000,$A69,'Nhap-Xuat'!$Q$12:$Q$50000)</f>
        <v>0</v>
      </c>
      <c r="I69" s="138">
        <f>SUMIF('Nhap-Xuat'!$K$12:$K$50000,$A69,'Nhap-Xuat'!$S$12:$S$50000)</f>
        <v>0</v>
      </c>
      <c r="J69" s="138">
        <f t="shared" ref="J69:K69" si="122">D69+F69-H69</f>
        <v>300</v>
      </c>
      <c r="K69" s="138">
        <f t="shared" si="122"/>
        <v>8481819</v>
      </c>
      <c r="L69" s="138">
        <f t="shared" ref="L69:M69" si="123">D69+F69</f>
        <v>300</v>
      </c>
      <c r="M69" s="138">
        <f t="shared" si="123"/>
        <v>8481819</v>
      </c>
      <c r="N69" s="139" t="str">
        <f t="shared" si="6"/>
        <v>QH KR 3000-2.6</v>
      </c>
      <c r="O69" s="138">
        <f t="shared" si="7"/>
        <v>28273</v>
      </c>
      <c r="P69" s="140" t="str">
        <f t="shared" si="3"/>
        <v>IN</v>
      </c>
      <c r="Q69" s="141"/>
      <c r="R69" s="141"/>
      <c r="S69" s="141"/>
      <c r="T69" s="141"/>
      <c r="U69" s="141"/>
      <c r="V69" s="141"/>
      <c r="W69" s="141"/>
      <c r="X69" s="141"/>
      <c r="Y69" s="141"/>
      <c r="Z69" s="141"/>
    </row>
    <row r="70" ht="15.0" customHeight="1">
      <c r="A70" s="134" t="s">
        <v>192</v>
      </c>
      <c r="B70" s="145" t="s">
        <v>193</v>
      </c>
      <c r="C70" s="136" t="s">
        <v>181</v>
      </c>
      <c r="D70" s="137">
        <v>289.0</v>
      </c>
      <c r="E70" s="146">
        <v>7986908.0</v>
      </c>
      <c r="F70" s="138">
        <f>SUMIF('Nhap-Xuat'!$K$12:$K$50000,$A70,'Nhap-Xuat'!$N$12:$N$50000)</f>
        <v>0</v>
      </c>
      <c r="G70" s="138">
        <f>SUMIF('Nhap-Xuat'!$K$12:$K$50000,$A70,'Nhap-Xuat'!$P$12:$P$50000)</f>
        <v>0</v>
      </c>
      <c r="H70" s="138">
        <f>SUMIF('Nhap-Xuat'!$K$12:$K$50000,$A70,'Nhap-Xuat'!$Q$12:$Q$50000)</f>
        <v>0</v>
      </c>
      <c r="I70" s="138">
        <f>SUMIF('Nhap-Xuat'!$K$12:$K$50000,$A70,'Nhap-Xuat'!$S$12:$S$50000)</f>
        <v>0</v>
      </c>
      <c r="J70" s="138">
        <f t="shared" ref="J70:K70" si="124">D70+F70-H70</f>
        <v>289</v>
      </c>
      <c r="K70" s="138">
        <f t="shared" si="124"/>
        <v>7986908</v>
      </c>
      <c r="L70" s="138">
        <f t="shared" ref="L70:M70" si="125">D70+F70</f>
        <v>289</v>
      </c>
      <c r="M70" s="138">
        <f t="shared" si="125"/>
        <v>7986908</v>
      </c>
      <c r="N70" s="139" t="str">
        <f t="shared" si="6"/>
        <v>QH KR 3000</v>
      </c>
      <c r="O70" s="138">
        <f t="shared" si="7"/>
        <v>27636</v>
      </c>
      <c r="P70" s="140" t="str">
        <f t="shared" si="3"/>
        <v>IN</v>
      </c>
      <c r="Q70" s="141"/>
      <c r="R70" s="141"/>
      <c r="S70" s="141"/>
      <c r="T70" s="141"/>
      <c r="U70" s="141"/>
      <c r="V70" s="141"/>
      <c r="W70" s="141"/>
      <c r="X70" s="141"/>
      <c r="Y70" s="141"/>
      <c r="Z70" s="141"/>
    </row>
    <row r="71" ht="15.0" customHeight="1">
      <c r="A71" s="134" t="s">
        <v>194</v>
      </c>
      <c r="B71" s="145" t="s">
        <v>195</v>
      </c>
      <c r="C71" s="136"/>
      <c r="D71" s="137">
        <v>5.0</v>
      </c>
      <c r="E71" s="146">
        <v>794090.0</v>
      </c>
      <c r="F71" s="138">
        <f>SUMIF('Nhap-Xuat'!$K$12:$K$50000,$A71,'Nhap-Xuat'!$N$12:$N$50000)</f>
        <v>0</v>
      </c>
      <c r="G71" s="138">
        <f>SUMIF('Nhap-Xuat'!$K$12:$K$50000,$A71,'Nhap-Xuat'!$P$12:$P$50000)</f>
        <v>0</v>
      </c>
      <c r="H71" s="138">
        <f>SUMIF('Nhap-Xuat'!$K$12:$K$50000,$A71,'Nhap-Xuat'!$Q$12:$Q$50000)</f>
        <v>0</v>
      </c>
      <c r="I71" s="138">
        <f>SUMIF('Nhap-Xuat'!$K$12:$K$50000,$A71,'Nhap-Xuat'!$S$12:$S$50000)</f>
        <v>0</v>
      </c>
      <c r="J71" s="138">
        <f t="shared" ref="J71:K71" si="126">D71+F71-H71</f>
        <v>5</v>
      </c>
      <c r="K71" s="138">
        <f t="shared" si="126"/>
        <v>794090</v>
      </c>
      <c r="L71" s="138">
        <f t="shared" ref="L71:M71" si="127">D71+F71</f>
        <v>5</v>
      </c>
      <c r="M71" s="138">
        <f t="shared" si="127"/>
        <v>794090</v>
      </c>
      <c r="N71" s="139" t="str">
        <f t="shared" si="6"/>
        <v>SCR 3kg</v>
      </c>
      <c r="O71" s="138">
        <f t="shared" si="7"/>
        <v>158818</v>
      </c>
      <c r="P71" s="140" t="str">
        <f t="shared" si="3"/>
        <v>IN</v>
      </c>
      <c r="Q71" s="141"/>
      <c r="R71" s="141"/>
      <c r="S71" s="141"/>
      <c r="T71" s="141"/>
      <c r="U71" s="141"/>
      <c r="V71" s="141"/>
      <c r="W71" s="141"/>
      <c r="X71" s="141"/>
      <c r="Y71" s="141"/>
      <c r="Z71" s="141"/>
    </row>
    <row r="72" ht="15.0" customHeight="1">
      <c r="A72" s="134" t="s">
        <v>196</v>
      </c>
      <c r="B72" s="145" t="s">
        <v>197</v>
      </c>
      <c r="C72" s="136"/>
      <c r="D72" s="137">
        <v>1.0</v>
      </c>
      <c r="E72" s="146">
        <v>249000.0</v>
      </c>
      <c r="F72" s="138">
        <f>SUMIF('Nhap-Xuat'!$K$12:$K$50000,$A72,'Nhap-Xuat'!$N$12:$N$50000)</f>
        <v>0</v>
      </c>
      <c r="G72" s="138">
        <f>SUMIF('Nhap-Xuat'!$K$12:$K$50000,$A72,'Nhap-Xuat'!$P$12:$P$50000)</f>
        <v>0</v>
      </c>
      <c r="H72" s="138">
        <f>SUMIF('Nhap-Xuat'!$K$12:$K$50000,$A72,'Nhap-Xuat'!$Q$12:$Q$50000)</f>
        <v>0</v>
      </c>
      <c r="I72" s="138">
        <f>SUMIF('Nhap-Xuat'!$K$12:$K$50000,$A72,'Nhap-Xuat'!$S$12:$S$50000)</f>
        <v>0</v>
      </c>
      <c r="J72" s="138">
        <f t="shared" ref="J72:K72" si="128">D72+F72-H72</f>
        <v>1</v>
      </c>
      <c r="K72" s="138">
        <f t="shared" si="128"/>
        <v>249000</v>
      </c>
      <c r="L72" s="138">
        <f t="shared" ref="L72:M72" si="129">D72+F72</f>
        <v>1</v>
      </c>
      <c r="M72" s="138">
        <f t="shared" si="129"/>
        <v>249000</v>
      </c>
      <c r="N72" s="139" t="str">
        <f t="shared" si="6"/>
        <v>SCR TV 3</v>
      </c>
      <c r="O72" s="138">
        <f t="shared" si="7"/>
        <v>249000</v>
      </c>
      <c r="P72" s="140" t="str">
        <f t="shared" si="3"/>
        <v>IN</v>
      </c>
      <c r="Q72" s="141"/>
      <c r="R72" s="141"/>
      <c r="S72" s="141"/>
      <c r="T72" s="141"/>
      <c r="U72" s="141"/>
      <c r="V72" s="141"/>
      <c r="W72" s="141"/>
      <c r="X72" s="141"/>
      <c r="Y72" s="141"/>
      <c r="Z72" s="141"/>
    </row>
    <row r="73" ht="15.0" customHeight="1">
      <c r="A73" s="134" t="s">
        <v>198</v>
      </c>
      <c r="B73" s="145" t="s">
        <v>199</v>
      </c>
      <c r="C73" s="136"/>
      <c r="D73" s="137">
        <v>1.0</v>
      </c>
      <c r="E73" s="146">
        <v>264000.0</v>
      </c>
      <c r="F73" s="138">
        <f>SUMIF('Nhap-Xuat'!$K$12:$K$50000,$A73,'Nhap-Xuat'!$N$12:$N$50000)</f>
        <v>0</v>
      </c>
      <c r="G73" s="138">
        <f>SUMIF('Nhap-Xuat'!$K$12:$K$50000,$A73,'Nhap-Xuat'!$P$12:$P$50000)</f>
        <v>0</v>
      </c>
      <c r="H73" s="138">
        <f>SUMIF('Nhap-Xuat'!$K$12:$K$50000,$A73,'Nhap-Xuat'!$Q$12:$Q$50000)</f>
        <v>0</v>
      </c>
      <c r="I73" s="138">
        <f>SUMIF('Nhap-Xuat'!$K$12:$K$50000,$A73,'Nhap-Xuat'!$S$12:$S$50000)</f>
        <v>0</v>
      </c>
      <c r="J73" s="138">
        <f t="shared" ref="J73:K73" si="130">D73+F73-H73</f>
        <v>1</v>
      </c>
      <c r="K73" s="138">
        <f t="shared" si="130"/>
        <v>264000</v>
      </c>
      <c r="L73" s="138">
        <f t="shared" ref="L73:M73" si="131">D73+F73</f>
        <v>1</v>
      </c>
      <c r="M73" s="138">
        <f t="shared" si="131"/>
        <v>264000</v>
      </c>
      <c r="N73" s="139" t="str">
        <f t="shared" si="6"/>
        <v>SCRX TV 3</v>
      </c>
      <c r="O73" s="138">
        <f t="shared" si="7"/>
        <v>264000</v>
      </c>
      <c r="P73" s="140" t="str">
        <f t="shared" si="3"/>
        <v>IN</v>
      </c>
      <c r="Q73" s="141"/>
      <c r="R73" s="141"/>
      <c r="S73" s="141"/>
      <c r="T73" s="141"/>
      <c r="U73" s="141"/>
      <c r="V73" s="141"/>
      <c r="W73" s="141"/>
      <c r="X73" s="141"/>
      <c r="Y73" s="141"/>
      <c r="Z73" s="141"/>
    </row>
    <row r="74" ht="15.0" customHeight="1">
      <c r="A74" s="134" t="s">
        <v>200</v>
      </c>
      <c r="B74" s="145" t="s">
        <v>201</v>
      </c>
      <c r="C74" s="136"/>
      <c r="D74" s="137">
        <v>43.0</v>
      </c>
      <c r="E74" s="146">
        <v>1.806E7</v>
      </c>
      <c r="F74" s="138">
        <f>SUMIF('Nhap-Xuat'!$K$12:$K$50000,$A74,'Nhap-Xuat'!$N$12:$N$50000)</f>
        <v>0</v>
      </c>
      <c r="G74" s="138">
        <f>SUMIF('Nhap-Xuat'!$K$12:$K$50000,$A74,'Nhap-Xuat'!$P$12:$P$50000)</f>
        <v>0</v>
      </c>
      <c r="H74" s="138">
        <f>SUMIF('Nhap-Xuat'!$K$12:$K$50000,$A74,'Nhap-Xuat'!$Q$12:$Q$50000)</f>
        <v>0</v>
      </c>
      <c r="I74" s="138">
        <f>SUMIF('Nhap-Xuat'!$K$12:$K$50000,$A74,'Nhap-Xuat'!$S$12:$S$50000)</f>
        <v>0</v>
      </c>
      <c r="J74" s="138">
        <f t="shared" ref="J74:K74" si="132">D74+F74-H74</f>
        <v>43</v>
      </c>
      <c r="K74" s="138">
        <f t="shared" si="132"/>
        <v>18060000</v>
      </c>
      <c r="L74" s="138">
        <f t="shared" ref="L74:M74" si="133">D74+F74</f>
        <v>43</v>
      </c>
      <c r="M74" s="138">
        <f t="shared" si="133"/>
        <v>18060000</v>
      </c>
      <c r="N74" s="139" t="str">
        <f t="shared" si="6"/>
        <v>SD.</v>
      </c>
      <c r="O74" s="138">
        <f t="shared" si="7"/>
        <v>420000</v>
      </c>
      <c r="P74" s="140" t="str">
        <f t="shared" si="3"/>
        <v>IN</v>
      </c>
      <c r="Q74" s="141"/>
      <c r="R74" s="141"/>
      <c r="S74" s="141"/>
      <c r="T74" s="141"/>
      <c r="U74" s="141"/>
      <c r="V74" s="141"/>
      <c r="W74" s="141"/>
      <c r="X74" s="141"/>
      <c r="Y74" s="141"/>
      <c r="Z74" s="141"/>
    </row>
    <row r="75" ht="15.0" customHeight="1">
      <c r="A75" s="134" t="s">
        <v>202</v>
      </c>
      <c r="B75" s="145" t="s">
        <v>203</v>
      </c>
      <c r="C75" s="136"/>
      <c r="D75" s="137">
        <v>8.0</v>
      </c>
      <c r="E75" s="146">
        <v>7552000.0</v>
      </c>
      <c r="F75" s="138">
        <f>SUMIF('Nhap-Xuat'!$K$12:$K$50000,$A75,'Nhap-Xuat'!$N$12:$N$50000)</f>
        <v>0</v>
      </c>
      <c r="G75" s="138">
        <f>SUMIF('Nhap-Xuat'!$K$12:$K$50000,$A75,'Nhap-Xuat'!$P$12:$P$50000)</f>
        <v>0</v>
      </c>
      <c r="H75" s="138">
        <f>SUMIF('Nhap-Xuat'!$K$12:$K$50000,$A75,'Nhap-Xuat'!$Q$12:$Q$50000)</f>
        <v>0</v>
      </c>
      <c r="I75" s="138">
        <f>SUMIF('Nhap-Xuat'!$K$12:$K$50000,$A75,'Nhap-Xuat'!$S$12:$S$50000)</f>
        <v>0</v>
      </c>
      <c r="J75" s="138">
        <f t="shared" ref="J75:K75" si="134">D75+F75-H75</f>
        <v>8</v>
      </c>
      <c r="K75" s="138">
        <f t="shared" si="134"/>
        <v>7552000</v>
      </c>
      <c r="L75" s="138">
        <f t="shared" ref="L75:M75" si="135">D75+F75</f>
        <v>8</v>
      </c>
      <c r="M75" s="138">
        <f t="shared" si="135"/>
        <v>7552000</v>
      </c>
      <c r="N75" s="139" t="str">
        <f t="shared" si="6"/>
        <v>SD GL 17,5</v>
      </c>
      <c r="O75" s="138">
        <f t="shared" si="7"/>
        <v>944000</v>
      </c>
      <c r="P75" s="140" t="str">
        <f t="shared" si="3"/>
        <v>IN</v>
      </c>
      <c r="Q75" s="141"/>
      <c r="R75" s="141"/>
      <c r="S75" s="141"/>
      <c r="T75" s="141"/>
      <c r="U75" s="141"/>
      <c r="V75" s="141"/>
      <c r="W75" s="141"/>
      <c r="X75" s="141"/>
      <c r="Y75" s="141"/>
      <c r="Z75" s="141"/>
    </row>
    <row r="76" ht="15.0" customHeight="1">
      <c r="A76" s="134" t="s">
        <v>204</v>
      </c>
      <c r="B76" s="145" t="s">
        <v>205</v>
      </c>
      <c r="C76" s="136"/>
      <c r="D76" s="137">
        <v>6.0</v>
      </c>
      <c r="E76" s="146">
        <v>4356000.0</v>
      </c>
      <c r="F76" s="138">
        <f>SUMIF('Nhap-Xuat'!$K$12:$K$50000,$A76,'Nhap-Xuat'!$N$12:$N$50000)</f>
        <v>0</v>
      </c>
      <c r="G76" s="138">
        <f>SUMIF('Nhap-Xuat'!$K$12:$K$50000,$A76,'Nhap-Xuat'!$P$12:$P$50000)</f>
        <v>0</v>
      </c>
      <c r="H76" s="138">
        <f>SUMIF('Nhap-Xuat'!$K$12:$K$50000,$A76,'Nhap-Xuat'!$Q$12:$Q$50000)</f>
        <v>0</v>
      </c>
      <c r="I76" s="138">
        <f>SUMIF('Nhap-Xuat'!$K$12:$K$50000,$A76,'Nhap-Xuat'!$S$12:$S$50000)</f>
        <v>0</v>
      </c>
      <c r="J76" s="138">
        <f t="shared" ref="J76:K76" si="136">D76+F76-H76</f>
        <v>6</v>
      </c>
      <c r="K76" s="138">
        <f t="shared" si="136"/>
        <v>4356000</v>
      </c>
      <c r="L76" s="138">
        <f t="shared" ref="L76:M76" si="137">D76+F76</f>
        <v>6</v>
      </c>
      <c r="M76" s="138">
        <f t="shared" si="137"/>
        <v>4356000</v>
      </c>
      <c r="N76" s="139" t="str">
        <f t="shared" si="6"/>
        <v>SD GL 3L</v>
      </c>
      <c r="O76" s="138">
        <f t="shared" si="7"/>
        <v>726000</v>
      </c>
      <c r="P76" s="140" t="str">
        <f t="shared" si="3"/>
        <v>IN</v>
      </c>
      <c r="Q76" s="141"/>
      <c r="R76" s="141"/>
      <c r="S76" s="141"/>
      <c r="T76" s="141"/>
      <c r="U76" s="141"/>
      <c r="V76" s="141"/>
      <c r="W76" s="141"/>
      <c r="X76" s="141"/>
      <c r="Y76" s="141"/>
      <c r="Z76" s="141"/>
    </row>
    <row r="77" ht="15.0" customHeight="1">
      <c r="A77" s="134" t="s">
        <v>206</v>
      </c>
      <c r="B77" s="145" t="s">
        <v>207</v>
      </c>
      <c r="C77" s="136"/>
      <c r="D77" s="137">
        <v>1.0</v>
      </c>
      <c r="E77" s="146">
        <v>835000.0</v>
      </c>
      <c r="F77" s="138">
        <f>SUMIF('Nhap-Xuat'!$K$12:$K$50000,$A77,'Nhap-Xuat'!$N$12:$N$50000)</f>
        <v>0</v>
      </c>
      <c r="G77" s="138">
        <f>SUMIF('Nhap-Xuat'!$K$12:$K$50000,$A77,'Nhap-Xuat'!$P$12:$P$50000)</f>
        <v>0</v>
      </c>
      <c r="H77" s="138">
        <f>SUMIF('Nhap-Xuat'!$K$12:$K$50000,$A77,'Nhap-Xuat'!$Q$12:$Q$50000)</f>
        <v>0</v>
      </c>
      <c r="I77" s="138">
        <f>SUMIF('Nhap-Xuat'!$K$12:$K$50000,$A77,'Nhap-Xuat'!$S$12:$S$50000)</f>
        <v>0</v>
      </c>
      <c r="J77" s="138">
        <f t="shared" ref="J77:K77" si="138">D77+F77-H77</f>
        <v>1</v>
      </c>
      <c r="K77" s="138">
        <f t="shared" si="138"/>
        <v>835000</v>
      </c>
      <c r="L77" s="138">
        <f t="shared" ref="L77:M77" si="139">D77+F77</f>
        <v>1</v>
      </c>
      <c r="M77" s="138">
        <f t="shared" si="139"/>
        <v>835000</v>
      </c>
      <c r="N77" s="139" t="str">
        <f t="shared" si="6"/>
        <v>SDG 3l S</v>
      </c>
      <c r="O77" s="138">
        <f t="shared" si="7"/>
        <v>835000</v>
      </c>
      <c r="P77" s="140" t="str">
        <f t="shared" si="3"/>
        <v>IN</v>
      </c>
      <c r="Q77" s="141"/>
      <c r="R77" s="141"/>
      <c r="S77" s="141"/>
      <c r="T77" s="141"/>
      <c r="U77" s="141"/>
      <c r="V77" s="141"/>
      <c r="W77" s="141"/>
      <c r="X77" s="141"/>
      <c r="Y77" s="141"/>
      <c r="Z77" s="141"/>
    </row>
    <row r="78" ht="15.0" customHeight="1">
      <c r="A78" s="134" t="s">
        <v>208</v>
      </c>
      <c r="B78" s="145" t="s">
        <v>209</v>
      </c>
      <c r="C78" s="136"/>
      <c r="D78" s="137">
        <v>7.0</v>
      </c>
      <c r="E78" s="146">
        <v>4874100.0</v>
      </c>
      <c r="F78" s="138">
        <f>SUMIF('Nhap-Xuat'!$K$12:$K$50000,$A78,'Nhap-Xuat'!$N$12:$N$50000)</f>
        <v>0</v>
      </c>
      <c r="G78" s="138">
        <f>SUMIF('Nhap-Xuat'!$K$12:$K$50000,$A78,'Nhap-Xuat'!$P$12:$P$50000)</f>
        <v>0</v>
      </c>
      <c r="H78" s="138">
        <f>SUMIF('Nhap-Xuat'!$K$12:$K$50000,$A78,'Nhap-Xuat'!$Q$12:$Q$50000)</f>
        <v>0</v>
      </c>
      <c r="I78" s="138">
        <f>SUMIF('Nhap-Xuat'!$K$12:$K$50000,$A78,'Nhap-Xuat'!$S$12:$S$50000)</f>
        <v>0</v>
      </c>
      <c r="J78" s="138">
        <f t="shared" ref="J78:K78" si="140">D78+F78-H78</f>
        <v>7</v>
      </c>
      <c r="K78" s="138">
        <f t="shared" si="140"/>
        <v>4874100</v>
      </c>
      <c r="L78" s="138">
        <f t="shared" ref="L78:M78" si="141">D78+F78</f>
        <v>7</v>
      </c>
      <c r="M78" s="138">
        <f t="shared" si="141"/>
        <v>4874100</v>
      </c>
      <c r="N78" s="139" t="str">
        <f t="shared" si="6"/>
        <v>EP E 3.35</v>
      </c>
      <c r="O78" s="138">
        <f t="shared" si="7"/>
        <v>696300</v>
      </c>
      <c r="P78" s="140" t="str">
        <f t="shared" si="3"/>
        <v>IN</v>
      </c>
      <c r="Q78" s="141"/>
      <c r="R78" s="141"/>
      <c r="S78" s="141"/>
      <c r="T78" s="141"/>
      <c r="U78" s="141"/>
      <c r="V78" s="141"/>
      <c r="W78" s="141"/>
      <c r="X78" s="141"/>
      <c r="Y78" s="141"/>
      <c r="Z78" s="141"/>
    </row>
    <row r="79" ht="15.0" customHeight="1">
      <c r="A79" s="134" t="s">
        <v>210</v>
      </c>
      <c r="B79" s="145" t="s">
        <v>211</v>
      </c>
      <c r="C79" s="136"/>
      <c r="D79" s="137">
        <v>10.0</v>
      </c>
      <c r="E79" s="146">
        <v>3169000.0</v>
      </c>
      <c r="F79" s="138">
        <f>SUMIF('Nhap-Xuat'!$K$12:$K$50000,$A79,'Nhap-Xuat'!$N$12:$N$50000)</f>
        <v>0</v>
      </c>
      <c r="G79" s="138">
        <f>SUMIF('Nhap-Xuat'!$K$12:$K$50000,$A79,'Nhap-Xuat'!$P$12:$P$50000)</f>
        <v>0</v>
      </c>
      <c r="H79" s="138">
        <f>SUMIF('Nhap-Xuat'!$K$12:$K$50000,$A79,'Nhap-Xuat'!$Q$12:$Q$50000)</f>
        <v>0</v>
      </c>
      <c r="I79" s="138">
        <f>SUMIF('Nhap-Xuat'!$K$12:$K$50000,$A79,'Nhap-Xuat'!$S$12:$S$50000)</f>
        <v>0</v>
      </c>
      <c r="J79" s="138">
        <f t="shared" ref="J79:K79" si="142">D79+F79-H79</f>
        <v>10</v>
      </c>
      <c r="K79" s="138">
        <f t="shared" si="142"/>
        <v>3169000</v>
      </c>
      <c r="L79" s="138">
        <f t="shared" ref="L79:M79" si="143">D79+F79</f>
        <v>10</v>
      </c>
      <c r="M79" s="138">
        <f t="shared" si="143"/>
        <v>3169000</v>
      </c>
      <c r="N79" s="139" t="str">
        <f t="shared" si="6"/>
        <v>EP I 18</v>
      </c>
      <c r="O79" s="138">
        <f t="shared" si="7"/>
        <v>316900</v>
      </c>
      <c r="P79" s="140" t="str">
        <f t="shared" si="3"/>
        <v>IN</v>
      </c>
      <c r="Q79" s="141"/>
      <c r="R79" s="141"/>
      <c r="S79" s="141"/>
      <c r="T79" s="141"/>
      <c r="U79" s="141"/>
      <c r="V79" s="141"/>
      <c r="W79" s="141"/>
      <c r="X79" s="141"/>
      <c r="Y79" s="141"/>
      <c r="Z79" s="141"/>
    </row>
    <row r="80" ht="15.0" customHeight="1">
      <c r="A80" s="134" t="s">
        <v>212</v>
      </c>
      <c r="B80" s="145" t="s">
        <v>213</v>
      </c>
      <c r="C80" s="136"/>
      <c r="D80" s="137">
        <v>5.0</v>
      </c>
      <c r="E80" s="146">
        <v>1858500.0</v>
      </c>
      <c r="F80" s="138">
        <f>SUMIF('Nhap-Xuat'!$K$12:$K$50000,$A80,'Nhap-Xuat'!$N$12:$N$50000)</f>
        <v>0</v>
      </c>
      <c r="G80" s="138">
        <f>SUMIF('Nhap-Xuat'!$K$12:$K$50000,$A80,'Nhap-Xuat'!$P$12:$P$50000)</f>
        <v>0</v>
      </c>
      <c r="H80" s="138">
        <f>SUMIF('Nhap-Xuat'!$K$12:$K$50000,$A80,'Nhap-Xuat'!$Q$12:$Q$50000)</f>
        <v>0</v>
      </c>
      <c r="I80" s="138">
        <f>SUMIF('Nhap-Xuat'!$K$12:$K$50000,$A80,'Nhap-Xuat'!$S$12:$S$50000)</f>
        <v>0</v>
      </c>
      <c r="J80" s="138">
        <f t="shared" ref="J80:K80" si="144">D80+F80-H80</f>
        <v>5</v>
      </c>
      <c r="K80" s="138">
        <f t="shared" si="144"/>
        <v>1858500</v>
      </c>
      <c r="L80" s="138">
        <f t="shared" ref="L80:M80" si="145">D80+F80</f>
        <v>5</v>
      </c>
      <c r="M80" s="138">
        <f t="shared" si="145"/>
        <v>1858500</v>
      </c>
      <c r="N80" s="139" t="str">
        <f t="shared" si="6"/>
        <v>EP I 3.35</v>
      </c>
      <c r="O80" s="138">
        <f t="shared" si="7"/>
        <v>371700</v>
      </c>
      <c r="P80" s="140" t="str">
        <f t="shared" si="3"/>
        <v>IN</v>
      </c>
      <c r="Q80" s="141"/>
      <c r="R80" s="141"/>
      <c r="S80" s="141"/>
      <c r="T80" s="141"/>
      <c r="U80" s="141"/>
      <c r="V80" s="141"/>
      <c r="W80" s="141"/>
      <c r="X80" s="141"/>
      <c r="Y80" s="141"/>
      <c r="Z80" s="141"/>
    </row>
    <row r="81" ht="15.0" customHeight="1">
      <c r="A81" s="134" t="s">
        <v>214</v>
      </c>
      <c r="B81" s="145" t="s">
        <v>215</v>
      </c>
      <c r="C81" s="136"/>
      <c r="D81" s="137">
        <v>5.0</v>
      </c>
      <c r="E81" s="146">
        <v>3809090.0</v>
      </c>
      <c r="F81" s="138">
        <f>SUMIF('Nhap-Xuat'!$K$12:$K$50000,$A81,'Nhap-Xuat'!$N$12:$N$50000)</f>
        <v>0</v>
      </c>
      <c r="G81" s="138">
        <f>SUMIF('Nhap-Xuat'!$K$12:$K$50000,$A81,'Nhap-Xuat'!$P$12:$P$50000)</f>
        <v>0</v>
      </c>
      <c r="H81" s="138">
        <f>SUMIF('Nhap-Xuat'!$K$12:$K$50000,$A81,'Nhap-Xuat'!$Q$12:$Q$50000)</f>
        <v>0</v>
      </c>
      <c r="I81" s="138">
        <f>SUMIF('Nhap-Xuat'!$K$12:$K$50000,$A81,'Nhap-Xuat'!$S$12:$S$50000)</f>
        <v>0</v>
      </c>
      <c r="J81" s="138">
        <f t="shared" ref="J81:K81" si="146">D81+F81-H81</f>
        <v>5</v>
      </c>
      <c r="K81" s="138">
        <f t="shared" si="146"/>
        <v>3809090</v>
      </c>
      <c r="L81" s="138">
        <f t="shared" ref="L81:M81" si="147">D81+F81</f>
        <v>5</v>
      </c>
      <c r="M81" s="138">
        <f t="shared" si="147"/>
        <v>3809090</v>
      </c>
      <c r="N81" s="139" t="str">
        <f t="shared" si="6"/>
        <v>SM C1 Đ03</v>
      </c>
      <c r="O81" s="138">
        <f t="shared" si="7"/>
        <v>761818</v>
      </c>
      <c r="P81" s="140" t="str">
        <f t="shared" si="3"/>
        <v>IN</v>
      </c>
      <c r="Q81" s="141"/>
      <c r="R81" s="141"/>
      <c r="S81" s="141"/>
      <c r="T81" s="141"/>
      <c r="U81" s="141"/>
      <c r="V81" s="141"/>
      <c r="W81" s="141"/>
      <c r="X81" s="141"/>
      <c r="Y81" s="141"/>
      <c r="Z81" s="141"/>
    </row>
    <row r="82" ht="15.0" customHeight="1">
      <c r="A82" s="134" t="s">
        <v>216</v>
      </c>
      <c r="B82" s="145" t="s">
        <v>217</v>
      </c>
      <c r="C82" s="136"/>
      <c r="D82" s="137">
        <v>2.0</v>
      </c>
      <c r="E82" s="146">
        <v>1523636.0</v>
      </c>
      <c r="F82" s="138">
        <f>SUMIF('Nhap-Xuat'!$K$12:$K$50000,$A82,'Nhap-Xuat'!$N$12:$N$50000)</f>
        <v>0</v>
      </c>
      <c r="G82" s="138">
        <f>SUMIF('Nhap-Xuat'!$K$12:$K$50000,$A82,'Nhap-Xuat'!$P$12:$P$50000)</f>
        <v>0</v>
      </c>
      <c r="H82" s="138">
        <f>SUMIF('Nhap-Xuat'!$K$12:$K$50000,$A82,'Nhap-Xuat'!$Q$12:$Q$50000)</f>
        <v>0</v>
      </c>
      <c r="I82" s="138">
        <f>SUMIF('Nhap-Xuat'!$K$12:$K$50000,$A82,'Nhap-Xuat'!$S$12:$S$50000)</f>
        <v>0</v>
      </c>
      <c r="J82" s="138">
        <f t="shared" ref="J82:K82" si="148">D82+F82-H82</f>
        <v>2</v>
      </c>
      <c r="K82" s="138">
        <f t="shared" si="148"/>
        <v>1523636</v>
      </c>
      <c r="L82" s="138">
        <f t="shared" ref="L82:M82" si="149">D82+F82</f>
        <v>2</v>
      </c>
      <c r="M82" s="138">
        <f t="shared" si="149"/>
        <v>1523636</v>
      </c>
      <c r="N82" s="139" t="str">
        <f t="shared" si="6"/>
        <v>SM C1 D33</v>
      </c>
      <c r="O82" s="138">
        <f t="shared" si="7"/>
        <v>761818</v>
      </c>
      <c r="P82" s="140" t="str">
        <f t="shared" si="3"/>
        <v>IN</v>
      </c>
      <c r="Q82" s="141"/>
      <c r="R82" s="141"/>
      <c r="S82" s="141"/>
      <c r="T82" s="141"/>
      <c r="U82" s="141"/>
      <c r="V82" s="141"/>
      <c r="W82" s="141"/>
      <c r="X82" s="141"/>
      <c r="Y82" s="141"/>
      <c r="Z82" s="141"/>
    </row>
    <row r="83" ht="15.0" customHeight="1">
      <c r="A83" s="134" t="s">
        <v>218</v>
      </c>
      <c r="B83" s="145" t="s">
        <v>219</v>
      </c>
      <c r="C83" s="136"/>
      <c r="D83" s="137">
        <v>1.0</v>
      </c>
      <c r="E83" s="146">
        <v>707273.0</v>
      </c>
      <c r="F83" s="138">
        <f>SUMIF('Nhap-Xuat'!$K$12:$K$50000,$A83,'Nhap-Xuat'!$N$12:$N$50000)</f>
        <v>1</v>
      </c>
      <c r="G83" s="138">
        <f>SUMIF('Nhap-Xuat'!$K$12:$K$50000,$A83,'Nhap-Xuat'!$P$12:$P$50000)</f>
        <v>707273</v>
      </c>
      <c r="H83" s="138">
        <f>SUMIF('Nhap-Xuat'!$K$12:$K$50000,$A83,'Nhap-Xuat'!$Q$12:$Q$50000)</f>
        <v>0</v>
      </c>
      <c r="I83" s="138">
        <f>SUMIF('Nhap-Xuat'!$K$12:$K$50000,$A83,'Nhap-Xuat'!$S$12:$S$50000)</f>
        <v>0</v>
      </c>
      <c r="J83" s="138">
        <f t="shared" ref="J83:K83" si="150">D83+F83-H83</f>
        <v>2</v>
      </c>
      <c r="K83" s="138">
        <f t="shared" si="150"/>
        <v>1414546</v>
      </c>
      <c r="L83" s="138">
        <f t="shared" ref="L83:M83" si="151">D83+F83</f>
        <v>2</v>
      </c>
      <c r="M83" s="138">
        <f t="shared" si="151"/>
        <v>1414546</v>
      </c>
      <c r="N83" s="139" t="str">
        <f t="shared" si="6"/>
        <v>SM C2 203 BZ</v>
      </c>
      <c r="O83" s="138">
        <f t="shared" si="7"/>
        <v>707273</v>
      </c>
      <c r="P83" s="140" t="str">
        <f t="shared" si="3"/>
        <v>IN</v>
      </c>
      <c r="Q83" s="141"/>
      <c r="R83" s="141"/>
      <c r="S83" s="141"/>
      <c r="T83" s="141"/>
      <c r="U83" s="141"/>
      <c r="V83" s="141"/>
      <c r="W83" s="141"/>
      <c r="X83" s="141"/>
      <c r="Y83" s="141"/>
      <c r="Z83" s="141"/>
    </row>
    <row r="84" ht="15.0" customHeight="1">
      <c r="A84" s="134" t="s">
        <v>220</v>
      </c>
      <c r="B84" s="145" t="s">
        <v>221</v>
      </c>
      <c r="C84" s="136"/>
      <c r="D84" s="137">
        <v>1.0</v>
      </c>
      <c r="E84" s="146">
        <v>707272.0</v>
      </c>
      <c r="F84" s="138">
        <f>SUMIF('Nhap-Xuat'!$K$12:$K$50000,$A84,'Nhap-Xuat'!$N$12:$N$50000)</f>
        <v>0</v>
      </c>
      <c r="G84" s="138">
        <f>SUMIF('Nhap-Xuat'!$K$12:$K$50000,$A84,'Nhap-Xuat'!$P$12:$P$50000)</f>
        <v>0</v>
      </c>
      <c r="H84" s="138">
        <f>SUMIF('Nhap-Xuat'!$K$12:$K$50000,$A84,'Nhap-Xuat'!$Q$12:$Q$50000)</f>
        <v>0</v>
      </c>
      <c r="I84" s="138">
        <f>SUMIF('Nhap-Xuat'!$K$12:$K$50000,$A84,'Nhap-Xuat'!$S$12:$S$50000)</f>
        <v>0</v>
      </c>
      <c r="J84" s="138">
        <f t="shared" ref="J84:K84" si="152">D84+F84-H84</f>
        <v>1</v>
      </c>
      <c r="K84" s="138">
        <f t="shared" si="152"/>
        <v>707272</v>
      </c>
      <c r="L84" s="138">
        <f t="shared" ref="L84:M84" si="153">D84+F84</f>
        <v>1</v>
      </c>
      <c r="M84" s="138">
        <f t="shared" si="153"/>
        <v>707272</v>
      </c>
      <c r="N84" s="139" t="str">
        <f t="shared" si="6"/>
        <v>SM C2 708 benzo</v>
      </c>
      <c r="O84" s="138">
        <f t="shared" si="7"/>
        <v>707272</v>
      </c>
      <c r="P84" s="140" t="str">
        <f t="shared" si="3"/>
        <v>IN</v>
      </c>
      <c r="Q84" s="141"/>
      <c r="R84" s="141"/>
      <c r="S84" s="141"/>
      <c r="T84" s="141"/>
      <c r="U84" s="141"/>
      <c r="V84" s="141"/>
      <c r="W84" s="141"/>
      <c r="X84" s="141"/>
      <c r="Y84" s="141"/>
      <c r="Z84" s="141"/>
    </row>
    <row r="85" ht="15.0" customHeight="1">
      <c r="A85" s="134" t="s">
        <v>222</v>
      </c>
      <c r="B85" s="145" t="s">
        <v>223</v>
      </c>
      <c r="C85" s="136"/>
      <c r="D85" s="137">
        <v>3.0</v>
      </c>
      <c r="E85" s="146">
        <v>1980364.0</v>
      </c>
      <c r="F85" s="138">
        <f>SUMIF('Nhap-Xuat'!$K$12:$K$50000,$A85,'Nhap-Xuat'!$N$12:$N$50000)</f>
        <v>0</v>
      </c>
      <c r="G85" s="138">
        <f>SUMIF('Nhap-Xuat'!$K$12:$K$50000,$A85,'Nhap-Xuat'!$P$12:$P$50000)</f>
        <v>0</v>
      </c>
      <c r="H85" s="138">
        <f>SUMIF('Nhap-Xuat'!$K$12:$K$50000,$A85,'Nhap-Xuat'!$Q$12:$Q$50000)</f>
        <v>0</v>
      </c>
      <c r="I85" s="138">
        <f>SUMIF('Nhap-Xuat'!$K$12:$K$50000,$A85,'Nhap-Xuat'!$S$12:$S$50000)</f>
        <v>0</v>
      </c>
      <c r="J85" s="138">
        <f t="shared" ref="J85:K85" si="154">D85+F85-H85</f>
        <v>3</v>
      </c>
      <c r="K85" s="138">
        <f t="shared" si="154"/>
        <v>1980364</v>
      </c>
      <c r="L85" s="138">
        <f t="shared" ref="L85:M85" si="155">D85+F85</f>
        <v>3</v>
      </c>
      <c r="M85" s="138">
        <f t="shared" si="155"/>
        <v>1980364</v>
      </c>
      <c r="N85" s="139" t="str">
        <f t="shared" si="6"/>
        <v>Sm C2 AA322</v>
      </c>
      <c r="O85" s="138">
        <f t="shared" si="7"/>
        <v>660121</v>
      </c>
      <c r="P85" s="140" t="str">
        <f t="shared" si="3"/>
        <v>IN</v>
      </c>
      <c r="Q85" s="141"/>
      <c r="R85" s="141"/>
      <c r="S85" s="141"/>
      <c r="T85" s="141"/>
      <c r="U85" s="141"/>
      <c r="V85" s="141"/>
      <c r="W85" s="141"/>
      <c r="X85" s="141"/>
      <c r="Y85" s="141"/>
      <c r="Z85" s="141"/>
    </row>
    <row r="86" ht="15.0" customHeight="1">
      <c r="A86" s="134" t="s">
        <v>224</v>
      </c>
      <c r="B86" s="145" t="s">
        <v>225</v>
      </c>
      <c r="C86" s="136"/>
      <c r="D86" s="137">
        <v>4.0</v>
      </c>
      <c r="E86" s="146">
        <v>2845390.0</v>
      </c>
      <c r="F86" s="138">
        <f>SUMIF('Nhap-Xuat'!$K$12:$K$50000,$A86,'Nhap-Xuat'!$N$12:$N$50000)</f>
        <v>0</v>
      </c>
      <c r="G86" s="138">
        <f>SUMIF('Nhap-Xuat'!$K$12:$K$50000,$A86,'Nhap-Xuat'!$P$12:$P$50000)</f>
        <v>0</v>
      </c>
      <c r="H86" s="138">
        <f>SUMIF('Nhap-Xuat'!$K$12:$K$50000,$A86,'Nhap-Xuat'!$Q$12:$Q$50000)</f>
        <v>0</v>
      </c>
      <c r="I86" s="138">
        <f>SUMIF('Nhap-Xuat'!$K$12:$K$50000,$A86,'Nhap-Xuat'!$S$12:$S$50000)</f>
        <v>0</v>
      </c>
      <c r="J86" s="138">
        <f t="shared" ref="J86:K86" si="156">D86+F86-H86</f>
        <v>4</v>
      </c>
      <c r="K86" s="138">
        <f t="shared" si="156"/>
        <v>2845390</v>
      </c>
      <c r="L86" s="138">
        <f t="shared" ref="L86:M86" si="157">D86+F86</f>
        <v>4</v>
      </c>
      <c r="M86" s="138">
        <f t="shared" si="157"/>
        <v>2845390</v>
      </c>
      <c r="N86" s="139" t="str">
        <f t="shared" si="6"/>
        <v>SM DCC D03</v>
      </c>
      <c r="O86" s="138">
        <f t="shared" si="7"/>
        <v>711348</v>
      </c>
      <c r="P86" s="140" t="str">
        <f t="shared" si="3"/>
        <v>IN</v>
      </c>
      <c r="Q86" s="141"/>
      <c r="R86" s="141"/>
      <c r="S86" s="141"/>
      <c r="T86" s="141"/>
      <c r="U86" s="141"/>
      <c r="V86" s="141"/>
      <c r="W86" s="141"/>
      <c r="X86" s="141"/>
      <c r="Y86" s="141"/>
      <c r="Z86" s="141"/>
    </row>
    <row r="87" ht="15.0" customHeight="1">
      <c r="A87" s="134" t="s">
        <v>226</v>
      </c>
      <c r="B87" s="145" t="s">
        <v>227</v>
      </c>
      <c r="C87" s="136" t="s">
        <v>181</v>
      </c>
      <c r="D87" s="137">
        <v>94.0</v>
      </c>
      <c r="E87" s="146">
        <v>3.572E7</v>
      </c>
      <c r="F87" s="138">
        <f>SUMIF('Nhap-Xuat'!$K$12:$K$50000,$A87,'Nhap-Xuat'!$N$12:$N$50000)</f>
        <v>0</v>
      </c>
      <c r="G87" s="138">
        <f>SUMIF('Nhap-Xuat'!$K$12:$K$50000,$A87,'Nhap-Xuat'!$P$12:$P$50000)</f>
        <v>0</v>
      </c>
      <c r="H87" s="138">
        <f>SUMIF('Nhap-Xuat'!$K$12:$K$50000,$A87,'Nhap-Xuat'!$Q$12:$Q$50000)</f>
        <v>0</v>
      </c>
      <c r="I87" s="138">
        <f>SUMIF('Nhap-Xuat'!$K$12:$K$50000,$A87,'Nhap-Xuat'!$S$12:$S$50000)</f>
        <v>0</v>
      </c>
      <c r="J87" s="138">
        <f t="shared" ref="J87:K87" si="158">D87+F87-H87</f>
        <v>94</v>
      </c>
      <c r="K87" s="138">
        <f t="shared" si="158"/>
        <v>35720000</v>
      </c>
      <c r="L87" s="138">
        <f t="shared" ref="L87:M87" si="159">D87+F87</f>
        <v>94</v>
      </c>
      <c r="M87" s="138">
        <f t="shared" si="159"/>
        <v>35720000</v>
      </c>
      <c r="N87" s="139" t="str">
        <f t="shared" si="6"/>
        <v>SN</v>
      </c>
      <c r="O87" s="138">
        <f t="shared" si="7"/>
        <v>380000</v>
      </c>
      <c r="P87" s="140" t="str">
        <f t="shared" si="3"/>
        <v>IN</v>
      </c>
      <c r="Q87" s="141"/>
      <c r="R87" s="141"/>
      <c r="S87" s="141"/>
      <c r="T87" s="141"/>
      <c r="U87" s="141"/>
      <c r="V87" s="141"/>
      <c r="W87" s="141"/>
      <c r="X87" s="141"/>
      <c r="Y87" s="141"/>
      <c r="Z87" s="141"/>
    </row>
    <row r="88" ht="15.0" customHeight="1">
      <c r="A88" s="134" t="s">
        <v>228</v>
      </c>
      <c r="B88" s="145" t="s">
        <v>229</v>
      </c>
      <c r="C88" s="136"/>
      <c r="D88" s="137">
        <v>1.0</v>
      </c>
      <c r="E88" s="146">
        <v>542000.0</v>
      </c>
      <c r="F88" s="138">
        <f>SUMIF('Nhap-Xuat'!$K$12:$K$50000,$A88,'Nhap-Xuat'!$N$12:$N$50000)</f>
        <v>0</v>
      </c>
      <c r="G88" s="138">
        <f>SUMIF('Nhap-Xuat'!$K$12:$K$50000,$A88,'Nhap-Xuat'!$P$12:$P$50000)</f>
        <v>0</v>
      </c>
      <c r="H88" s="138">
        <f>SUMIF('Nhap-Xuat'!$K$12:$K$50000,$A88,'Nhap-Xuat'!$Q$12:$Q$50000)</f>
        <v>0</v>
      </c>
      <c r="I88" s="138">
        <f>SUMIF('Nhap-Xuat'!$K$12:$K$50000,$A88,'Nhap-Xuat'!$S$12:$S$50000)</f>
        <v>0</v>
      </c>
      <c r="J88" s="138">
        <f t="shared" ref="J88:K88" si="160">D88+F88-H88</f>
        <v>1</v>
      </c>
      <c r="K88" s="138">
        <f t="shared" si="160"/>
        <v>542000</v>
      </c>
      <c r="L88" s="138">
        <f t="shared" ref="L88:M88" si="161">D88+F88</f>
        <v>1</v>
      </c>
      <c r="M88" s="138">
        <f t="shared" si="161"/>
        <v>542000</v>
      </c>
      <c r="N88" s="139" t="str">
        <f t="shared" si="6"/>
        <v>SNNGT TV NAU 17.5</v>
      </c>
      <c r="O88" s="138">
        <f t="shared" si="7"/>
        <v>542000</v>
      </c>
      <c r="P88" s="140" t="str">
        <f t="shared" si="3"/>
        <v>IN</v>
      </c>
      <c r="Q88" s="141"/>
      <c r="R88" s="141"/>
      <c r="S88" s="141"/>
      <c r="T88" s="141"/>
      <c r="U88" s="141"/>
      <c r="V88" s="141"/>
      <c r="W88" s="141"/>
      <c r="X88" s="141"/>
      <c r="Y88" s="141"/>
      <c r="Z88" s="141"/>
    </row>
    <row r="89" ht="15.0" customHeight="1">
      <c r="A89" s="134" t="s">
        <v>230</v>
      </c>
      <c r="B89" s="145" t="s">
        <v>231</v>
      </c>
      <c r="C89" s="136"/>
      <c r="D89" s="137">
        <v>8.0</v>
      </c>
      <c r="E89" s="146">
        <v>2128000.0</v>
      </c>
      <c r="F89" s="138">
        <f>SUMIF('Nhap-Xuat'!$K$12:$K$50000,$A89,'Nhap-Xuat'!$N$12:$N$50000)</f>
        <v>0</v>
      </c>
      <c r="G89" s="138">
        <f>SUMIF('Nhap-Xuat'!$K$12:$K$50000,$A89,'Nhap-Xuat'!$P$12:$P$50000)</f>
        <v>0</v>
      </c>
      <c r="H89" s="138">
        <f>SUMIF('Nhap-Xuat'!$K$12:$K$50000,$A89,'Nhap-Xuat'!$Q$12:$Q$50000)</f>
        <v>0</v>
      </c>
      <c r="I89" s="138">
        <f>SUMIF('Nhap-Xuat'!$K$12:$K$50000,$A89,'Nhap-Xuat'!$S$12:$S$50000)</f>
        <v>0</v>
      </c>
      <c r="J89" s="138">
        <f t="shared" ref="J89:K89" si="162">D89+F89-H89</f>
        <v>8</v>
      </c>
      <c r="K89" s="138">
        <f t="shared" si="162"/>
        <v>2128000</v>
      </c>
      <c r="L89" s="138">
        <f t="shared" ref="L89:M89" si="163">D89+F89</f>
        <v>8</v>
      </c>
      <c r="M89" s="138">
        <f t="shared" si="163"/>
        <v>2128000</v>
      </c>
      <c r="N89" s="139" t="str">
        <f t="shared" si="6"/>
        <v>SNNT 17,5</v>
      </c>
      <c r="O89" s="138">
        <f t="shared" si="7"/>
        <v>266000</v>
      </c>
      <c r="P89" s="140" t="str">
        <f t="shared" si="3"/>
        <v>IN</v>
      </c>
      <c r="Q89" s="141"/>
      <c r="R89" s="141"/>
      <c r="S89" s="141"/>
      <c r="T89" s="141"/>
      <c r="U89" s="141"/>
      <c r="V89" s="141"/>
      <c r="W89" s="141"/>
      <c r="X89" s="141"/>
      <c r="Y89" s="141"/>
      <c r="Z89" s="141"/>
    </row>
    <row r="90" ht="15.0" customHeight="1">
      <c r="A90" s="134" t="s">
        <v>232</v>
      </c>
      <c r="B90" s="145" t="s">
        <v>233</v>
      </c>
      <c r="C90" s="136"/>
      <c r="D90" s="137">
        <v>7.0</v>
      </c>
      <c r="E90" s="146">
        <v>1862000.0</v>
      </c>
      <c r="F90" s="138">
        <f>SUMIF('Nhap-Xuat'!$K$12:$K$50000,$A90,'Nhap-Xuat'!$N$12:$N$50000)</f>
        <v>0</v>
      </c>
      <c r="G90" s="138">
        <f>SUMIF('Nhap-Xuat'!$K$12:$K$50000,$A90,'Nhap-Xuat'!$P$12:$P$50000)</f>
        <v>0</v>
      </c>
      <c r="H90" s="138">
        <f>SUMIF('Nhap-Xuat'!$K$12:$K$50000,$A90,'Nhap-Xuat'!$Q$12:$Q$50000)</f>
        <v>0</v>
      </c>
      <c r="I90" s="138">
        <f>SUMIF('Nhap-Xuat'!$K$12:$K$50000,$A90,'Nhap-Xuat'!$S$12:$S$50000)</f>
        <v>0</v>
      </c>
      <c r="J90" s="138">
        <f t="shared" ref="J90:K90" si="164">D90+F90-H90</f>
        <v>7</v>
      </c>
      <c r="K90" s="138">
        <f t="shared" si="164"/>
        <v>1862000</v>
      </c>
      <c r="L90" s="138">
        <f t="shared" ref="L90:M90" si="165">D90+F90</f>
        <v>7</v>
      </c>
      <c r="M90" s="138">
        <f t="shared" si="165"/>
        <v>1862000</v>
      </c>
      <c r="N90" s="139" t="str">
        <f t="shared" si="6"/>
        <v>SNNT u-90 17.5</v>
      </c>
      <c r="O90" s="138">
        <f t="shared" si="7"/>
        <v>266000</v>
      </c>
      <c r="P90" s="140" t="str">
        <f t="shared" si="3"/>
        <v>IN</v>
      </c>
      <c r="Q90" s="141"/>
      <c r="R90" s="141"/>
      <c r="S90" s="141"/>
      <c r="T90" s="141"/>
      <c r="U90" s="141"/>
      <c r="V90" s="141"/>
      <c r="W90" s="141"/>
      <c r="X90" s="141"/>
      <c r="Y90" s="141"/>
      <c r="Z90" s="141"/>
    </row>
    <row r="91" ht="15.0" customHeight="1">
      <c r="A91" s="134" t="s">
        <v>234</v>
      </c>
      <c r="B91" s="145" t="s">
        <v>235</v>
      </c>
      <c r="C91" s="136"/>
      <c r="D91" s="137">
        <v>1.0</v>
      </c>
      <c r="E91" s="146">
        <v>280500.0</v>
      </c>
      <c r="F91" s="138">
        <f>SUMIF('Nhap-Xuat'!$K$12:$K$50000,$A91,'Nhap-Xuat'!$N$12:$N$50000)</f>
        <v>0</v>
      </c>
      <c r="G91" s="138">
        <f>SUMIF('Nhap-Xuat'!$K$12:$K$50000,$A91,'Nhap-Xuat'!$P$12:$P$50000)</f>
        <v>0</v>
      </c>
      <c r="H91" s="138">
        <f>SUMIF('Nhap-Xuat'!$K$12:$K$50000,$A91,'Nhap-Xuat'!$Q$12:$Q$50000)</f>
        <v>0</v>
      </c>
      <c r="I91" s="138">
        <f>SUMIF('Nhap-Xuat'!$K$12:$K$50000,$A91,'Nhap-Xuat'!$S$12:$S$50000)</f>
        <v>0</v>
      </c>
      <c r="J91" s="138">
        <f t="shared" ref="J91:K91" si="166">D91+F91-H91</f>
        <v>1</v>
      </c>
      <c r="K91" s="138">
        <f t="shared" si="166"/>
        <v>280500</v>
      </c>
      <c r="L91" s="138">
        <f t="shared" ref="L91:M91" si="167">D91+F91</f>
        <v>1</v>
      </c>
      <c r="M91" s="138">
        <f t="shared" si="167"/>
        <v>280500</v>
      </c>
      <c r="N91" s="139" t="str">
        <f t="shared" si="6"/>
        <v>SN sfast 18l</v>
      </c>
      <c r="O91" s="138">
        <f t="shared" si="7"/>
        <v>280500</v>
      </c>
      <c r="P91" s="140" t="str">
        <f t="shared" si="3"/>
        <v>IN</v>
      </c>
      <c r="Q91" s="141"/>
      <c r="R91" s="141"/>
      <c r="S91" s="141"/>
      <c r="T91" s="141"/>
      <c r="U91" s="141"/>
      <c r="V91" s="141"/>
      <c r="W91" s="141"/>
      <c r="X91" s="141"/>
      <c r="Y91" s="141"/>
      <c r="Z91" s="141"/>
    </row>
    <row r="92" ht="15.0" customHeight="1">
      <c r="A92" s="134" t="s">
        <v>236</v>
      </c>
      <c r="B92" s="145" t="s">
        <v>237</v>
      </c>
      <c r="C92" s="136"/>
      <c r="D92" s="137">
        <v>1.0</v>
      </c>
      <c r="E92" s="146">
        <v>814000.0</v>
      </c>
      <c r="F92" s="138">
        <f>SUMIF('Nhap-Xuat'!$K$12:$K$50000,$A92,'Nhap-Xuat'!$N$12:$N$50000)</f>
        <v>0</v>
      </c>
      <c r="G92" s="138">
        <f>SUMIF('Nhap-Xuat'!$K$12:$K$50000,$A92,'Nhap-Xuat'!$P$12:$P$50000)</f>
        <v>0</v>
      </c>
      <c r="H92" s="138">
        <f>SUMIF('Nhap-Xuat'!$K$12:$K$50000,$A92,'Nhap-Xuat'!$Q$12:$Q$50000)</f>
        <v>0</v>
      </c>
      <c r="I92" s="138">
        <f>SUMIF('Nhap-Xuat'!$K$12:$K$50000,$A92,'Nhap-Xuat'!$S$12:$S$50000)</f>
        <v>0</v>
      </c>
      <c r="J92" s="138">
        <f t="shared" ref="J92:K92" si="168">D92+F92-H92</f>
        <v>1</v>
      </c>
      <c r="K92" s="138">
        <f t="shared" si="168"/>
        <v>814000</v>
      </c>
      <c r="L92" s="138">
        <f t="shared" ref="L92:M92" si="169">D92+F92</f>
        <v>1</v>
      </c>
      <c r="M92" s="138">
        <f t="shared" si="169"/>
        <v>814000</v>
      </c>
      <c r="N92" s="139" t="str">
        <f t="shared" si="6"/>
        <v>SN sfast  ex 18l</v>
      </c>
      <c r="O92" s="138">
        <f t="shared" si="7"/>
        <v>814000</v>
      </c>
      <c r="P92" s="140" t="str">
        <f t="shared" si="3"/>
        <v>IN</v>
      </c>
      <c r="Q92" s="141"/>
      <c r="R92" s="141"/>
      <c r="S92" s="141"/>
      <c r="T92" s="141"/>
      <c r="U92" s="141"/>
      <c r="V92" s="141"/>
      <c r="W92" s="141"/>
      <c r="X92" s="141"/>
      <c r="Y92" s="141"/>
      <c r="Z92" s="141"/>
    </row>
    <row r="93" ht="15.0" customHeight="1">
      <c r="A93" s="134" t="s">
        <v>238</v>
      </c>
      <c r="B93" s="145" t="s">
        <v>239</v>
      </c>
      <c r="C93" s="136"/>
      <c r="D93" s="137">
        <v>1.0</v>
      </c>
      <c r="E93" s="146">
        <v>103636.0</v>
      </c>
      <c r="F93" s="138">
        <f>SUMIF('Nhap-Xuat'!$K$12:$K$50000,$A93,'Nhap-Xuat'!$N$12:$N$50000)</f>
        <v>0</v>
      </c>
      <c r="G93" s="138">
        <f>SUMIF('Nhap-Xuat'!$K$12:$K$50000,$A93,'Nhap-Xuat'!$P$12:$P$50000)</f>
        <v>0</v>
      </c>
      <c r="H93" s="138">
        <f>SUMIF('Nhap-Xuat'!$K$12:$K$50000,$A93,'Nhap-Xuat'!$Q$12:$Q$50000)</f>
        <v>0</v>
      </c>
      <c r="I93" s="138">
        <f>SUMIF('Nhap-Xuat'!$K$12:$K$50000,$A93,'Nhap-Xuat'!$S$12:$S$50000)</f>
        <v>0</v>
      </c>
      <c r="J93" s="138">
        <f t="shared" ref="J93:K93" si="170">D93+F93-H93</f>
        <v>1</v>
      </c>
      <c r="K93" s="138">
        <f t="shared" si="170"/>
        <v>103636</v>
      </c>
      <c r="L93" s="138">
        <f t="shared" ref="L93:M93" si="171">D93+F93</f>
        <v>1</v>
      </c>
      <c r="M93" s="138">
        <f t="shared" si="171"/>
        <v>103636</v>
      </c>
      <c r="N93" s="139" t="str">
        <f t="shared" si="6"/>
        <v>SN T-16Y</v>
      </c>
      <c r="O93" s="138">
        <f t="shared" si="7"/>
        <v>103636</v>
      </c>
      <c r="P93" s="140" t="str">
        <f t="shared" si="3"/>
        <v>IN</v>
      </c>
      <c r="Q93" s="141"/>
      <c r="R93" s="141"/>
      <c r="S93" s="141"/>
      <c r="T93" s="141"/>
      <c r="U93" s="141"/>
      <c r="V93" s="141"/>
      <c r="W93" s="141"/>
      <c r="X93" s="141"/>
      <c r="Y93" s="141"/>
      <c r="Z93" s="141"/>
    </row>
    <row r="94" ht="15.0" customHeight="1">
      <c r="A94" s="134" t="s">
        <v>240</v>
      </c>
      <c r="B94" s="145" t="s">
        <v>241</v>
      </c>
      <c r="C94" s="136"/>
      <c r="D94" s="137">
        <v>9.0</v>
      </c>
      <c r="E94" s="146">
        <v>1876140.0</v>
      </c>
      <c r="F94" s="138">
        <f>SUMIF('Nhap-Xuat'!$K$12:$K$50000,$A94,'Nhap-Xuat'!$N$12:$N$50000)</f>
        <v>0</v>
      </c>
      <c r="G94" s="138">
        <f>SUMIF('Nhap-Xuat'!$K$12:$K$50000,$A94,'Nhap-Xuat'!$P$12:$P$50000)</f>
        <v>0</v>
      </c>
      <c r="H94" s="138">
        <f>SUMIF('Nhap-Xuat'!$K$12:$K$50000,$A94,'Nhap-Xuat'!$Q$12:$Q$50000)</f>
        <v>0</v>
      </c>
      <c r="I94" s="138">
        <f>SUMIF('Nhap-Xuat'!$K$12:$K$50000,$A94,'Nhap-Xuat'!$S$12:$S$50000)</f>
        <v>0</v>
      </c>
      <c r="J94" s="138">
        <f t="shared" ref="J94:K94" si="172">D94+F94-H94</f>
        <v>9</v>
      </c>
      <c r="K94" s="138">
        <f t="shared" si="172"/>
        <v>1876140</v>
      </c>
      <c r="L94" s="138">
        <f t="shared" ref="L94:M94" si="173">D94+F94</f>
        <v>9</v>
      </c>
      <c r="M94" s="138">
        <f t="shared" si="173"/>
        <v>1876140</v>
      </c>
      <c r="N94" s="139" t="str">
        <f t="shared" si="6"/>
        <v>SV-3</v>
      </c>
      <c r="O94" s="138">
        <f t="shared" si="7"/>
        <v>208460</v>
      </c>
      <c r="P94" s="140" t="str">
        <f t="shared" si="3"/>
        <v>IN</v>
      </c>
      <c r="Q94" s="141"/>
      <c r="R94" s="141"/>
      <c r="S94" s="141"/>
      <c r="T94" s="141"/>
      <c r="U94" s="141"/>
      <c r="V94" s="141"/>
      <c r="W94" s="141"/>
      <c r="X94" s="141"/>
      <c r="Y94" s="141"/>
      <c r="Z94" s="141"/>
    </row>
    <row r="95" ht="15.0" customHeight="1">
      <c r="A95" s="134" t="s">
        <v>242</v>
      </c>
      <c r="B95" s="145" t="s">
        <v>243</v>
      </c>
      <c r="C95" s="136"/>
      <c r="D95" s="137">
        <v>25.0</v>
      </c>
      <c r="E95" s="146">
        <v>4648360.0</v>
      </c>
      <c r="F95" s="138">
        <f>SUMIF('Nhap-Xuat'!$K$12:$K$50000,$A95,'Nhap-Xuat'!$N$12:$N$50000)</f>
        <v>0</v>
      </c>
      <c r="G95" s="138">
        <f>SUMIF('Nhap-Xuat'!$K$12:$K$50000,$A95,'Nhap-Xuat'!$P$12:$P$50000)</f>
        <v>0</v>
      </c>
      <c r="H95" s="138">
        <f>SUMIF('Nhap-Xuat'!$K$12:$K$50000,$A95,'Nhap-Xuat'!$Q$12:$Q$50000)</f>
        <v>0</v>
      </c>
      <c r="I95" s="138">
        <f>SUMIF('Nhap-Xuat'!$K$12:$K$50000,$A95,'Nhap-Xuat'!$S$12:$S$50000)</f>
        <v>0</v>
      </c>
      <c r="J95" s="138">
        <f t="shared" ref="J95:K95" si="174">D95+F95-H95</f>
        <v>25</v>
      </c>
      <c r="K95" s="138">
        <f t="shared" si="174"/>
        <v>4648360</v>
      </c>
      <c r="L95" s="138">
        <f t="shared" ref="L95:M95" si="175">D95+F95</f>
        <v>25</v>
      </c>
      <c r="M95" s="138">
        <f t="shared" si="175"/>
        <v>4648360</v>
      </c>
      <c r="N95" s="139" t="str">
        <f t="shared" si="6"/>
        <v>SX 3kg</v>
      </c>
      <c r="O95" s="138">
        <f t="shared" si="7"/>
        <v>185934</v>
      </c>
      <c r="P95" s="140" t="str">
        <f t="shared" si="3"/>
        <v>IN</v>
      </c>
      <c r="Q95" s="141"/>
      <c r="R95" s="141"/>
      <c r="S95" s="141"/>
      <c r="T95" s="141"/>
      <c r="U95" s="141"/>
      <c r="V95" s="141"/>
      <c r="W95" s="141"/>
      <c r="X95" s="141"/>
      <c r="Y95" s="141"/>
      <c r="Z95" s="141"/>
    </row>
    <row r="96" ht="15.0" customHeight="1">
      <c r="A96" s="134" t="s">
        <v>244</v>
      </c>
      <c r="B96" s="145" t="s">
        <v>245</v>
      </c>
      <c r="C96" s="136"/>
      <c r="D96" s="137">
        <v>591.0</v>
      </c>
      <c r="E96" s="146">
        <v>4255200.0</v>
      </c>
      <c r="F96" s="138">
        <f>SUMIF('Nhap-Xuat'!$K$12:$K$50000,$A96,'Nhap-Xuat'!$N$12:$N$50000)</f>
        <v>0</v>
      </c>
      <c r="G96" s="138">
        <f>SUMIF('Nhap-Xuat'!$K$12:$K$50000,$A96,'Nhap-Xuat'!$P$12:$P$50000)</f>
        <v>0</v>
      </c>
      <c r="H96" s="138">
        <f>SUMIF('Nhap-Xuat'!$K$12:$K$50000,$A96,'Nhap-Xuat'!$Q$12:$Q$50000)</f>
        <v>0</v>
      </c>
      <c r="I96" s="138">
        <f>SUMIF('Nhap-Xuat'!$K$12:$K$50000,$A96,'Nhap-Xuat'!$S$12:$S$50000)</f>
        <v>0</v>
      </c>
      <c r="J96" s="138">
        <f t="shared" ref="J96:K96" si="176">D96+F96-H96</f>
        <v>591</v>
      </c>
      <c r="K96" s="138">
        <f t="shared" si="176"/>
        <v>4255200</v>
      </c>
      <c r="L96" s="138">
        <f t="shared" ref="L96:M96" si="177">D96+F96</f>
        <v>591</v>
      </c>
      <c r="M96" s="138">
        <f t="shared" si="177"/>
        <v>4255200</v>
      </c>
      <c r="N96" s="139" t="str">
        <f t="shared" si="6"/>
        <v>TK INOX 8 x 60</v>
      </c>
      <c r="O96" s="138">
        <f t="shared" si="7"/>
        <v>7200</v>
      </c>
      <c r="P96" s="140" t="str">
        <f t="shared" si="3"/>
        <v>IN</v>
      </c>
      <c r="Q96" s="141"/>
      <c r="R96" s="141"/>
      <c r="S96" s="141"/>
      <c r="T96" s="141"/>
      <c r="U96" s="141"/>
      <c r="V96" s="141"/>
      <c r="W96" s="141"/>
      <c r="X96" s="141"/>
      <c r="Y96" s="141"/>
      <c r="Z96" s="141"/>
    </row>
    <row r="97" ht="15.0" customHeight="1">
      <c r="A97" s="134" t="s">
        <v>246</v>
      </c>
      <c r="B97" s="145" t="s">
        <v>247</v>
      </c>
      <c r="C97" s="136"/>
      <c r="D97" s="137">
        <v>85.0</v>
      </c>
      <c r="E97" s="146">
        <v>2082500.0</v>
      </c>
      <c r="F97" s="138">
        <f>SUMIF('Nhap-Xuat'!$K$12:$K$50000,$A97,'Nhap-Xuat'!$N$12:$N$50000)</f>
        <v>0</v>
      </c>
      <c r="G97" s="138">
        <f>SUMIF('Nhap-Xuat'!$K$12:$K$50000,$A97,'Nhap-Xuat'!$P$12:$P$50000)</f>
        <v>0</v>
      </c>
      <c r="H97" s="138">
        <f>SUMIF('Nhap-Xuat'!$K$12:$K$50000,$A97,'Nhap-Xuat'!$Q$12:$Q$50000)</f>
        <v>0</v>
      </c>
      <c r="I97" s="138">
        <f>SUMIF('Nhap-Xuat'!$K$12:$K$50000,$A97,'Nhap-Xuat'!$S$12:$S$50000)</f>
        <v>0</v>
      </c>
      <c r="J97" s="138">
        <f t="shared" ref="J97:K97" si="178">D97+F97-H97</f>
        <v>85</v>
      </c>
      <c r="K97" s="138">
        <f t="shared" si="178"/>
        <v>2082500</v>
      </c>
      <c r="L97" s="138">
        <f t="shared" ref="L97:M97" si="179">D97+F97</f>
        <v>85</v>
      </c>
      <c r="M97" s="138">
        <f t="shared" si="179"/>
        <v>2082500</v>
      </c>
      <c r="N97" s="139" t="str">
        <f t="shared" si="6"/>
        <v>TTTT G</v>
      </c>
      <c r="O97" s="138">
        <f t="shared" si="7"/>
        <v>24500</v>
      </c>
      <c r="P97" s="140" t="str">
        <f t="shared" si="3"/>
        <v>IN</v>
      </c>
      <c r="Q97" s="141"/>
      <c r="R97" s="141"/>
      <c r="S97" s="141"/>
      <c r="T97" s="141"/>
      <c r="U97" s="141"/>
      <c r="V97" s="141"/>
      <c r="W97" s="141"/>
      <c r="X97" s="141"/>
      <c r="Y97" s="141"/>
      <c r="Z97" s="141"/>
    </row>
    <row r="98" ht="15.0" customHeight="1">
      <c r="A98" s="134" t="s">
        <v>248</v>
      </c>
      <c r="B98" s="145" t="s">
        <v>249</v>
      </c>
      <c r="C98" s="136"/>
      <c r="D98" s="137">
        <v>79.0</v>
      </c>
      <c r="E98" s="146">
        <v>2.528E7</v>
      </c>
      <c r="F98" s="138">
        <f>SUMIF('Nhap-Xuat'!$K$12:$K$50000,$A98,'Nhap-Xuat'!$N$12:$N$50000)</f>
        <v>0</v>
      </c>
      <c r="G98" s="138">
        <f>SUMIF('Nhap-Xuat'!$K$12:$K$50000,$A98,'Nhap-Xuat'!$P$12:$P$50000)</f>
        <v>0</v>
      </c>
      <c r="H98" s="138">
        <f>SUMIF('Nhap-Xuat'!$K$12:$K$50000,$A98,'Nhap-Xuat'!$Q$12:$Q$50000)</f>
        <v>0</v>
      </c>
      <c r="I98" s="138">
        <f>SUMIF('Nhap-Xuat'!$K$12:$K$50000,$A98,'Nhap-Xuat'!$S$12:$S$50000)</f>
        <v>0</v>
      </c>
      <c r="J98" s="138">
        <f t="shared" ref="J98:K98" si="180">D98+F98-H98</f>
        <v>79</v>
      </c>
      <c r="K98" s="138">
        <f t="shared" si="180"/>
        <v>25280000</v>
      </c>
      <c r="L98" s="138">
        <f t="shared" ref="L98:M98" si="181">D98+F98</f>
        <v>79</v>
      </c>
      <c r="M98" s="138">
        <f t="shared" si="181"/>
        <v>25280000</v>
      </c>
      <c r="N98" s="139" t="str">
        <f t="shared" si="6"/>
        <v>T XM SB 2440*1220*15mm</v>
      </c>
      <c r="O98" s="138">
        <f t="shared" si="7"/>
        <v>320000</v>
      </c>
      <c r="P98" s="140" t="str">
        <f t="shared" si="3"/>
        <v>IN</v>
      </c>
      <c r="Q98" s="141"/>
      <c r="R98" s="141"/>
      <c r="S98" s="141"/>
      <c r="T98" s="141"/>
      <c r="U98" s="141"/>
      <c r="V98" s="141"/>
      <c r="W98" s="141"/>
      <c r="X98" s="141"/>
      <c r="Y98" s="141"/>
      <c r="Z98" s="141"/>
    </row>
    <row r="99" ht="15.0" customHeight="1">
      <c r="A99" s="134" t="s">
        <v>250</v>
      </c>
      <c r="B99" s="145" t="s">
        <v>251</v>
      </c>
      <c r="C99" s="136"/>
      <c r="D99" s="137">
        <v>2.0</v>
      </c>
      <c r="E99" s="146">
        <v>120000.0</v>
      </c>
      <c r="F99" s="138">
        <f>SUMIF('Nhap-Xuat'!$K$12:$K$50000,$A99,'Nhap-Xuat'!$N$12:$N$50000)</f>
        <v>0</v>
      </c>
      <c r="G99" s="138">
        <f>SUMIF('Nhap-Xuat'!$K$12:$K$50000,$A99,'Nhap-Xuat'!$P$12:$P$50000)</f>
        <v>0</v>
      </c>
      <c r="H99" s="138">
        <f>SUMIF('Nhap-Xuat'!$K$12:$K$50000,$A99,'Nhap-Xuat'!$Q$12:$Q$50000)</f>
        <v>0</v>
      </c>
      <c r="I99" s="138">
        <f>SUMIF('Nhap-Xuat'!$K$12:$K$50000,$A99,'Nhap-Xuat'!$S$12:$S$50000)</f>
        <v>0</v>
      </c>
      <c r="J99" s="138">
        <f t="shared" ref="J99:K99" si="182">D99+F99-H99</f>
        <v>2</v>
      </c>
      <c r="K99" s="138">
        <f t="shared" si="182"/>
        <v>120000</v>
      </c>
      <c r="L99" s="138">
        <f t="shared" ref="L99:M99" si="183">D99+F99</f>
        <v>2</v>
      </c>
      <c r="M99" s="138">
        <f t="shared" si="183"/>
        <v>120000</v>
      </c>
      <c r="N99" s="139" t="str">
        <f t="shared" si="6"/>
        <v>TL 180*200</v>
      </c>
      <c r="O99" s="138">
        <f t="shared" si="7"/>
        <v>60000</v>
      </c>
      <c r="P99" s="140" t="str">
        <f t="shared" si="3"/>
        <v>IN</v>
      </c>
      <c r="Q99" s="141"/>
      <c r="R99" s="141"/>
      <c r="S99" s="141"/>
      <c r="T99" s="141"/>
      <c r="U99" s="141"/>
      <c r="V99" s="141"/>
      <c r="W99" s="141"/>
      <c r="X99" s="141"/>
      <c r="Y99" s="141"/>
      <c r="Z99" s="141"/>
    </row>
    <row r="100" ht="15.0" customHeight="1">
      <c r="A100" s="134" t="s">
        <v>252</v>
      </c>
      <c r="B100" s="145" t="s">
        <v>253</v>
      </c>
      <c r="C100" s="136"/>
      <c r="D100" s="137">
        <v>9.0</v>
      </c>
      <c r="E100" s="146">
        <v>22428.0</v>
      </c>
      <c r="F100" s="138">
        <f>SUMIF('Nhap-Xuat'!$K$12:$K$50000,$A100,'Nhap-Xuat'!$N$12:$N$50000)</f>
        <v>0</v>
      </c>
      <c r="G100" s="138">
        <f>SUMIF('Nhap-Xuat'!$K$12:$K$50000,$A100,'Nhap-Xuat'!$P$12:$P$50000)</f>
        <v>0</v>
      </c>
      <c r="H100" s="138">
        <f>SUMIF('Nhap-Xuat'!$K$12:$K$50000,$A100,'Nhap-Xuat'!$Q$12:$Q$50000)</f>
        <v>0</v>
      </c>
      <c r="I100" s="138">
        <f>SUMIF('Nhap-Xuat'!$K$12:$K$50000,$A100,'Nhap-Xuat'!$S$12:$S$50000)</f>
        <v>0</v>
      </c>
      <c r="J100" s="138">
        <f t="shared" ref="J100:K100" si="184">D100+F100-H100</f>
        <v>9</v>
      </c>
      <c r="K100" s="138">
        <f t="shared" si="184"/>
        <v>22428</v>
      </c>
      <c r="L100" s="138">
        <f t="shared" ref="L100:M100" si="185">D100+F100</f>
        <v>9</v>
      </c>
      <c r="M100" s="138">
        <f t="shared" si="185"/>
        <v>22428</v>
      </c>
      <c r="N100" s="139" t="str">
        <f t="shared" si="6"/>
        <v>T 21D</v>
      </c>
      <c r="O100" s="138">
        <f t="shared" si="7"/>
        <v>2492</v>
      </c>
      <c r="P100" s="140" t="str">
        <f t="shared" si="3"/>
        <v>IN</v>
      </c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</row>
    <row r="101" ht="15.0" customHeight="1">
      <c r="A101" s="134" t="s">
        <v>254</v>
      </c>
      <c r="B101" s="145" t="s">
        <v>255</v>
      </c>
      <c r="C101" s="136"/>
      <c r="D101" s="137">
        <v>36.0</v>
      </c>
      <c r="E101" s="146">
        <v>147384.0</v>
      </c>
      <c r="F101" s="138">
        <f>SUMIF('Nhap-Xuat'!$K$12:$K$50000,$A101,'Nhap-Xuat'!$N$12:$N$50000)</f>
        <v>0</v>
      </c>
      <c r="G101" s="138">
        <f>SUMIF('Nhap-Xuat'!$K$12:$K$50000,$A101,'Nhap-Xuat'!$P$12:$P$50000)</f>
        <v>0</v>
      </c>
      <c r="H101" s="138">
        <f>SUMIF('Nhap-Xuat'!$K$12:$K$50000,$A101,'Nhap-Xuat'!$Q$12:$Q$50000)</f>
        <v>0</v>
      </c>
      <c r="I101" s="138">
        <f>SUMIF('Nhap-Xuat'!$K$12:$K$50000,$A101,'Nhap-Xuat'!$S$12:$S$50000)</f>
        <v>0</v>
      </c>
      <c r="J101" s="138">
        <f t="shared" ref="J101:K101" si="186">D101+F101-H101</f>
        <v>36</v>
      </c>
      <c r="K101" s="138">
        <f t="shared" si="186"/>
        <v>147384</v>
      </c>
      <c r="L101" s="138">
        <f t="shared" ref="L101:M101" si="187">D101+F101</f>
        <v>36</v>
      </c>
      <c r="M101" s="138">
        <f t="shared" si="187"/>
        <v>147384</v>
      </c>
      <c r="N101" s="139" t="str">
        <f t="shared" si="6"/>
        <v>T27D</v>
      </c>
      <c r="O101" s="138">
        <f t="shared" si="7"/>
        <v>4094</v>
      </c>
      <c r="P101" s="140" t="str">
        <f t="shared" si="3"/>
        <v>IN</v>
      </c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</row>
    <row r="102" ht="15.0" customHeight="1">
      <c r="A102" s="134" t="s">
        <v>256</v>
      </c>
      <c r="B102" s="145" t="s">
        <v>257</v>
      </c>
      <c r="C102" s="136"/>
      <c r="D102" s="137">
        <v>10.0</v>
      </c>
      <c r="E102" s="146">
        <v>188680.0</v>
      </c>
      <c r="F102" s="138">
        <f>SUMIF('Nhap-Xuat'!$K$12:$K$50000,$A102,'Nhap-Xuat'!$N$12:$N$50000)</f>
        <v>0</v>
      </c>
      <c r="G102" s="138">
        <f>SUMIF('Nhap-Xuat'!$K$12:$K$50000,$A102,'Nhap-Xuat'!$P$12:$P$50000)</f>
        <v>0</v>
      </c>
      <c r="H102" s="138">
        <f>SUMIF('Nhap-Xuat'!$K$12:$K$50000,$A102,'Nhap-Xuat'!$Q$12:$Q$50000)</f>
        <v>0</v>
      </c>
      <c r="I102" s="138">
        <f>SUMIF('Nhap-Xuat'!$K$12:$K$50000,$A102,'Nhap-Xuat'!$S$12:$S$50000)</f>
        <v>0</v>
      </c>
      <c r="J102" s="138">
        <f t="shared" ref="J102:K102" si="188">D102+F102-H102</f>
        <v>10</v>
      </c>
      <c r="K102" s="138">
        <f t="shared" si="188"/>
        <v>188680</v>
      </c>
      <c r="L102" s="138">
        <f t="shared" ref="L102:M102" si="189">D102+F102</f>
        <v>10</v>
      </c>
      <c r="M102" s="138">
        <f t="shared" si="189"/>
        <v>188680</v>
      </c>
      <c r="N102" s="139" t="str">
        <f t="shared" si="6"/>
        <v>T90</v>
      </c>
      <c r="O102" s="138">
        <f t="shared" si="7"/>
        <v>18868</v>
      </c>
      <c r="P102" s="140" t="str">
        <f t="shared" si="3"/>
        <v>IN</v>
      </c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</row>
    <row r="103" ht="15.0" customHeight="1">
      <c r="A103" s="134" t="s">
        <v>258</v>
      </c>
      <c r="B103" s="145" t="s">
        <v>259</v>
      </c>
      <c r="C103" s="136"/>
      <c r="D103" s="137">
        <v>19.0</v>
      </c>
      <c r="E103" s="146">
        <v>388550.0</v>
      </c>
      <c r="F103" s="138">
        <f>SUMIF('Nhap-Xuat'!$K$12:$K$50000,$A103,'Nhap-Xuat'!$N$12:$N$50000)</f>
        <v>0</v>
      </c>
      <c r="G103" s="138">
        <f>SUMIF('Nhap-Xuat'!$K$12:$K$50000,$A103,'Nhap-Xuat'!$P$12:$P$50000)</f>
        <v>0</v>
      </c>
      <c r="H103" s="138">
        <f>SUMIF('Nhap-Xuat'!$K$12:$K$50000,$A103,'Nhap-Xuat'!$Q$12:$Q$50000)</f>
        <v>0</v>
      </c>
      <c r="I103" s="138">
        <f>SUMIF('Nhap-Xuat'!$K$12:$K$50000,$A103,'Nhap-Xuat'!$S$12:$S$50000)</f>
        <v>0</v>
      </c>
      <c r="J103" s="138">
        <f t="shared" ref="J103:K103" si="190">D103+F103-H103</f>
        <v>19</v>
      </c>
      <c r="K103" s="138">
        <f t="shared" si="190"/>
        <v>388550</v>
      </c>
      <c r="L103" s="138">
        <f t="shared" ref="L103:M103" si="191">D103+F103</f>
        <v>19</v>
      </c>
      <c r="M103" s="138">
        <f t="shared" si="191"/>
        <v>388550</v>
      </c>
      <c r="N103" s="139" t="str">
        <f t="shared" si="6"/>
        <v>TC Mini</v>
      </c>
      <c r="O103" s="138">
        <f t="shared" si="7"/>
        <v>20450</v>
      </c>
      <c r="P103" s="140" t="str">
        <f t="shared" si="3"/>
        <v>IN</v>
      </c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</row>
    <row r="104" ht="15.0" customHeight="1">
      <c r="A104" s="134" t="s">
        <v>260</v>
      </c>
      <c r="B104" s="145" t="s">
        <v>261</v>
      </c>
      <c r="C104" s="136" t="s">
        <v>181</v>
      </c>
      <c r="D104" s="137">
        <v>600.0</v>
      </c>
      <c r="E104" s="146">
        <v>9960000.0</v>
      </c>
      <c r="F104" s="138">
        <f>SUMIF('Nhap-Xuat'!$K$12:$K$50000,$A104,'Nhap-Xuat'!$N$12:$N$50000)</f>
        <v>0</v>
      </c>
      <c r="G104" s="138">
        <f>SUMIF('Nhap-Xuat'!$K$12:$K$50000,$A104,'Nhap-Xuat'!$P$12:$P$50000)</f>
        <v>0</v>
      </c>
      <c r="H104" s="138">
        <f>SUMIF('Nhap-Xuat'!$K$12:$K$50000,$A104,'Nhap-Xuat'!$Q$12:$Q$50000)</f>
        <v>0</v>
      </c>
      <c r="I104" s="138">
        <f>SUMIF('Nhap-Xuat'!$K$12:$K$50000,$A104,'Nhap-Xuat'!$S$12:$S$50000)</f>
        <v>0</v>
      </c>
      <c r="J104" s="138">
        <f t="shared" ref="J104:K104" si="192">D104+F104-H104</f>
        <v>600</v>
      </c>
      <c r="K104" s="138">
        <f t="shared" si="192"/>
        <v>9960000</v>
      </c>
      <c r="L104" s="138">
        <f t="shared" ref="L104:M104" si="193">D104+F104</f>
        <v>600</v>
      </c>
      <c r="M104" s="138">
        <f t="shared" si="193"/>
        <v>9960000</v>
      </c>
      <c r="N104" s="139" t="str">
        <f t="shared" si="6"/>
        <v>T12</v>
      </c>
      <c r="O104" s="138">
        <f t="shared" si="7"/>
        <v>16600</v>
      </c>
      <c r="P104" s="140" t="str">
        <f t="shared" si="3"/>
        <v>IN</v>
      </c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</row>
    <row r="105" ht="15.0" customHeight="1">
      <c r="A105" s="134" t="s">
        <v>262</v>
      </c>
      <c r="B105" s="145" t="s">
        <v>263</v>
      </c>
      <c r="C105" s="136" t="s">
        <v>181</v>
      </c>
      <c r="D105" s="137">
        <v>5356.0</v>
      </c>
      <c r="E105" s="146">
        <v>8.40892E7</v>
      </c>
      <c r="F105" s="138">
        <f>SUMIF('Nhap-Xuat'!$K$12:$K$50000,$A105,'Nhap-Xuat'!$N$12:$N$50000)</f>
        <v>0</v>
      </c>
      <c r="G105" s="138">
        <f>SUMIF('Nhap-Xuat'!$K$12:$K$50000,$A105,'Nhap-Xuat'!$P$12:$P$50000)</f>
        <v>0</v>
      </c>
      <c r="H105" s="138">
        <f>SUMIF('Nhap-Xuat'!$K$12:$K$50000,$A105,'Nhap-Xuat'!$Q$12:$Q$50000)</f>
        <v>0</v>
      </c>
      <c r="I105" s="138">
        <f>SUMIF('Nhap-Xuat'!$K$12:$K$50000,$A105,'Nhap-Xuat'!$S$12:$S$50000)</f>
        <v>0</v>
      </c>
      <c r="J105" s="138">
        <f t="shared" ref="J105:K105" si="194">D105+F105-H105</f>
        <v>5356</v>
      </c>
      <c r="K105" s="138">
        <f t="shared" si="194"/>
        <v>84089200</v>
      </c>
      <c r="L105" s="138">
        <f t="shared" ref="L105:M105" si="195">D105+F105</f>
        <v>5356</v>
      </c>
      <c r="M105" s="138">
        <f t="shared" si="195"/>
        <v>84089200</v>
      </c>
      <c r="N105" s="139" t="str">
        <f t="shared" si="6"/>
        <v>T 6.4</v>
      </c>
      <c r="O105" s="138">
        <f t="shared" si="7"/>
        <v>15700</v>
      </c>
      <c r="P105" s="140" t="str">
        <f t="shared" si="3"/>
        <v>IN</v>
      </c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</row>
    <row r="106" ht="15.0" customHeight="1">
      <c r="A106" s="134" t="s">
        <v>264</v>
      </c>
      <c r="B106" s="145" t="s">
        <v>265</v>
      </c>
      <c r="C106" s="136" t="s">
        <v>181</v>
      </c>
      <c r="D106" s="137">
        <v>826.0</v>
      </c>
      <c r="E106" s="146">
        <v>1.362075E7</v>
      </c>
      <c r="F106" s="138">
        <f>SUMIF('Nhap-Xuat'!$K$12:$K$50000,$A106,'Nhap-Xuat'!$N$12:$N$50000)</f>
        <v>0</v>
      </c>
      <c r="G106" s="138">
        <f>SUMIF('Nhap-Xuat'!$K$12:$K$50000,$A106,'Nhap-Xuat'!$P$12:$P$50000)</f>
        <v>0</v>
      </c>
      <c r="H106" s="138">
        <f>SUMIF('Nhap-Xuat'!$K$12:$K$50000,$A106,'Nhap-Xuat'!$Q$12:$Q$50000)</f>
        <v>0</v>
      </c>
      <c r="I106" s="138">
        <f>SUMIF('Nhap-Xuat'!$K$12:$K$50000,$A106,'Nhap-Xuat'!$S$12:$S$50000)</f>
        <v>0</v>
      </c>
      <c r="J106" s="138">
        <f t="shared" ref="J106:K106" si="196">D106+F106-H106</f>
        <v>826</v>
      </c>
      <c r="K106" s="138">
        <f t="shared" si="196"/>
        <v>13620750</v>
      </c>
      <c r="L106" s="138">
        <f t="shared" ref="L106:M106" si="197">D106+F106</f>
        <v>826</v>
      </c>
      <c r="M106" s="138">
        <f t="shared" si="197"/>
        <v>13620750</v>
      </c>
      <c r="N106" s="139" t="str">
        <f t="shared" si="6"/>
        <v>T8</v>
      </c>
      <c r="O106" s="138">
        <f t="shared" si="7"/>
        <v>16490</v>
      </c>
      <c r="P106" s="140" t="str">
        <f t="shared" si="3"/>
        <v>IN</v>
      </c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</row>
    <row r="107" ht="15.0" customHeight="1">
      <c r="A107" s="134" t="s">
        <v>266</v>
      </c>
      <c r="B107" s="145" t="s">
        <v>267</v>
      </c>
      <c r="C107" s="136" t="s">
        <v>181</v>
      </c>
      <c r="D107" s="137">
        <v>625.0</v>
      </c>
      <c r="E107" s="146">
        <v>9625000.0</v>
      </c>
      <c r="F107" s="138">
        <f>SUMIF('Nhap-Xuat'!$K$12:$K$50000,$A107,'Nhap-Xuat'!$N$12:$N$50000)</f>
        <v>0</v>
      </c>
      <c r="G107" s="138">
        <f>SUMIF('Nhap-Xuat'!$K$12:$K$50000,$A107,'Nhap-Xuat'!$P$12:$P$50000)</f>
        <v>0</v>
      </c>
      <c r="H107" s="138">
        <f>SUMIF('Nhap-Xuat'!$K$12:$K$50000,$A107,'Nhap-Xuat'!$Q$12:$Q$50000)</f>
        <v>0</v>
      </c>
      <c r="I107" s="138">
        <f>SUMIF('Nhap-Xuat'!$K$12:$K$50000,$A107,'Nhap-Xuat'!$S$12:$S$50000)</f>
        <v>0</v>
      </c>
      <c r="J107" s="138">
        <f t="shared" ref="J107:K107" si="198">D107+F107-H107</f>
        <v>625</v>
      </c>
      <c r="K107" s="138">
        <f t="shared" si="198"/>
        <v>9625000</v>
      </c>
      <c r="L107" s="138">
        <f t="shared" ref="L107:M107" si="199">D107+F107</f>
        <v>625</v>
      </c>
      <c r="M107" s="138">
        <f t="shared" si="199"/>
        <v>9625000</v>
      </c>
      <c r="N107" s="139" t="str">
        <f t="shared" si="6"/>
        <v>TC Theo  QC</v>
      </c>
      <c r="O107" s="138">
        <f t="shared" si="7"/>
        <v>15400</v>
      </c>
      <c r="P107" s="140" t="str">
        <f t="shared" si="3"/>
        <v>IN</v>
      </c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</row>
    <row r="108" ht="15.0" customHeight="1">
      <c r="A108" s="134" t="s">
        <v>268</v>
      </c>
      <c r="B108" s="145" t="s">
        <v>269</v>
      </c>
      <c r="C108" s="136" t="s">
        <v>181</v>
      </c>
      <c r="D108" s="137">
        <v>0.0</v>
      </c>
      <c r="E108" s="146">
        <v>628.0</v>
      </c>
      <c r="F108" s="138">
        <f>SUMIF('Nhap-Xuat'!$K$12:$K$50000,$A108,'Nhap-Xuat'!$N$12:$N$50000)</f>
        <v>0</v>
      </c>
      <c r="G108" s="138">
        <f>SUMIF('Nhap-Xuat'!$K$12:$K$50000,$A108,'Nhap-Xuat'!$P$12:$P$50000)</f>
        <v>0</v>
      </c>
      <c r="H108" s="138">
        <f>SUMIF('Nhap-Xuat'!$K$12:$K$50000,$A108,'Nhap-Xuat'!$Q$12:$Q$50000)</f>
        <v>0</v>
      </c>
      <c r="I108" s="138">
        <f>SUMIF('Nhap-Xuat'!$K$12:$K$50000,$A108,'Nhap-Xuat'!$S$12:$S$50000)</f>
        <v>0</v>
      </c>
      <c r="J108" s="138">
        <f t="shared" ref="J108:K108" si="200">D108+F108-H108</f>
        <v>0</v>
      </c>
      <c r="K108" s="138">
        <f t="shared" si="200"/>
        <v>628</v>
      </c>
      <c r="L108" s="138">
        <f t="shared" ref="L108:M108" si="201">D108+F108</f>
        <v>0</v>
      </c>
      <c r="M108" s="138">
        <f t="shared" si="201"/>
        <v>628</v>
      </c>
      <c r="N108" s="139" t="str">
        <f t="shared" si="6"/>
        <v>TDCL</v>
      </c>
      <c r="O108" s="138">
        <f t="shared" si="7"/>
        <v>0</v>
      </c>
      <c r="P108" s="140" t="str">
        <f t="shared" si="3"/>
        <v/>
      </c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</row>
    <row r="109" ht="15.0" customHeight="1">
      <c r="A109" s="134" t="s">
        <v>270</v>
      </c>
      <c r="B109" s="145" t="s">
        <v>271</v>
      </c>
      <c r="C109" s="136" t="s">
        <v>181</v>
      </c>
      <c r="D109" s="137">
        <v>600.0</v>
      </c>
      <c r="E109" s="146">
        <v>9702464.0</v>
      </c>
      <c r="F109" s="138">
        <f>SUMIF('Nhap-Xuat'!$K$12:$K$50000,$A109,'Nhap-Xuat'!$N$12:$N$50000)</f>
        <v>0</v>
      </c>
      <c r="G109" s="138">
        <f>SUMIF('Nhap-Xuat'!$K$12:$K$50000,$A109,'Nhap-Xuat'!$P$12:$P$50000)</f>
        <v>0</v>
      </c>
      <c r="H109" s="138">
        <f>SUMIF('Nhap-Xuat'!$K$12:$K$50000,$A109,'Nhap-Xuat'!$Q$12:$Q$50000)</f>
        <v>0</v>
      </c>
      <c r="I109" s="138">
        <f>SUMIF('Nhap-Xuat'!$K$12:$K$50000,$A109,'Nhap-Xuat'!$S$12:$S$50000)</f>
        <v>0</v>
      </c>
      <c r="J109" s="138">
        <f t="shared" ref="J109:K109" si="202">D109+F109-H109</f>
        <v>600</v>
      </c>
      <c r="K109" s="138">
        <f t="shared" si="202"/>
        <v>9702464</v>
      </c>
      <c r="L109" s="138">
        <f t="shared" ref="L109:M109" si="203">D109+F109</f>
        <v>600</v>
      </c>
      <c r="M109" s="138">
        <f t="shared" si="203"/>
        <v>9702464</v>
      </c>
      <c r="N109" s="139" t="str">
        <f t="shared" si="6"/>
        <v>TH I 150</v>
      </c>
      <c r="O109" s="138">
        <f t="shared" si="7"/>
        <v>16171</v>
      </c>
      <c r="P109" s="140" t="str">
        <f t="shared" si="3"/>
        <v>IN</v>
      </c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</row>
    <row r="110" ht="15.0" customHeight="1">
      <c r="A110" s="134" t="s">
        <v>272</v>
      </c>
      <c r="B110" s="145" t="s">
        <v>273</v>
      </c>
      <c r="C110" s="136" t="s">
        <v>181</v>
      </c>
      <c r="D110" s="137">
        <v>4973.0</v>
      </c>
      <c r="E110" s="146">
        <v>7.4286905E7</v>
      </c>
      <c r="F110" s="138">
        <f>SUMIF('Nhap-Xuat'!$K$12:$K$50000,$A110,'Nhap-Xuat'!$N$12:$N$50000)</f>
        <v>0</v>
      </c>
      <c r="G110" s="138">
        <f>SUMIF('Nhap-Xuat'!$K$12:$K$50000,$A110,'Nhap-Xuat'!$P$12:$P$50000)</f>
        <v>0</v>
      </c>
      <c r="H110" s="138">
        <f>SUMIF('Nhap-Xuat'!$K$12:$K$50000,$A110,'Nhap-Xuat'!$Q$12:$Q$50000)</f>
        <v>0</v>
      </c>
      <c r="I110" s="138">
        <f>SUMIF('Nhap-Xuat'!$K$12:$K$50000,$A110,'Nhap-Xuat'!$S$12:$S$50000)</f>
        <v>0</v>
      </c>
      <c r="J110" s="138">
        <f t="shared" ref="J110:K110" si="204">D110+F110-H110</f>
        <v>4973</v>
      </c>
      <c r="K110" s="138">
        <f t="shared" si="204"/>
        <v>74286905</v>
      </c>
      <c r="L110" s="138">
        <f t="shared" ref="L110:M110" si="205">D110+F110</f>
        <v>4973</v>
      </c>
      <c r="M110" s="138">
        <f t="shared" si="205"/>
        <v>74286905</v>
      </c>
      <c r="N110" s="139" t="str">
        <f t="shared" si="6"/>
        <v>THCL</v>
      </c>
      <c r="O110" s="138">
        <f t="shared" si="7"/>
        <v>14938</v>
      </c>
      <c r="P110" s="140" t="str">
        <f t="shared" si="3"/>
        <v>IN</v>
      </c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</row>
    <row r="111" ht="15.0" customHeight="1">
      <c r="A111" s="134" t="s">
        <v>274</v>
      </c>
      <c r="B111" s="145" t="s">
        <v>275</v>
      </c>
      <c r="C111" s="136" t="s">
        <v>181</v>
      </c>
      <c r="D111" s="137">
        <v>185.0</v>
      </c>
      <c r="E111" s="146">
        <v>3196492.0</v>
      </c>
      <c r="F111" s="138">
        <f>SUMIF('Nhap-Xuat'!$K$12:$K$50000,$A111,'Nhap-Xuat'!$N$12:$N$50000)</f>
        <v>0</v>
      </c>
      <c r="G111" s="138">
        <f>SUMIF('Nhap-Xuat'!$K$12:$K$50000,$A111,'Nhap-Xuat'!$P$12:$P$50000)</f>
        <v>0</v>
      </c>
      <c r="H111" s="138">
        <f>SUMIF('Nhap-Xuat'!$K$12:$K$50000,$A111,'Nhap-Xuat'!$Q$12:$Q$50000)</f>
        <v>0</v>
      </c>
      <c r="I111" s="138">
        <f>SUMIF('Nhap-Xuat'!$K$12:$K$50000,$A111,'Nhap-Xuat'!$S$12:$S$50000)</f>
        <v>0</v>
      </c>
      <c r="J111" s="138">
        <f t="shared" ref="J111:K111" si="206">D111+F111-H111</f>
        <v>185</v>
      </c>
      <c r="K111" s="138">
        <f t="shared" si="206"/>
        <v>3196492</v>
      </c>
      <c r="L111" s="138">
        <f t="shared" ref="L111:M111" si="207">D111+F111</f>
        <v>185</v>
      </c>
      <c r="M111" s="138">
        <f t="shared" si="207"/>
        <v>3196492</v>
      </c>
      <c r="N111" s="139" t="str">
        <f t="shared" si="6"/>
        <v>THMK</v>
      </c>
      <c r="O111" s="138">
        <f t="shared" si="7"/>
        <v>17278</v>
      </c>
      <c r="P111" s="140" t="str">
        <f t="shared" si="3"/>
        <v>IN</v>
      </c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</row>
    <row r="112" ht="15.0" customHeight="1">
      <c r="A112" s="145" t="s">
        <v>276</v>
      </c>
      <c r="B112" s="145" t="s">
        <v>277</v>
      </c>
      <c r="C112" s="136" t="s">
        <v>181</v>
      </c>
      <c r="D112" s="137">
        <v>1727.0</v>
      </c>
      <c r="E112" s="146">
        <v>2.8650656E7</v>
      </c>
      <c r="F112" s="138">
        <f>SUMIF('Nhap-Xuat'!$K$12:$K$50000,$A112,'Nhap-Xuat'!$N$12:$N$50000)</f>
        <v>0</v>
      </c>
      <c r="G112" s="138">
        <f>SUMIF('Nhap-Xuat'!$K$12:$K$50000,$A112,'Nhap-Xuat'!$P$12:$P$50000)</f>
        <v>0</v>
      </c>
      <c r="H112" s="138">
        <f>SUMIF('Nhap-Xuat'!$K$12:$K$50000,$A112,'Nhap-Xuat'!$Q$12:$Q$50000)</f>
        <v>0</v>
      </c>
      <c r="I112" s="138">
        <f>SUMIF('Nhap-Xuat'!$K$12:$K$50000,$A112,'Nhap-Xuat'!$S$12:$S$50000)</f>
        <v>0</v>
      </c>
      <c r="J112" s="138">
        <f t="shared" ref="J112:K112" si="208">D112+F112-H112</f>
        <v>1727</v>
      </c>
      <c r="K112" s="138">
        <f t="shared" si="208"/>
        <v>28650656</v>
      </c>
      <c r="L112" s="138">
        <f t="shared" ref="L112:M112" si="209">D112+F112</f>
        <v>1727</v>
      </c>
      <c r="M112" s="138">
        <f t="shared" si="209"/>
        <v>28650656</v>
      </c>
      <c r="N112" s="139" t="str">
        <f t="shared" si="6"/>
        <v>THMKCL</v>
      </c>
      <c r="O112" s="138">
        <f t="shared" si="7"/>
        <v>16590</v>
      </c>
      <c r="P112" s="140" t="str">
        <f t="shared" si="3"/>
        <v>IN</v>
      </c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</row>
    <row r="113" ht="15.0" customHeight="1">
      <c r="A113" s="134" t="s">
        <v>278</v>
      </c>
      <c r="B113" s="145" t="s">
        <v>279</v>
      </c>
      <c r="C113" s="136" t="s">
        <v>181</v>
      </c>
      <c r="D113" s="137">
        <v>855.0</v>
      </c>
      <c r="E113" s="146">
        <v>1.6074E7</v>
      </c>
      <c r="F113" s="138">
        <f>SUMIF('Nhap-Xuat'!$K$12:$K$50000,$A113,'Nhap-Xuat'!$N$12:$N$50000)</f>
        <v>0</v>
      </c>
      <c r="G113" s="138">
        <f>SUMIF('Nhap-Xuat'!$K$12:$K$50000,$A113,'Nhap-Xuat'!$P$12:$P$50000)</f>
        <v>0</v>
      </c>
      <c r="H113" s="138">
        <f>SUMIF('Nhap-Xuat'!$K$12:$K$50000,$A113,'Nhap-Xuat'!$Q$12:$Q$50000)</f>
        <v>0</v>
      </c>
      <c r="I113" s="138">
        <f>SUMIF('Nhap-Xuat'!$K$12:$K$50000,$A113,'Nhap-Xuat'!$S$12:$S$50000)</f>
        <v>0</v>
      </c>
      <c r="J113" s="138">
        <f t="shared" ref="J113:K113" si="210">D113+F113-H113</f>
        <v>855</v>
      </c>
      <c r="K113" s="138">
        <f t="shared" si="210"/>
        <v>16074000</v>
      </c>
      <c r="L113" s="138">
        <f t="shared" ref="L113:M113" si="211">D113+F113</f>
        <v>855</v>
      </c>
      <c r="M113" s="138">
        <f t="shared" si="211"/>
        <v>16074000</v>
      </c>
      <c r="N113" s="139" t="str">
        <f t="shared" si="6"/>
        <v>THMK Z8</v>
      </c>
      <c r="O113" s="138">
        <f t="shared" si="7"/>
        <v>18800</v>
      </c>
      <c r="P113" s="140" t="str">
        <f t="shared" si="3"/>
        <v>IN</v>
      </c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</row>
    <row r="114" ht="15.0" customHeight="1">
      <c r="A114" s="134" t="s">
        <v>280</v>
      </c>
      <c r="B114" s="145" t="s">
        <v>281</v>
      </c>
      <c r="C114" s="136" t="s">
        <v>181</v>
      </c>
      <c r="D114" s="137">
        <v>558.0</v>
      </c>
      <c r="E114" s="146">
        <v>9947754.0</v>
      </c>
      <c r="F114" s="138">
        <f>SUMIF('Nhap-Xuat'!$K$12:$K$50000,$A114,'Nhap-Xuat'!$N$12:$N$50000)</f>
        <v>494.8</v>
      </c>
      <c r="G114" s="138">
        <f>SUMIF('Nhap-Xuat'!$K$12:$K$50000,$A114,'Nhap-Xuat'!$P$12:$P$50000)</f>
        <v>8346286</v>
      </c>
      <c r="H114" s="138">
        <f>SUMIF('Nhap-Xuat'!$K$12:$K$50000,$A114,'Nhap-Xuat'!$Q$12:$Q$50000)</f>
        <v>0</v>
      </c>
      <c r="I114" s="138">
        <f>SUMIF('Nhap-Xuat'!$K$12:$K$50000,$A114,'Nhap-Xuat'!$S$12:$S$50000)</f>
        <v>0</v>
      </c>
      <c r="J114" s="138">
        <f t="shared" ref="J114:K114" si="212">D114+F114-H114</f>
        <v>1052.8</v>
      </c>
      <c r="K114" s="138">
        <f t="shared" si="212"/>
        <v>18294040</v>
      </c>
      <c r="L114" s="138">
        <f t="shared" ref="L114:M114" si="213">D114+F114</f>
        <v>1052.8</v>
      </c>
      <c r="M114" s="138">
        <f t="shared" si="213"/>
        <v>18294040</v>
      </c>
      <c r="N114" s="139" t="str">
        <f t="shared" si="6"/>
        <v>THVMK</v>
      </c>
      <c r="O114" s="138">
        <f t="shared" si="7"/>
        <v>17377</v>
      </c>
      <c r="P114" s="140" t="str">
        <f t="shared" si="3"/>
        <v>IN</v>
      </c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</row>
    <row r="115" ht="15.0" customHeight="1">
      <c r="A115" s="134" t="s">
        <v>282</v>
      </c>
      <c r="B115" s="145" t="s">
        <v>283</v>
      </c>
      <c r="C115" s="136" t="s">
        <v>181</v>
      </c>
      <c r="D115" s="137">
        <v>30.0</v>
      </c>
      <c r="E115" s="146">
        <v>447000.0</v>
      </c>
      <c r="F115" s="138">
        <f>SUMIF('Nhap-Xuat'!$K$12:$K$50000,$A115,'Nhap-Xuat'!$N$12:$N$50000)</f>
        <v>0</v>
      </c>
      <c r="G115" s="138">
        <f>SUMIF('Nhap-Xuat'!$K$12:$K$50000,$A115,'Nhap-Xuat'!$P$12:$P$50000)</f>
        <v>0</v>
      </c>
      <c r="H115" s="138">
        <f>SUMIF('Nhap-Xuat'!$K$12:$K$50000,$A115,'Nhap-Xuat'!$Q$12:$Q$50000)</f>
        <v>0</v>
      </c>
      <c r="I115" s="138">
        <f>SUMIF('Nhap-Xuat'!$K$12:$K$50000,$A115,'Nhap-Xuat'!$S$12:$S$50000)</f>
        <v>0</v>
      </c>
      <c r="J115" s="138">
        <f t="shared" ref="J115:K115" si="214">D115+F115-H115</f>
        <v>30</v>
      </c>
      <c r="K115" s="138">
        <f t="shared" si="214"/>
        <v>447000</v>
      </c>
      <c r="L115" s="138">
        <f t="shared" ref="L115:M115" si="215">D115+F115</f>
        <v>30</v>
      </c>
      <c r="M115" s="138">
        <f t="shared" si="215"/>
        <v>447000</v>
      </c>
      <c r="N115" s="139" t="str">
        <f t="shared" si="6"/>
        <v>T I150</v>
      </c>
      <c r="O115" s="138">
        <f t="shared" si="7"/>
        <v>14900</v>
      </c>
      <c r="P115" s="140" t="str">
        <f t="shared" si="3"/>
        <v>IN</v>
      </c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</row>
    <row r="116" ht="15.0" customHeight="1">
      <c r="A116" s="134" t="s">
        <v>284</v>
      </c>
      <c r="B116" s="145" t="s">
        <v>285</v>
      </c>
      <c r="C116" s="136" t="s">
        <v>181</v>
      </c>
      <c r="D116" s="137">
        <v>5.0</v>
      </c>
      <c r="E116" s="137">
        <v>240713.0</v>
      </c>
      <c r="F116" s="138">
        <f>SUMIF('Nhap-Xuat'!$K$12:$K$50000,$A116,'Nhap-Xuat'!$N$12:$N$50000)</f>
        <v>0</v>
      </c>
      <c r="G116" s="138">
        <f>SUMIF('Nhap-Xuat'!$K$12:$K$50000,$A116,'Nhap-Xuat'!$P$12:$P$50000)</f>
        <v>0</v>
      </c>
      <c r="H116" s="138">
        <f>SUMIF('Nhap-Xuat'!$K$12:$K$50000,$A116,'Nhap-Xuat'!$Q$12:$Q$50000)</f>
        <v>0</v>
      </c>
      <c r="I116" s="138">
        <f>SUMIF('Nhap-Xuat'!$K$12:$K$50000,$A116,'Nhap-Xuat'!$S$12:$S$50000)</f>
        <v>0</v>
      </c>
      <c r="J116" s="138">
        <f t="shared" ref="J116:K116" si="216">D116+F116-H116</f>
        <v>5</v>
      </c>
      <c r="K116" s="138">
        <f t="shared" si="216"/>
        <v>240713</v>
      </c>
      <c r="L116" s="138">
        <f t="shared" ref="L116:M116" si="217">D116+F116</f>
        <v>5</v>
      </c>
      <c r="M116" s="138">
        <f t="shared" si="217"/>
        <v>240713</v>
      </c>
      <c r="N116" s="139" t="str">
        <f t="shared" si="6"/>
        <v>TKR</v>
      </c>
      <c r="O116" s="138">
        <f t="shared" si="7"/>
        <v>48143</v>
      </c>
      <c r="P116" s="140" t="str">
        <f t="shared" si="3"/>
        <v>IN</v>
      </c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</row>
    <row r="117" ht="15.0" customHeight="1">
      <c r="A117" s="134" t="s">
        <v>286</v>
      </c>
      <c r="B117" s="145" t="s">
        <v>287</v>
      </c>
      <c r="C117" s="136" t="s">
        <v>181</v>
      </c>
      <c r="D117" s="137">
        <v>32.0</v>
      </c>
      <c r="E117" s="137">
        <v>467857.0</v>
      </c>
      <c r="F117" s="138">
        <f>SUMIF('Nhap-Xuat'!$K$12:$K$50000,$A117,'Nhap-Xuat'!$N$12:$N$50000)</f>
        <v>0</v>
      </c>
      <c r="G117" s="138">
        <f>SUMIF('Nhap-Xuat'!$K$12:$K$50000,$A117,'Nhap-Xuat'!$P$12:$P$50000)</f>
        <v>0</v>
      </c>
      <c r="H117" s="138">
        <f>SUMIF('Nhap-Xuat'!$K$12:$K$50000,$A117,'Nhap-Xuat'!$Q$12:$Q$50000)</f>
        <v>0</v>
      </c>
      <c r="I117" s="138">
        <f>SUMIF('Nhap-Xuat'!$K$12:$K$50000,$A117,'Nhap-Xuat'!$S$12:$S$50000)</f>
        <v>0</v>
      </c>
      <c r="J117" s="138">
        <f t="shared" ref="J117:K117" si="218">D117+F117-H117</f>
        <v>32</v>
      </c>
      <c r="K117" s="138">
        <f t="shared" si="218"/>
        <v>467857</v>
      </c>
      <c r="L117" s="138">
        <f t="shared" ref="L117:M117" si="219">D117+F117</f>
        <v>32</v>
      </c>
      <c r="M117" s="138">
        <f t="shared" si="219"/>
        <v>467857</v>
      </c>
      <c r="N117" s="139" t="str">
        <f t="shared" si="6"/>
        <v>Tla</v>
      </c>
      <c r="O117" s="138">
        <f t="shared" si="7"/>
        <v>14621</v>
      </c>
      <c r="P117" s="140" t="str">
        <f t="shared" si="3"/>
        <v>IN</v>
      </c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</row>
    <row r="118" ht="15.0" customHeight="1">
      <c r="A118" s="134" t="s">
        <v>288</v>
      </c>
      <c r="B118" s="145" t="s">
        <v>289</v>
      </c>
      <c r="C118" s="136" t="s">
        <v>181</v>
      </c>
      <c r="D118" s="143">
        <v>464.0</v>
      </c>
      <c r="E118" s="137">
        <v>7233760.0</v>
      </c>
      <c r="F118" s="138">
        <f>SUMIF('Nhap-Xuat'!$K$12:$K$50000,$A118,'Nhap-Xuat'!$N$12:$N$50000)</f>
        <v>0</v>
      </c>
      <c r="G118" s="138">
        <f>SUMIF('Nhap-Xuat'!$K$12:$K$50000,$A118,'Nhap-Xuat'!$P$12:$P$50000)</f>
        <v>0</v>
      </c>
      <c r="H118" s="138">
        <f>SUMIF('Nhap-Xuat'!$K$12:$K$50000,$A118,'Nhap-Xuat'!$Q$12:$Q$50000)</f>
        <v>226</v>
      </c>
      <c r="I118" s="138">
        <f>SUMIF('Nhap-Xuat'!$K$12:$K$50000,$A118,'Nhap-Xuat'!$S$12:$S$50000)</f>
        <v>3523340</v>
      </c>
      <c r="J118" s="138">
        <f t="shared" ref="J118:K118" si="220">D118+F118-H118</f>
        <v>238</v>
      </c>
      <c r="K118" s="138">
        <f t="shared" si="220"/>
        <v>3710420</v>
      </c>
      <c r="L118" s="138">
        <f t="shared" ref="L118:M118" si="221">D118+F118</f>
        <v>464</v>
      </c>
      <c r="M118" s="138">
        <f t="shared" si="221"/>
        <v>7233760</v>
      </c>
      <c r="N118" s="139" t="str">
        <f t="shared" si="6"/>
        <v>ThL</v>
      </c>
      <c r="O118" s="138">
        <f t="shared" si="7"/>
        <v>15590</v>
      </c>
      <c r="P118" s="140" t="str">
        <f t="shared" si="3"/>
        <v>IN</v>
      </c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</row>
    <row r="119" ht="15.0" customHeight="1">
      <c r="A119" s="134" t="s">
        <v>290</v>
      </c>
      <c r="B119" s="145" t="s">
        <v>291</v>
      </c>
      <c r="C119" s="136" t="s">
        <v>181</v>
      </c>
      <c r="D119" s="143">
        <v>1030.0</v>
      </c>
      <c r="E119" s="137">
        <v>1.7009011E7</v>
      </c>
      <c r="F119" s="138">
        <f>SUMIF('Nhap-Xuat'!$K$12:$K$50000,$A119,'Nhap-Xuat'!$N$12:$N$50000)</f>
        <v>0</v>
      </c>
      <c r="G119" s="138">
        <f>SUMIF('Nhap-Xuat'!$K$12:$K$50000,$A119,'Nhap-Xuat'!$P$12:$P$50000)</f>
        <v>0</v>
      </c>
      <c r="H119" s="138">
        <f>SUMIF('Nhap-Xuat'!$K$12:$K$50000,$A119,'Nhap-Xuat'!$Q$12:$Q$50000)</f>
        <v>0</v>
      </c>
      <c r="I119" s="138">
        <f>SUMIF('Nhap-Xuat'!$K$12:$K$50000,$A119,'Nhap-Xuat'!$S$12:$S$50000)</f>
        <v>0</v>
      </c>
      <c r="J119" s="138">
        <f t="shared" ref="J119:K119" si="222">D119+F119-H119</f>
        <v>1030</v>
      </c>
      <c r="K119" s="138">
        <f t="shared" si="222"/>
        <v>17009011</v>
      </c>
      <c r="L119" s="138">
        <f t="shared" ref="L119:M119" si="223">D119+F119</f>
        <v>1030</v>
      </c>
      <c r="M119" s="138">
        <f t="shared" si="223"/>
        <v>17009011</v>
      </c>
      <c r="N119" s="139" t="str">
        <f t="shared" si="6"/>
        <v>TLCL</v>
      </c>
      <c r="O119" s="138">
        <f t="shared" si="7"/>
        <v>16514</v>
      </c>
      <c r="P119" s="140" t="str">
        <f t="shared" si="3"/>
        <v>IN</v>
      </c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</row>
    <row r="120" ht="15.0" customHeight="1">
      <c r="A120" s="134" t="s">
        <v>292</v>
      </c>
      <c r="B120" s="145" t="s">
        <v>293</v>
      </c>
      <c r="C120" s="136" t="s">
        <v>181</v>
      </c>
      <c r="D120" s="137">
        <v>1683.0</v>
      </c>
      <c r="E120" s="137">
        <v>2.45718E7</v>
      </c>
      <c r="F120" s="138">
        <f>SUMIF('Nhap-Xuat'!$K$12:$K$50000,$A120,'Nhap-Xuat'!$N$12:$N$50000)</f>
        <v>0</v>
      </c>
      <c r="G120" s="138">
        <f>SUMIF('Nhap-Xuat'!$K$12:$K$50000,$A120,'Nhap-Xuat'!$P$12:$P$50000)</f>
        <v>0</v>
      </c>
      <c r="H120" s="138">
        <f>SUMIF('Nhap-Xuat'!$K$12:$K$50000,$A120,'Nhap-Xuat'!$Q$12:$Q$50000)</f>
        <v>0</v>
      </c>
      <c r="I120" s="138">
        <f>SUMIF('Nhap-Xuat'!$K$12:$K$50000,$A120,'Nhap-Xuat'!$S$12:$S$50000)</f>
        <v>0</v>
      </c>
      <c r="J120" s="138">
        <f t="shared" ref="J120:K120" si="224">D120+F120-H120</f>
        <v>1683</v>
      </c>
      <c r="K120" s="138">
        <f t="shared" si="224"/>
        <v>24571800</v>
      </c>
      <c r="L120" s="138">
        <f t="shared" ref="L120:M120" si="225">D120+F120</f>
        <v>1683</v>
      </c>
      <c r="M120" s="138">
        <f t="shared" si="225"/>
        <v>24571800</v>
      </c>
      <c r="N120" s="139" t="str">
        <f t="shared" si="6"/>
        <v>TLC SQC</v>
      </c>
      <c r="O120" s="138">
        <f t="shared" si="7"/>
        <v>14600</v>
      </c>
      <c r="P120" s="140" t="str">
        <f t="shared" si="3"/>
        <v>IN</v>
      </c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</row>
    <row r="121" ht="15.0" customHeight="1">
      <c r="A121" s="134" t="s">
        <v>294</v>
      </c>
      <c r="B121" s="145" t="s">
        <v>295</v>
      </c>
      <c r="C121" s="136" t="s">
        <v>181</v>
      </c>
      <c r="D121" s="137">
        <v>546.0</v>
      </c>
      <c r="E121" s="137">
        <v>1.3923E7</v>
      </c>
      <c r="F121" s="138">
        <f>SUMIF('Nhap-Xuat'!$K$12:$K$50000,$A121,'Nhap-Xuat'!$N$12:$N$50000)</f>
        <v>0</v>
      </c>
      <c r="G121" s="138">
        <f>SUMIF('Nhap-Xuat'!$K$12:$K$50000,$A121,'Nhap-Xuat'!$P$12:$P$50000)</f>
        <v>0</v>
      </c>
      <c r="H121" s="138">
        <f>SUMIF('Nhap-Xuat'!$K$12:$K$50000,$A121,'Nhap-Xuat'!$Q$12:$Q$50000)</f>
        <v>0</v>
      </c>
      <c r="I121" s="138">
        <f>SUMIF('Nhap-Xuat'!$K$12:$K$50000,$A121,'Nhap-Xuat'!$S$12:$S$50000)</f>
        <v>0</v>
      </c>
      <c r="J121" s="138">
        <f t="shared" ref="J121:K121" si="226">D121+F121-H121</f>
        <v>546</v>
      </c>
      <c r="K121" s="138">
        <f t="shared" si="226"/>
        <v>13923000</v>
      </c>
      <c r="L121" s="138">
        <f t="shared" ref="L121:M121" si="227">D121+F121</f>
        <v>546</v>
      </c>
      <c r="M121" s="138">
        <f t="shared" si="227"/>
        <v>13923000</v>
      </c>
      <c r="N121" s="139" t="str">
        <f t="shared" si="6"/>
        <v>TMNK 0.22 1200</v>
      </c>
      <c r="O121" s="138">
        <f t="shared" si="7"/>
        <v>25500</v>
      </c>
      <c r="P121" s="140" t="str">
        <f t="shared" si="3"/>
        <v>IN</v>
      </c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</row>
    <row r="122" ht="15.0" customHeight="1">
      <c r="A122" s="145" t="s">
        <v>296</v>
      </c>
      <c r="B122" s="145" t="s">
        <v>297</v>
      </c>
      <c r="C122" s="136" t="s">
        <v>181</v>
      </c>
      <c r="D122" s="142">
        <v>300.0</v>
      </c>
      <c r="E122" s="142">
        <v>6600000.0</v>
      </c>
      <c r="F122" s="138">
        <f>SUMIF('Nhap-Xuat'!$K$12:$K$50000,$A122,'Nhap-Xuat'!$N$12:$N$50000)</f>
        <v>0</v>
      </c>
      <c r="G122" s="138">
        <f>SUMIF('Nhap-Xuat'!$K$12:$K$50000,$A122,'Nhap-Xuat'!$P$12:$P$50000)</f>
        <v>0</v>
      </c>
      <c r="H122" s="138">
        <f>SUMIF('Nhap-Xuat'!$K$12:$K$50000,$A122,'Nhap-Xuat'!$Q$12:$Q$50000)</f>
        <v>0</v>
      </c>
      <c r="I122" s="138">
        <f>SUMIF('Nhap-Xuat'!$K$12:$K$50000,$A122,'Nhap-Xuat'!$S$12:$S$50000)</f>
        <v>0</v>
      </c>
      <c r="J122" s="138">
        <f t="shared" ref="J122:K122" si="228">D122+F122-H122</f>
        <v>300</v>
      </c>
      <c r="K122" s="138">
        <f t="shared" si="228"/>
        <v>6600000</v>
      </c>
      <c r="L122" s="138">
        <f t="shared" ref="L122:M122" si="229">D122+F122</f>
        <v>300</v>
      </c>
      <c r="M122" s="138">
        <f t="shared" si="229"/>
        <v>6600000</v>
      </c>
      <c r="N122" s="139" t="str">
        <f t="shared" si="6"/>
        <v>TMN KPS</v>
      </c>
      <c r="O122" s="138">
        <f t="shared" si="7"/>
        <v>22000</v>
      </c>
      <c r="P122" s="140" t="str">
        <f t="shared" si="3"/>
        <v>IN</v>
      </c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</row>
    <row r="123" ht="15.0" customHeight="1">
      <c r="A123" s="134" t="s">
        <v>298</v>
      </c>
      <c r="B123" s="145" t="s">
        <v>299</v>
      </c>
      <c r="C123" s="136" t="s">
        <v>181</v>
      </c>
      <c r="D123" s="142">
        <v>3750.0</v>
      </c>
      <c r="E123" s="142">
        <v>6.0E7</v>
      </c>
      <c r="F123" s="138">
        <f>SUMIF('Nhap-Xuat'!$K$12:$K$50000,$A123,'Nhap-Xuat'!$N$12:$N$50000)</f>
        <v>0</v>
      </c>
      <c r="G123" s="138">
        <f>SUMIF('Nhap-Xuat'!$K$12:$K$50000,$A123,'Nhap-Xuat'!$P$12:$P$50000)</f>
        <v>0</v>
      </c>
      <c r="H123" s="138">
        <f>SUMIF('Nhap-Xuat'!$K$12:$K$50000,$A123,'Nhap-Xuat'!$Q$12:$Q$50000)</f>
        <v>0</v>
      </c>
      <c r="I123" s="138">
        <f>SUMIF('Nhap-Xuat'!$K$12:$K$50000,$A123,'Nhap-Xuat'!$S$12:$S$50000)</f>
        <v>0</v>
      </c>
      <c r="J123" s="138">
        <f t="shared" ref="J123:K123" si="230">D123+F123-H123</f>
        <v>3750</v>
      </c>
      <c r="K123" s="138">
        <f t="shared" si="230"/>
        <v>60000000</v>
      </c>
      <c r="L123" s="138">
        <f t="shared" ref="L123:M123" si="231">D123+F123</f>
        <v>3750</v>
      </c>
      <c r="M123" s="138">
        <f t="shared" si="231"/>
        <v>60000000</v>
      </c>
      <c r="N123" s="139" t="str">
        <f t="shared" si="6"/>
        <v>T ø18</v>
      </c>
      <c r="O123" s="138">
        <f t="shared" si="7"/>
        <v>16000</v>
      </c>
      <c r="P123" s="140" t="str">
        <f t="shared" si="3"/>
        <v>IN</v>
      </c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</row>
    <row r="124" ht="15.0" customHeight="1">
      <c r="A124" s="134" t="s">
        <v>300</v>
      </c>
      <c r="B124" s="145" t="s">
        <v>301</v>
      </c>
      <c r="C124" s="136" t="s">
        <v>181</v>
      </c>
      <c r="D124" s="142">
        <v>8254.0</v>
      </c>
      <c r="E124" s="142">
        <v>1.3289584E8</v>
      </c>
      <c r="F124" s="138">
        <f>SUMIF('Nhap-Xuat'!$K$12:$K$50000,$A124,'Nhap-Xuat'!$N$12:$N$50000)</f>
        <v>0</v>
      </c>
      <c r="G124" s="138">
        <f>SUMIF('Nhap-Xuat'!$K$12:$K$50000,$A124,'Nhap-Xuat'!$P$12:$P$50000)</f>
        <v>0</v>
      </c>
      <c r="H124" s="138">
        <f>SUMIF('Nhap-Xuat'!$K$12:$K$50000,$A124,'Nhap-Xuat'!$Q$12:$Q$50000)</f>
        <v>0</v>
      </c>
      <c r="I124" s="138">
        <f>SUMIF('Nhap-Xuat'!$K$12:$K$50000,$A124,'Nhap-Xuat'!$S$12:$S$50000)</f>
        <v>0</v>
      </c>
      <c r="J124" s="138">
        <f t="shared" ref="J124:K124" si="232">D124+F124-H124</f>
        <v>8254</v>
      </c>
      <c r="K124" s="138">
        <f t="shared" si="232"/>
        <v>132895840</v>
      </c>
      <c r="L124" s="138">
        <f t="shared" ref="L124:M124" si="233">D124+F124</f>
        <v>8254</v>
      </c>
      <c r="M124" s="138">
        <f t="shared" si="233"/>
        <v>132895840</v>
      </c>
      <c r="N124" s="139" t="str">
        <f t="shared" si="6"/>
        <v>T ø20</v>
      </c>
      <c r="O124" s="138">
        <f t="shared" si="7"/>
        <v>16101</v>
      </c>
      <c r="P124" s="140" t="str">
        <f t="shared" si="3"/>
        <v>IN</v>
      </c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</row>
    <row r="125" ht="15.0" customHeight="1">
      <c r="A125" s="134" t="s">
        <v>302</v>
      </c>
      <c r="B125" s="145" t="s">
        <v>303</v>
      </c>
      <c r="C125" s="136" t="s">
        <v>181</v>
      </c>
      <c r="D125" s="137">
        <v>9683.0</v>
      </c>
      <c r="E125" s="146">
        <v>1.54928E8</v>
      </c>
      <c r="F125" s="138">
        <f>SUMIF('Nhap-Xuat'!$K$12:$K$50000,$A125,'Nhap-Xuat'!$N$12:$N$50000)</f>
        <v>0</v>
      </c>
      <c r="G125" s="138">
        <f>SUMIF('Nhap-Xuat'!$K$12:$K$50000,$A125,'Nhap-Xuat'!$P$12:$P$50000)</f>
        <v>0</v>
      </c>
      <c r="H125" s="138">
        <f>SUMIF('Nhap-Xuat'!$K$12:$K$50000,$A125,'Nhap-Xuat'!$Q$12:$Q$50000)</f>
        <v>0</v>
      </c>
      <c r="I125" s="138">
        <f>SUMIF('Nhap-Xuat'!$K$12:$K$50000,$A125,'Nhap-Xuat'!$S$12:$S$50000)</f>
        <v>0</v>
      </c>
      <c r="J125" s="138">
        <f t="shared" ref="J125:K125" si="234">D125+F125-H125</f>
        <v>9683</v>
      </c>
      <c r="K125" s="138">
        <f t="shared" si="234"/>
        <v>154928000</v>
      </c>
      <c r="L125" s="138">
        <f t="shared" ref="L125:M125" si="235">D125+F125</f>
        <v>9683</v>
      </c>
      <c r="M125" s="138">
        <f t="shared" si="235"/>
        <v>154928000</v>
      </c>
      <c r="N125" s="139" t="str">
        <f t="shared" si="6"/>
        <v>T ø8</v>
      </c>
      <c r="O125" s="138">
        <f t="shared" si="7"/>
        <v>16000</v>
      </c>
      <c r="P125" s="140" t="str">
        <f t="shared" si="3"/>
        <v>IN</v>
      </c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</row>
    <row r="126" ht="15.0" customHeight="1">
      <c r="A126" s="134" t="s">
        <v>304</v>
      </c>
      <c r="B126" s="145" t="s">
        <v>305</v>
      </c>
      <c r="C126" s="136" t="s">
        <v>181</v>
      </c>
      <c r="D126" s="137">
        <v>7537.0</v>
      </c>
      <c r="E126" s="137">
        <v>1.228531E8</v>
      </c>
      <c r="F126" s="138">
        <f>SUMIF('Nhap-Xuat'!$K$12:$K$50000,$A126,'Nhap-Xuat'!$N$12:$N$50000)</f>
        <v>0</v>
      </c>
      <c r="G126" s="138">
        <f>SUMIF('Nhap-Xuat'!$K$12:$K$50000,$A126,'Nhap-Xuat'!$P$12:$P$50000)</f>
        <v>0</v>
      </c>
      <c r="H126" s="138">
        <f>SUMIF('Nhap-Xuat'!$K$12:$K$50000,$A126,'Nhap-Xuat'!$Q$12:$Q$50000)</f>
        <v>1955</v>
      </c>
      <c r="I126" s="138">
        <f>SUMIF('Nhap-Xuat'!$K$12:$K$50000,$A126,'Nhap-Xuat'!$S$12:$S$50000)</f>
        <v>31866500</v>
      </c>
      <c r="J126" s="138">
        <f t="shared" ref="J126:K126" si="236">D126+F126-H126</f>
        <v>5582</v>
      </c>
      <c r="K126" s="138">
        <f t="shared" si="236"/>
        <v>90986600</v>
      </c>
      <c r="L126" s="138">
        <f t="shared" ref="L126:M126" si="237">D126+F126</f>
        <v>7537</v>
      </c>
      <c r="M126" s="138">
        <f t="shared" si="237"/>
        <v>122853100</v>
      </c>
      <c r="N126" s="139" t="str">
        <f t="shared" si="6"/>
        <v>T ø16</v>
      </c>
      <c r="O126" s="138">
        <f t="shared" si="7"/>
        <v>16300</v>
      </c>
      <c r="P126" s="140" t="str">
        <f t="shared" si="3"/>
        <v>IN</v>
      </c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</row>
    <row r="127" ht="15.0" customHeight="1">
      <c r="A127" s="147" t="s">
        <v>306</v>
      </c>
      <c r="B127" s="145" t="s">
        <v>307</v>
      </c>
      <c r="C127" s="136" t="s">
        <v>181</v>
      </c>
      <c r="D127" s="137">
        <v>97.0</v>
      </c>
      <c r="E127" s="137">
        <v>1485880.0</v>
      </c>
      <c r="F127" s="138">
        <f>SUMIF('Nhap-Xuat'!$K$12:$K$50000,$A127,'Nhap-Xuat'!$N$12:$N$50000)</f>
        <v>0</v>
      </c>
      <c r="G127" s="138">
        <f>SUMIF('Nhap-Xuat'!$K$12:$K$50000,$A127,'Nhap-Xuat'!$P$12:$P$50000)</f>
        <v>0</v>
      </c>
      <c r="H127" s="138">
        <f>SUMIF('Nhap-Xuat'!$K$12:$K$50000,$A127,'Nhap-Xuat'!$Q$12:$Q$50000)</f>
        <v>0</v>
      </c>
      <c r="I127" s="138">
        <f>SUMIF('Nhap-Xuat'!$K$12:$K$50000,$A127,'Nhap-Xuat'!$S$12:$S$50000)</f>
        <v>0</v>
      </c>
      <c r="J127" s="138">
        <f t="shared" ref="J127:K127" si="238">D127+F127-H127</f>
        <v>97</v>
      </c>
      <c r="K127" s="138">
        <f t="shared" si="238"/>
        <v>1485880</v>
      </c>
      <c r="L127" s="138">
        <f t="shared" ref="L127:M127" si="239">D127+F127</f>
        <v>97</v>
      </c>
      <c r="M127" s="138">
        <f t="shared" si="239"/>
        <v>1485880</v>
      </c>
      <c r="N127" s="139" t="str">
        <f t="shared" si="6"/>
        <v>TO</v>
      </c>
      <c r="O127" s="138">
        <f t="shared" si="7"/>
        <v>15318</v>
      </c>
      <c r="P127" s="140" t="str">
        <f t="shared" si="3"/>
        <v>IN</v>
      </c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</row>
    <row r="128" ht="15.0" customHeight="1">
      <c r="A128" s="134" t="s">
        <v>308</v>
      </c>
      <c r="B128" s="145" t="s">
        <v>309</v>
      </c>
      <c r="C128" s="136" t="s">
        <v>181</v>
      </c>
      <c r="D128" s="150">
        <v>98.0</v>
      </c>
      <c r="E128" s="137">
        <v>1529075.0</v>
      </c>
      <c r="F128" s="138">
        <f>SUMIF('Nhap-Xuat'!$K$12:$K$50000,$A128,'Nhap-Xuat'!$N$12:$N$50000)</f>
        <v>0</v>
      </c>
      <c r="G128" s="138">
        <f>SUMIF('Nhap-Xuat'!$K$12:$K$50000,$A128,'Nhap-Xuat'!$P$12:$P$50000)</f>
        <v>0</v>
      </c>
      <c r="H128" s="138">
        <f>SUMIF('Nhap-Xuat'!$K$12:$K$50000,$A128,'Nhap-Xuat'!$Q$12:$Q$50000)</f>
        <v>0</v>
      </c>
      <c r="I128" s="138">
        <f>SUMIF('Nhap-Xuat'!$K$12:$K$50000,$A128,'Nhap-Xuat'!$S$12:$S$50000)</f>
        <v>0</v>
      </c>
      <c r="J128" s="138">
        <f t="shared" ref="J128:K128" si="240">D128+F128-H128</f>
        <v>98</v>
      </c>
      <c r="K128" s="138">
        <f t="shared" si="240"/>
        <v>1529075</v>
      </c>
      <c r="L128" s="138">
        <f t="shared" ref="L128:M128" si="241">D128+F128</f>
        <v>98</v>
      </c>
      <c r="M128" s="138">
        <f t="shared" si="241"/>
        <v>1529075</v>
      </c>
      <c r="N128" s="139" t="str">
        <f t="shared" si="6"/>
        <v>TOH</v>
      </c>
      <c r="O128" s="138">
        <f t="shared" si="7"/>
        <v>15603</v>
      </c>
      <c r="P128" s="140" t="str">
        <f t="shared" si="3"/>
        <v>IN</v>
      </c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</row>
    <row r="129" ht="15.0" customHeight="1">
      <c r="A129" s="147" t="s">
        <v>310</v>
      </c>
      <c r="B129" s="145" t="s">
        <v>311</v>
      </c>
      <c r="C129" s="136" t="s">
        <v>181</v>
      </c>
      <c r="D129" s="137">
        <v>5179.0</v>
      </c>
      <c r="E129" s="137">
        <v>7.9414692E7</v>
      </c>
      <c r="F129" s="138">
        <f>SUMIF('Nhap-Xuat'!$K$12:$K$50000,$A129,'Nhap-Xuat'!$N$12:$N$50000)</f>
        <v>0</v>
      </c>
      <c r="G129" s="138">
        <f>SUMIF('Nhap-Xuat'!$K$12:$K$50000,$A129,'Nhap-Xuat'!$P$12:$P$50000)</f>
        <v>0</v>
      </c>
      <c r="H129" s="138">
        <f>SUMIF('Nhap-Xuat'!$K$12:$K$50000,$A129,'Nhap-Xuat'!$Q$12:$Q$50000)</f>
        <v>3035</v>
      </c>
      <c r="I129" s="138">
        <f>SUMIF('Nhap-Xuat'!$K$12:$K$50000,$A129,'Nhap-Xuat'!$S$12:$S$50000)</f>
        <v>46538690</v>
      </c>
      <c r="J129" s="138">
        <f t="shared" ref="J129:K129" si="242">D129+F129-H129</f>
        <v>2144</v>
      </c>
      <c r="K129" s="138">
        <f t="shared" si="242"/>
        <v>32876002</v>
      </c>
      <c r="L129" s="138">
        <f t="shared" ref="L129:M129" si="243">D129+F129</f>
        <v>5179</v>
      </c>
      <c r="M129" s="138">
        <f t="shared" si="243"/>
        <v>79414692</v>
      </c>
      <c r="N129" s="139" t="str">
        <f t="shared" si="6"/>
        <v>TOHV CL</v>
      </c>
      <c r="O129" s="138">
        <f t="shared" si="7"/>
        <v>15334</v>
      </c>
      <c r="P129" s="140" t="str">
        <f t="shared" si="3"/>
        <v>IN</v>
      </c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</row>
    <row r="130" ht="15.0" customHeight="1">
      <c r="A130" s="135" t="s">
        <v>312</v>
      </c>
      <c r="B130" s="145" t="s">
        <v>313</v>
      </c>
      <c r="C130" s="136" t="s">
        <v>181</v>
      </c>
      <c r="D130" s="137">
        <v>374.0</v>
      </c>
      <c r="E130" s="137">
        <v>6131960.0</v>
      </c>
      <c r="F130" s="138">
        <f>SUMIF('Nhap-Xuat'!$K$12:$K$50000,$A130,'Nhap-Xuat'!$N$12:$N$50000)</f>
        <v>0</v>
      </c>
      <c r="G130" s="138">
        <f>SUMIF('Nhap-Xuat'!$K$12:$K$50000,$A130,'Nhap-Xuat'!$P$12:$P$50000)</f>
        <v>0</v>
      </c>
      <c r="H130" s="138">
        <f>SUMIF('Nhap-Xuat'!$K$12:$K$50000,$A130,'Nhap-Xuat'!$Q$12:$Q$50000)</f>
        <v>150</v>
      </c>
      <c r="I130" s="138">
        <f>SUMIF('Nhap-Xuat'!$K$12:$K$50000,$A130,'Nhap-Xuat'!$S$12:$S$50000)</f>
        <v>2459400</v>
      </c>
      <c r="J130" s="138">
        <f t="shared" ref="J130:K130" si="244">D130+F130-H130</f>
        <v>224</v>
      </c>
      <c r="K130" s="138">
        <f t="shared" si="244"/>
        <v>3672560</v>
      </c>
      <c r="L130" s="138">
        <f t="shared" ref="L130:M130" si="245">D130+F130</f>
        <v>374</v>
      </c>
      <c r="M130" s="138">
        <f t="shared" si="245"/>
        <v>6131960</v>
      </c>
      <c r="N130" s="139" t="str">
        <f t="shared" si="6"/>
        <v>TOH X0.9</v>
      </c>
      <c r="O130" s="138">
        <f t="shared" si="7"/>
        <v>16396</v>
      </c>
      <c r="P130" s="140" t="str">
        <f t="shared" si="3"/>
        <v>IN</v>
      </c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</row>
    <row r="131" ht="15.0" customHeight="1">
      <c r="A131" s="147" t="s">
        <v>314</v>
      </c>
      <c r="B131" s="145" t="s">
        <v>315</v>
      </c>
      <c r="C131" s="136" t="s">
        <v>181</v>
      </c>
      <c r="D131" s="137">
        <v>802.0</v>
      </c>
      <c r="E131" s="137">
        <v>4.01E7</v>
      </c>
      <c r="F131" s="138">
        <f>SUMIF('Nhap-Xuat'!$K$12:$K$50000,$A131,'Nhap-Xuat'!$N$12:$N$50000)</f>
        <v>0</v>
      </c>
      <c r="G131" s="138">
        <f>SUMIF('Nhap-Xuat'!$K$12:$K$50000,$A131,'Nhap-Xuat'!$P$12:$P$50000)</f>
        <v>0</v>
      </c>
      <c r="H131" s="138">
        <f>SUMIF('Nhap-Xuat'!$K$12:$K$50000,$A131,'Nhap-Xuat'!$Q$12:$Q$50000)</f>
        <v>0</v>
      </c>
      <c r="I131" s="138">
        <f>SUMIF('Nhap-Xuat'!$K$12:$K$50000,$A131,'Nhap-Xuat'!$S$12:$S$50000)</f>
        <v>0</v>
      </c>
      <c r="J131" s="138">
        <f t="shared" ref="J131:K131" si="246">D131+F131-H131</f>
        <v>802</v>
      </c>
      <c r="K131" s="138">
        <f t="shared" si="246"/>
        <v>40100000</v>
      </c>
      <c r="L131" s="138">
        <f t="shared" ref="L131:M131" si="247">D131+F131</f>
        <v>802</v>
      </c>
      <c r="M131" s="138">
        <f t="shared" si="247"/>
        <v>40100000</v>
      </c>
      <c r="N131" s="139" t="str">
        <f t="shared" si="6"/>
        <v>TOKR</v>
      </c>
      <c r="O131" s="138">
        <f t="shared" si="7"/>
        <v>50000</v>
      </c>
      <c r="P131" s="140" t="str">
        <f t="shared" si="3"/>
        <v>IN</v>
      </c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</row>
    <row r="132" ht="15.0" customHeight="1">
      <c r="A132" s="149" t="s">
        <v>316</v>
      </c>
      <c r="B132" s="145" t="s">
        <v>317</v>
      </c>
      <c r="C132" s="136" t="s">
        <v>181</v>
      </c>
      <c r="D132" s="142">
        <v>147.0</v>
      </c>
      <c r="E132" s="142">
        <v>2879188.0</v>
      </c>
      <c r="F132" s="138">
        <f>SUMIF('Nhap-Xuat'!$K$12:$K$50000,$A132,'Nhap-Xuat'!$N$12:$N$50000)</f>
        <v>0</v>
      </c>
      <c r="G132" s="138">
        <f>SUMIF('Nhap-Xuat'!$K$12:$K$50000,$A132,'Nhap-Xuat'!$P$12:$P$50000)</f>
        <v>0</v>
      </c>
      <c r="H132" s="138">
        <f>SUMIF('Nhap-Xuat'!$K$12:$K$50000,$A132,'Nhap-Xuat'!$Q$12:$Q$50000)</f>
        <v>0</v>
      </c>
      <c r="I132" s="138">
        <f>SUMIF('Nhap-Xuat'!$K$12:$K$50000,$A132,'Nhap-Xuat'!$S$12:$S$50000)</f>
        <v>0</v>
      </c>
      <c r="J132" s="138">
        <f t="shared" ref="J132:K132" si="248">D132+F132-H132</f>
        <v>147</v>
      </c>
      <c r="K132" s="138">
        <f t="shared" si="248"/>
        <v>2879188</v>
      </c>
      <c r="L132" s="138">
        <f t="shared" ref="L132:M132" si="249">D132+F132</f>
        <v>147</v>
      </c>
      <c r="M132" s="138">
        <f t="shared" si="249"/>
        <v>2879188</v>
      </c>
      <c r="N132" s="139" t="str">
        <f t="shared" si="6"/>
        <v>TOMKCL</v>
      </c>
      <c r="O132" s="138">
        <f t="shared" si="7"/>
        <v>19586</v>
      </c>
      <c r="P132" s="140" t="str">
        <f t="shared" si="3"/>
        <v>IN</v>
      </c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</row>
    <row r="133" ht="15.0" customHeight="1">
      <c r="A133" s="134" t="s">
        <v>318</v>
      </c>
      <c r="B133" s="145" t="s">
        <v>319</v>
      </c>
      <c r="C133" s="136" t="s">
        <v>181</v>
      </c>
      <c r="D133" s="137">
        <v>3715.0</v>
      </c>
      <c r="E133" s="137">
        <v>5.823037E7</v>
      </c>
      <c r="F133" s="138">
        <f>SUMIF('Nhap-Xuat'!$K$12:$K$50000,$A133,'Nhap-Xuat'!$N$12:$N$50000)</f>
        <v>0</v>
      </c>
      <c r="G133" s="138">
        <f>SUMIF('Nhap-Xuat'!$K$12:$K$50000,$A133,'Nhap-Xuat'!$P$12:$P$50000)</f>
        <v>0</v>
      </c>
      <c r="H133" s="138">
        <f>SUMIF('Nhap-Xuat'!$K$12:$K$50000,$A133,'Nhap-Xuat'!$Q$12:$Q$50000)</f>
        <v>0</v>
      </c>
      <c r="I133" s="138">
        <f>SUMIF('Nhap-Xuat'!$K$12:$K$50000,$A133,'Nhap-Xuat'!$S$12:$S$50000)</f>
        <v>0</v>
      </c>
      <c r="J133" s="138">
        <f t="shared" ref="J133:K133" si="250">D133+F133-H133</f>
        <v>3715</v>
      </c>
      <c r="K133" s="138">
        <f t="shared" si="250"/>
        <v>58230370</v>
      </c>
      <c r="L133" s="138">
        <f t="shared" ref="L133:M133" si="251">D133+F133</f>
        <v>3715</v>
      </c>
      <c r="M133" s="138">
        <f t="shared" si="251"/>
        <v>58230370</v>
      </c>
      <c r="N133" s="139" t="str">
        <f t="shared" si="6"/>
        <v>TOTCL</v>
      </c>
      <c r="O133" s="138">
        <f t="shared" si="7"/>
        <v>15674</v>
      </c>
      <c r="P133" s="140" t="str">
        <f t="shared" si="3"/>
        <v>IN</v>
      </c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</row>
    <row r="134" ht="15.0" customHeight="1">
      <c r="A134" s="134" t="s">
        <v>320</v>
      </c>
      <c r="B134" s="145" t="s">
        <v>321</v>
      </c>
      <c r="C134" s="136" t="s">
        <v>181</v>
      </c>
      <c r="D134" s="137">
        <v>312.0</v>
      </c>
      <c r="E134" s="137">
        <v>4864080.0</v>
      </c>
      <c r="F134" s="138">
        <f>SUMIF('Nhap-Xuat'!$K$12:$K$50000,$A134,'Nhap-Xuat'!$N$12:$N$50000)</f>
        <v>0</v>
      </c>
      <c r="G134" s="138">
        <f>SUMIF('Nhap-Xuat'!$K$12:$K$50000,$A134,'Nhap-Xuat'!$P$12:$P$50000)</f>
        <v>0</v>
      </c>
      <c r="H134" s="138">
        <f>SUMIF('Nhap-Xuat'!$K$12:$K$50000,$A134,'Nhap-Xuat'!$Q$12:$Q$50000)</f>
        <v>0</v>
      </c>
      <c r="I134" s="138">
        <f>SUMIF('Nhap-Xuat'!$K$12:$K$50000,$A134,'Nhap-Xuat'!$S$12:$S$50000)</f>
        <v>0</v>
      </c>
      <c r="J134" s="138">
        <f t="shared" ref="J134:K134" si="252">D134+F134-H134</f>
        <v>312</v>
      </c>
      <c r="K134" s="138">
        <f t="shared" si="252"/>
        <v>4864080</v>
      </c>
      <c r="L134" s="138">
        <f t="shared" ref="L134:M134" si="253">D134+F134</f>
        <v>312</v>
      </c>
      <c r="M134" s="138">
        <f t="shared" si="253"/>
        <v>4864080</v>
      </c>
      <c r="N134" s="139" t="str">
        <f t="shared" si="6"/>
        <v>TOT X2.9</v>
      </c>
      <c r="O134" s="138">
        <f t="shared" si="7"/>
        <v>15590</v>
      </c>
      <c r="P134" s="140" t="str">
        <f t="shared" si="3"/>
        <v>IN</v>
      </c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</row>
    <row r="135" ht="15.0" customHeight="1">
      <c r="A135" s="134" t="s">
        <v>66</v>
      </c>
      <c r="B135" s="145" t="s">
        <v>322</v>
      </c>
      <c r="C135" s="136" t="s">
        <v>181</v>
      </c>
      <c r="D135" s="137">
        <v>12499.0</v>
      </c>
      <c r="E135" s="137">
        <v>1.7152126E8</v>
      </c>
      <c r="F135" s="138">
        <f>SUMIF('Nhap-Xuat'!$K$12:$K$50000,$A135,'Nhap-Xuat'!$N$12:$N$50000)</f>
        <v>0</v>
      </c>
      <c r="G135" s="138">
        <f>SUMIF('Nhap-Xuat'!$K$12:$K$50000,$A135,'Nhap-Xuat'!$P$12:$P$50000)</f>
        <v>0</v>
      </c>
      <c r="H135" s="138">
        <f>SUMIF('Nhap-Xuat'!$K$12:$K$50000,$A135,'Nhap-Xuat'!$Q$12:$Q$50000)</f>
        <v>85</v>
      </c>
      <c r="I135" s="138">
        <f>SUMIF('Nhap-Xuat'!$K$12:$K$50000,$A135,'Nhap-Xuat'!$S$12:$S$50000)</f>
        <v>1166455</v>
      </c>
      <c r="J135" s="138">
        <f t="shared" ref="J135:K135" si="254">D135+F135-H135</f>
        <v>12414</v>
      </c>
      <c r="K135" s="138">
        <f t="shared" si="254"/>
        <v>170354805</v>
      </c>
      <c r="L135" s="138">
        <f t="shared" ref="L135:M135" si="255">D135+F135</f>
        <v>12499</v>
      </c>
      <c r="M135" s="138">
        <f t="shared" si="255"/>
        <v>171521260</v>
      </c>
      <c r="N135" s="139" t="str">
        <f t="shared" si="6"/>
        <v>TT</v>
      </c>
      <c r="O135" s="138">
        <f t="shared" si="7"/>
        <v>13723</v>
      </c>
      <c r="P135" s="140" t="str">
        <f t="shared" si="3"/>
        <v>IN</v>
      </c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</row>
    <row r="136" ht="15.0" customHeight="1">
      <c r="A136" s="147" t="s">
        <v>323</v>
      </c>
      <c r="B136" s="145" t="s">
        <v>324</v>
      </c>
      <c r="C136" s="136" t="s">
        <v>181</v>
      </c>
      <c r="D136" s="137">
        <v>840.0</v>
      </c>
      <c r="E136" s="137">
        <v>1.092E7</v>
      </c>
      <c r="F136" s="138">
        <f>SUMIF('Nhap-Xuat'!$K$12:$K$50000,$A136,'Nhap-Xuat'!$N$12:$N$50000)</f>
        <v>0</v>
      </c>
      <c r="G136" s="138">
        <f>SUMIF('Nhap-Xuat'!$K$12:$K$50000,$A136,'Nhap-Xuat'!$P$12:$P$50000)</f>
        <v>0</v>
      </c>
      <c r="H136" s="138">
        <f>SUMIF('Nhap-Xuat'!$K$12:$K$50000,$A136,'Nhap-Xuat'!$Q$12:$Q$50000)</f>
        <v>558</v>
      </c>
      <c r="I136" s="138">
        <f>SUMIF('Nhap-Xuat'!$K$12:$K$50000,$A136,'Nhap-Xuat'!$S$12:$S$50000)</f>
        <v>7254000</v>
      </c>
      <c r="J136" s="138">
        <f t="shared" ref="J136:K136" si="256">D136+F136-H136</f>
        <v>282</v>
      </c>
      <c r="K136" s="138">
        <f t="shared" si="256"/>
        <v>3666000</v>
      </c>
      <c r="L136" s="138">
        <f t="shared" ref="L136:M136" si="257">D136+F136</f>
        <v>840</v>
      </c>
      <c r="M136" s="138">
        <f t="shared" si="257"/>
        <v>10920000</v>
      </c>
      <c r="N136" s="139" t="str">
        <f t="shared" si="6"/>
        <v>TT 4l</v>
      </c>
      <c r="O136" s="138">
        <f t="shared" si="7"/>
        <v>13000</v>
      </c>
      <c r="P136" s="140" t="str">
        <f t="shared" si="3"/>
        <v>IN</v>
      </c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</row>
    <row r="137" ht="15.0" customHeight="1">
      <c r="A137" s="147" t="s">
        <v>325</v>
      </c>
      <c r="B137" s="145" t="s">
        <v>326</v>
      </c>
      <c r="C137" s="136" t="s">
        <v>181</v>
      </c>
      <c r="D137" s="137">
        <v>2056.0</v>
      </c>
      <c r="E137" s="137">
        <v>2.64808E7</v>
      </c>
      <c r="F137" s="138">
        <f>SUMIF('Nhap-Xuat'!$K$12:$K$50000,$A137,'Nhap-Xuat'!$N$12:$N$50000)</f>
        <v>0</v>
      </c>
      <c r="G137" s="138">
        <f>SUMIF('Nhap-Xuat'!$K$12:$K$50000,$A137,'Nhap-Xuat'!$P$12:$P$50000)</f>
        <v>0</v>
      </c>
      <c r="H137" s="138">
        <f>SUMIF('Nhap-Xuat'!$K$12:$K$50000,$A137,'Nhap-Xuat'!$Q$12:$Q$50000)</f>
        <v>796</v>
      </c>
      <c r="I137" s="138">
        <f>SUMIF('Nhap-Xuat'!$K$12:$K$50000,$A137,'Nhap-Xuat'!$S$12:$S$50000)</f>
        <v>10252480</v>
      </c>
      <c r="J137" s="138">
        <f t="shared" ref="J137:K137" si="258">D137+F137-H137</f>
        <v>1260</v>
      </c>
      <c r="K137" s="138">
        <f t="shared" si="258"/>
        <v>16228320</v>
      </c>
      <c r="L137" s="138">
        <f t="shared" ref="L137:M137" si="259">D137+F137</f>
        <v>2056</v>
      </c>
      <c r="M137" s="138">
        <f t="shared" si="259"/>
        <v>26480800</v>
      </c>
      <c r="N137" s="139" t="str">
        <f t="shared" si="6"/>
        <v>TT 5l</v>
      </c>
      <c r="O137" s="138">
        <f t="shared" si="7"/>
        <v>12880</v>
      </c>
      <c r="P137" s="140" t="str">
        <f t="shared" si="3"/>
        <v>IN</v>
      </c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</row>
    <row r="138" ht="15.0" customHeight="1">
      <c r="A138" s="147" t="s">
        <v>327</v>
      </c>
      <c r="B138" s="145" t="s">
        <v>328</v>
      </c>
      <c r="C138" s="136" t="s">
        <v>181</v>
      </c>
      <c r="D138" s="137">
        <v>1766.0</v>
      </c>
      <c r="E138" s="137">
        <v>2.4997264E7</v>
      </c>
      <c r="F138" s="138">
        <f>SUMIF('Nhap-Xuat'!$K$12:$K$50000,$A138,'Nhap-Xuat'!$N$12:$N$50000)</f>
        <v>0</v>
      </c>
      <c r="G138" s="138">
        <f>SUMIF('Nhap-Xuat'!$K$12:$K$50000,$A138,'Nhap-Xuat'!$P$12:$P$50000)</f>
        <v>0</v>
      </c>
      <c r="H138" s="138">
        <f>SUMIF('Nhap-Xuat'!$K$12:$K$50000,$A138,'Nhap-Xuat'!$Q$12:$Q$50000)</f>
        <v>450</v>
      </c>
      <c r="I138" s="138">
        <f>SUMIF('Nhap-Xuat'!$K$12:$K$50000,$A138,'Nhap-Xuat'!$S$12:$S$50000)</f>
        <v>6369750</v>
      </c>
      <c r="J138" s="138">
        <f t="shared" ref="J138:K138" si="260">D138+F138-H138</f>
        <v>1316</v>
      </c>
      <c r="K138" s="138">
        <f t="shared" si="260"/>
        <v>18627514</v>
      </c>
      <c r="L138" s="138">
        <f t="shared" ref="L138:M138" si="261">D138+F138</f>
        <v>1766</v>
      </c>
      <c r="M138" s="138">
        <f t="shared" si="261"/>
        <v>24997264</v>
      </c>
      <c r="N138" s="139" t="str">
        <f t="shared" si="6"/>
        <v>TT 6</v>
      </c>
      <c r="O138" s="138">
        <f t="shared" si="7"/>
        <v>14155</v>
      </c>
      <c r="P138" s="140" t="str">
        <f t="shared" si="3"/>
        <v>IN</v>
      </c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</row>
    <row r="139" ht="15.0" customHeight="1">
      <c r="A139" s="147" t="s">
        <v>329</v>
      </c>
      <c r="B139" s="145" t="s">
        <v>330</v>
      </c>
      <c r="C139" s="136" t="s">
        <v>181</v>
      </c>
      <c r="D139" s="137">
        <v>810.0</v>
      </c>
      <c r="E139" s="137">
        <v>1.118E7</v>
      </c>
      <c r="F139" s="138">
        <f>SUMIF('Nhap-Xuat'!$K$12:$K$50000,$A139,'Nhap-Xuat'!$N$12:$N$50000)</f>
        <v>0</v>
      </c>
      <c r="G139" s="138">
        <f>SUMIF('Nhap-Xuat'!$K$12:$K$50000,$A139,'Nhap-Xuat'!$P$12:$P$50000)</f>
        <v>0</v>
      </c>
      <c r="H139" s="138">
        <f>SUMIF('Nhap-Xuat'!$K$12:$K$50000,$A139,'Nhap-Xuat'!$Q$12:$Q$50000)</f>
        <v>155</v>
      </c>
      <c r="I139" s="138">
        <f>SUMIF('Nhap-Xuat'!$K$12:$K$50000,$A139,'Nhap-Xuat'!$S$12:$S$50000)</f>
        <v>2139310</v>
      </c>
      <c r="J139" s="138">
        <f t="shared" ref="J139:K139" si="262">D139+F139-H139</f>
        <v>655</v>
      </c>
      <c r="K139" s="138">
        <f t="shared" si="262"/>
        <v>9040690</v>
      </c>
      <c r="L139" s="138">
        <f t="shared" ref="L139:M139" si="263">D139+F139</f>
        <v>810</v>
      </c>
      <c r="M139" s="138">
        <f t="shared" si="263"/>
        <v>11180000</v>
      </c>
      <c r="N139" s="139" t="str">
        <f t="shared" si="6"/>
        <v>TT 8</v>
      </c>
      <c r="O139" s="138">
        <f t="shared" si="7"/>
        <v>13802</v>
      </c>
      <c r="P139" s="140" t="str">
        <f t="shared" si="3"/>
        <v>IN</v>
      </c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</row>
    <row r="140" ht="15.0" customHeight="1">
      <c r="A140" s="147" t="s">
        <v>331</v>
      </c>
      <c r="B140" s="145" t="s">
        <v>332</v>
      </c>
      <c r="C140" s="136" t="s">
        <v>181</v>
      </c>
      <c r="D140" s="137">
        <v>376.0</v>
      </c>
      <c r="E140" s="137">
        <v>5332100.0</v>
      </c>
      <c r="F140" s="138">
        <f>SUMIF('Nhap-Xuat'!$K$12:$K$50000,$A140,'Nhap-Xuat'!$N$12:$N$50000)</f>
        <v>0</v>
      </c>
      <c r="G140" s="138">
        <f>SUMIF('Nhap-Xuat'!$K$12:$K$50000,$A140,'Nhap-Xuat'!$P$12:$P$50000)</f>
        <v>0</v>
      </c>
      <c r="H140" s="138">
        <f>SUMIF('Nhap-Xuat'!$K$12:$K$50000,$A140,'Nhap-Xuat'!$Q$12:$Q$50000)</f>
        <v>0</v>
      </c>
      <c r="I140" s="138">
        <f>SUMIF('Nhap-Xuat'!$K$12:$K$50000,$A140,'Nhap-Xuat'!$S$12:$S$50000)</f>
        <v>0</v>
      </c>
      <c r="J140" s="138">
        <f t="shared" ref="J140:K140" si="264">D140+F140-H140</f>
        <v>376</v>
      </c>
      <c r="K140" s="138">
        <f t="shared" si="264"/>
        <v>5332100</v>
      </c>
      <c r="L140" s="138">
        <f t="shared" ref="L140:M140" si="265">D140+F140</f>
        <v>376</v>
      </c>
      <c r="M140" s="138">
        <f t="shared" si="265"/>
        <v>5332100</v>
      </c>
      <c r="N140" s="139" t="str">
        <f t="shared" si="6"/>
        <v>TT CTQC</v>
      </c>
      <c r="O140" s="138">
        <f t="shared" si="7"/>
        <v>14181</v>
      </c>
      <c r="P140" s="140" t="str">
        <f t="shared" si="3"/>
        <v>IN</v>
      </c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</row>
    <row r="141" ht="15.0" customHeight="1">
      <c r="A141" s="147" t="s">
        <v>333</v>
      </c>
      <c r="B141" s="145" t="s">
        <v>334</v>
      </c>
      <c r="C141" s="136" t="s">
        <v>181</v>
      </c>
      <c r="D141" s="142">
        <v>20.0</v>
      </c>
      <c r="E141" s="142">
        <v>291312.0</v>
      </c>
      <c r="F141" s="138">
        <f>SUMIF('Nhap-Xuat'!$K$12:$K$50000,$A141,'Nhap-Xuat'!$N$12:$N$50000)</f>
        <v>0</v>
      </c>
      <c r="G141" s="138">
        <f>SUMIF('Nhap-Xuat'!$K$12:$K$50000,$A141,'Nhap-Xuat'!$P$12:$P$50000)</f>
        <v>0</v>
      </c>
      <c r="H141" s="138">
        <f>SUMIF('Nhap-Xuat'!$K$12:$K$50000,$A141,'Nhap-Xuat'!$Q$12:$Q$50000)</f>
        <v>0</v>
      </c>
      <c r="I141" s="138">
        <f>SUMIF('Nhap-Xuat'!$K$12:$K$50000,$A141,'Nhap-Xuat'!$S$12:$S$50000)</f>
        <v>0</v>
      </c>
      <c r="J141" s="138">
        <f t="shared" ref="J141:K141" si="266">D141+F141-H141</f>
        <v>20</v>
      </c>
      <c r="K141" s="138">
        <f t="shared" si="266"/>
        <v>291312</v>
      </c>
      <c r="L141" s="138">
        <f t="shared" ref="L141:M141" si="267">D141+F141</f>
        <v>20</v>
      </c>
      <c r="M141" s="138">
        <f t="shared" si="267"/>
        <v>291312</v>
      </c>
      <c r="N141" s="139" t="str">
        <f t="shared" si="6"/>
        <v>T U</v>
      </c>
      <c r="O141" s="138">
        <f t="shared" si="7"/>
        <v>14566</v>
      </c>
      <c r="P141" s="140" t="str">
        <f t="shared" si="3"/>
        <v>IN</v>
      </c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</row>
    <row r="142" ht="15.0" customHeight="1">
      <c r="A142" s="147" t="s">
        <v>335</v>
      </c>
      <c r="B142" s="151" t="s">
        <v>336</v>
      </c>
      <c r="C142" s="136" t="s">
        <v>181</v>
      </c>
      <c r="D142" s="142">
        <v>1940.0</v>
      </c>
      <c r="E142" s="142">
        <v>2.702808E7</v>
      </c>
      <c r="F142" s="138">
        <f>SUMIF('Nhap-Xuat'!$K$12:$K$50000,$A142,'Nhap-Xuat'!$N$12:$N$50000)</f>
        <v>0</v>
      </c>
      <c r="G142" s="138">
        <f>SUMIF('Nhap-Xuat'!$K$12:$K$50000,$A142,'Nhap-Xuat'!$P$12:$P$50000)</f>
        <v>0</v>
      </c>
      <c r="H142" s="138">
        <f>SUMIF('Nhap-Xuat'!$K$12:$K$50000,$A142,'Nhap-Xuat'!$Q$12:$Q$50000)</f>
        <v>1940</v>
      </c>
      <c r="I142" s="138">
        <f>SUMIF('Nhap-Xuat'!$K$12:$K$50000,$A142,'Nhap-Xuat'!$S$12:$S$50000)</f>
        <v>27028080</v>
      </c>
      <c r="J142" s="138">
        <f t="shared" ref="J142:K142" si="268">D142+F142-H142</f>
        <v>0</v>
      </c>
      <c r="K142" s="138">
        <f t="shared" si="268"/>
        <v>0</v>
      </c>
      <c r="L142" s="138">
        <f t="shared" ref="L142:M142" si="269">D142+F142</f>
        <v>1940</v>
      </c>
      <c r="M142" s="138">
        <f t="shared" si="269"/>
        <v>27028080</v>
      </c>
      <c r="N142" s="139" t="str">
        <f t="shared" si="6"/>
        <v>T V CL</v>
      </c>
      <c r="O142" s="138">
        <f t="shared" si="7"/>
        <v>13932</v>
      </c>
      <c r="P142" s="140" t="str">
        <f t="shared" si="3"/>
        <v>IN</v>
      </c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</row>
    <row r="143" ht="15.0" customHeight="1">
      <c r="A143" s="147" t="s">
        <v>337</v>
      </c>
      <c r="B143" s="145" t="s">
        <v>338</v>
      </c>
      <c r="C143" s="136" t="s">
        <v>181</v>
      </c>
      <c r="D143" s="142">
        <v>13.0</v>
      </c>
      <c r="E143" s="142">
        <v>233298.0</v>
      </c>
      <c r="F143" s="138">
        <f>SUMIF('Nhap-Xuat'!$K$12:$K$50000,$A143,'Nhap-Xuat'!$N$12:$N$50000)</f>
        <v>0</v>
      </c>
      <c r="G143" s="138">
        <f>SUMIF('Nhap-Xuat'!$K$12:$K$50000,$A143,'Nhap-Xuat'!$P$12:$P$50000)</f>
        <v>0</v>
      </c>
      <c r="H143" s="138">
        <f>SUMIF('Nhap-Xuat'!$K$12:$K$50000,$A143,'Nhap-Xuat'!$Q$12:$Q$50000)</f>
        <v>0</v>
      </c>
      <c r="I143" s="138">
        <f>SUMIF('Nhap-Xuat'!$K$12:$K$50000,$A143,'Nhap-Xuat'!$S$12:$S$50000)</f>
        <v>0</v>
      </c>
      <c r="J143" s="138">
        <f t="shared" ref="J143:K143" si="270">D143+F143-H143</f>
        <v>13</v>
      </c>
      <c r="K143" s="138">
        <f t="shared" si="270"/>
        <v>233298</v>
      </c>
      <c r="L143" s="138">
        <f t="shared" ref="L143:M143" si="271">D143+F143</f>
        <v>13</v>
      </c>
      <c r="M143" s="138">
        <f t="shared" si="271"/>
        <v>233298</v>
      </c>
      <c r="N143" s="139" t="str">
        <f t="shared" si="6"/>
        <v>TV60*1.4</v>
      </c>
      <c r="O143" s="138">
        <f t="shared" si="7"/>
        <v>17946</v>
      </c>
      <c r="P143" s="140" t="str">
        <f t="shared" si="3"/>
        <v>IN</v>
      </c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</row>
    <row r="144" ht="15.0" customHeight="1">
      <c r="A144" s="147" t="s">
        <v>339</v>
      </c>
      <c r="B144" s="145" t="s">
        <v>340</v>
      </c>
      <c r="C144" s="136" t="s">
        <v>181</v>
      </c>
      <c r="D144" s="142">
        <v>64.0</v>
      </c>
      <c r="E144" s="142">
        <v>975305.0</v>
      </c>
      <c r="F144" s="138">
        <f>SUMIF('Nhap-Xuat'!$K$12:$K$50000,$A144,'Nhap-Xuat'!$N$12:$N$50000)</f>
        <v>0</v>
      </c>
      <c r="G144" s="138">
        <f>SUMIF('Nhap-Xuat'!$K$12:$K$50000,$A144,'Nhap-Xuat'!$P$12:$P$50000)</f>
        <v>0</v>
      </c>
      <c r="H144" s="138">
        <f>SUMIF('Nhap-Xuat'!$K$12:$K$50000,$A144,'Nhap-Xuat'!$Q$12:$Q$50000)</f>
        <v>0</v>
      </c>
      <c r="I144" s="138">
        <f>SUMIF('Nhap-Xuat'!$K$12:$K$50000,$A144,'Nhap-Xuat'!$S$12:$S$50000)</f>
        <v>0</v>
      </c>
      <c r="J144" s="138">
        <f t="shared" ref="J144:K144" si="272">D144+F144-H144</f>
        <v>64</v>
      </c>
      <c r="K144" s="138">
        <f t="shared" si="272"/>
        <v>975305</v>
      </c>
      <c r="L144" s="138">
        <f t="shared" ref="L144:M144" si="273">D144+F144</f>
        <v>64</v>
      </c>
      <c r="M144" s="138">
        <f t="shared" si="273"/>
        <v>975305</v>
      </c>
      <c r="N144" s="139" t="str">
        <f t="shared" si="6"/>
        <v>TVCL</v>
      </c>
      <c r="O144" s="138">
        <f t="shared" si="7"/>
        <v>15239</v>
      </c>
      <c r="P144" s="140" t="str">
        <f t="shared" si="3"/>
        <v>IN</v>
      </c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</row>
    <row r="145" ht="15.0" customHeight="1">
      <c r="A145" s="147" t="s">
        <v>341</v>
      </c>
      <c r="B145" s="145" t="s">
        <v>342</v>
      </c>
      <c r="C145" s="136" t="s">
        <v>181</v>
      </c>
      <c r="D145" s="142">
        <v>1.0</v>
      </c>
      <c r="E145" s="142">
        <v>8268.0</v>
      </c>
      <c r="F145" s="138">
        <f>SUMIF('Nhap-Xuat'!$K$12:$K$50000,$A145,'Nhap-Xuat'!$N$12:$N$50000)</f>
        <v>0</v>
      </c>
      <c r="G145" s="138">
        <f>SUMIF('Nhap-Xuat'!$K$12:$K$50000,$A145,'Nhap-Xuat'!$P$12:$P$50000)</f>
        <v>0</v>
      </c>
      <c r="H145" s="138">
        <f>SUMIF('Nhap-Xuat'!$K$12:$K$50000,$A145,'Nhap-Xuat'!$Q$12:$Q$50000)</f>
        <v>0</v>
      </c>
      <c r="I145" s="138">
        <f>SUMIF('Nhap-Xuat'!$K$12:$K$50000,$A145,'Nhap-Xuat'!$S$12:$S$50000)</f>
        <v>0</v>
      </c>
      <c r="J145" s="138">
        <f t="shared" ref="J145:K145" si="274">D145+F145-H145</f>
        <v>1</v>
      </c>
      <c r="K145" s="138">
        <f t="shared" si="274"/>
        <v>8268</v>
      </c>
      <c r="L145" s="138">
        <f t="shared" ref="L145:M145" si="275">D145+F145</f>
        <v>1</v>
      </c>
      <c r="M145" s="138">
        <f t="shared" si="275"/>
        <v>8268</v>
      </c>
      <c r="N145" s="139" t="str">
        <f t="shared" si="6"/>
        <v>TVMKCL</v>
      </c>
      <c r="O145" s="138">
        <f t="shared" si="7"/>
        <v>8268</v>
      </c>
      <c r="P145" s="140" t="str">
        <f t="shared" si="3"/>
        <v>IN</v>
      </c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</row>
    <row r="146" ht="15.0" customHeight="1">
      <c r="A146" s="147" t="s">
        <v>343</v>
      </c>
      <c r="B146" s="145" t="s">
        <v>344</v>
      </c>
      <c r="C146" s="136"/>
      <c r="D146" s="142">
        <v>10.0</v>
      </c>
      <c r="E146" s="142">
        <v>152794.0</v>
      </c>
      <c r="F146" s="138">
        <f>SUMIF('Nhap-Xuat'!$K$12:$K$50000,$A146,'Nhap-Xuat'!$N$12:$N$50000)</f>
        <v>0</v>
      </c>
      <c r="G146" s="138">
        <f>SUMIF('Nhap-Xuat'!$K$12:$K$50000,$A146,'Nhap-Xuat'!$P$12:$P$50000)</f>
        <v>0</v>
      </c>
      <c r="H146" s="138">
        <f>SUMIF('Nhap-Xuat'!$K$12:$K$50000,$A146,'Nhap-Xuat'!$Q$12:$Q$50000)</f>
        <v>0</v>
      </c>
      <c r="I146" s="138">
        <f>SUMIF('Nhap-Xuat'!$K$12:$K$50000,$A146,'Nhap-Xuat'!$S$12:$S$50000)</f>
        <v>0</v>
      </c>
      <c r="J146" s="138">
        <f t="shared" ref="J146:K146" si="276">D146+F146-H146</f>
        <v>10</v>
      </c>
      <c r="K146" s="138">
        <f t="shared" si="276"/>
        <v>152794</v>
      </c>
      <c r="L146" s="138">
        <f t="shared" ref="L146:M146" si="277">D146+F146</f>
        <v>10</v>
      </c>
      <c r="M146" s="138">
        <f t="shared" si="277"/>
        <v>152794</v>
      </c>
      <c r="N146" s="139" t="str">
        <f t="shared" si="6"/>
        <v>Tha</v>
      </c>
      <c r="O146" s="138">
        <f t="shared" si="7"/>
        <v>15279</v>
      </c>
      <c r="P146" s="140" t="str">
        <f t="shared" si="3"/>
        <v>IN</v>
      </c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</row>
    <row r="147" ht="15.0" customHeight="1">
      <c r="A147" s="147" t="s">
        <v>345</v>
      </c>
      <c r="B147" s="145" t="s">
        <v>346</v>
      </c>
      <c r="C147" s="136" t="s">
        <v>181</v>
      </c>
      <c r="D147" s="142">
        <v>5348.0</v>
      </c>
      <c r="E147" s="142">
        <v>1.14464147E8</v>
      </c>
      <c r="F147" s="138">
        <f>SUMIF('Nhap-Xuat'!$K$12:$K$50000,$A147,'Nhap-Xuat'!$N$12:$N$50000)</f>
        <v>0</v>
      </c>
      <c r="G147" s="138">
        <f>SUMIF('Nhap-Xuat'!$K$12:$K$50000,$A147,'Nhap-Xuat'!$P$12:$P$50000)</f>
        <v>0</v>
      </c>
      <c r="H147" s="138">
        <f>SUMIF('Nhap-Xuat'!$K$12:$K$50000,$A147,'Nhap-Xuat'!$Q$12:$Q$50000)</f>
        <v>575</v>
      </c>
      <c r="I147" s="138">
        <f>SUMIF('Nhap-Xuat'!$K$12:$K$50000,$A147,'Nhap-Xuat'!$S$12:$S$50000)</f>
        <v>12306725</v>
      </c>
      <c r="J147" s="138">
        <f t="shared" ref="J147:K147" si="278">D147+F147-H147</f>
        <v>4773</v>
      </c>
      <c r="K147" s="138">
        <f t="shared" si="278"/>
        <v>102157422</v>
      </c>
      <c r="L147" s="138">
        <f t="shared" ref="L147:M147" si="279">D147+F147</f>
        <v>5348</v>
      </c>
      <c r="M147" s="138">
        <f t="shared" si="279"/>
        <v>114464147</v>
      </c>
      <c r="N147" s="139" t="str">
        <f t="shared" si="6"/>
        <v>TL</v>
      </c>
      <c r="O147" s="138">
        <f t="shared" si="7"/>
        <v>21403</v>
      </c>
      <c r="P147" s="140" t="str">
        <f t="shared" si="3"/>
        <v>IN</v>
      </c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</row>
    <row r="148" ht="15.0" customHeight="1">
      <c r="A148" s="147" t="s">
        <v>347</v>
      </c>
      <c r="B148" s="145" t="s">
        <v>348</v>
      </c>
      <c r="C148" s="136" t="s">
        <v>181</v>
      </c>
      <c r="D148" s="137">
        <v>236.0</v>
      </c>
      <c r="E148" s="137">
        <v>3511964.0</v>
      </c>
      <c r="F148" s="138">
        <f>SUMIF('Nhap-Xuat'!$K$12:$K$50000,$A148,'Nhap-Xuat'!$N$12:$N$50000)</f>
        <v>0</v>
      </c>
      <c r="G148" s="138">
        <f>SUMIF('Nhap-Xuat'!$K$12:$K$50000,$A148,'Nhap-Xuat'!$P$12:$P$50000)</f>
        <v>0</v>
      </c>
      <c r="H148" s="138">
        <f>SUMIF('Nhap-Xuat'!$K$12:$K$50000,$A148,'Nhap-Xuat'!$Q$12:$Q$50000)</f>
        <v>0</v>
      </c>
      <c r="I148" s="138">
        <f>SUMIF('Nhap-Xuat'!$K$12:$K$50000,$A148,'Nhap-Xuat'!$S$12:$S$50000)</f>
        <v>0</v>
      </c>
      <c r="J148" s="138">
        <f t="shared" ref="J148:K148" si="280">D148+F148-H148</f>
        <v>236</v>
      </c>
      <c r="K148" s="138">
        <f t="shared" si="280"/>
        <v>3511964</v>
      </c>
      <c r="L148" s="138">
        <f t="shared" ref="L148:M148" si="281">D148+F148</f>
        <v>236</v>
      </c>
      <c r="M148" s="138">
        <f t="shared" si="281"/>
        <v>3511964</v>
      </c>
      <c r="N148" s="139" t="str">
        <f t="shared" si="6"/>
        <v>TLB</v>
      </c>
      <c r="O148" s="138">
        <f t="shared" si="7"/>
        <v>14881</v>
      </c>
      <c r="P148" s="140" t="str">
        <f t="shared" si="3"/>
        <v>IN</v>
      </c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</row>
    <row r="149" ht="15.0" customHeight="1">
      <c r="A149" s="147" t="s">
        <v>349</v>
      </c>
      <c r="B149" s="145" t="s">
        <v>350</v>
      </c>
      <c r="C149" s="136" t="s">
        <v>181</v>
      </c>
      <c r="D149" s="137">
        <v>692.0</v>
      </c>
      <c r="E149" s="137">
        <v>1.7625551E7</v>
      </c>
      <c r="F149" s="138">
        <f>SUMIF('Nhap-Xuat'!$K$12:$K$50000,$A149,'Nhap-Xuat'!$N$12:$N$50000)</f>
        <v>0</v>
      </c>
      <c r="G149" s="138">
        <f>SUMIF('Nhap-Xuat'!$K$12:$K$50000,$A149,'Nhap-Xuat'!$P$12:$P$50000)</f>
        <v>0</v>
      </c>
      <c r="H149" s="138">
        <f>SUMIF('Nhap-Xuat'!$K$12:$K$50000,$A149,'Nhap-Xuat'!$Q$12:$Q$50000)</f>
        <v>0</v>
      </c>
      <c r="I149" s="138">
        <f>SUMIF('Nhap-Xuat'!$K$12:$K$50000,$A149,'Nhap-Xuat'!$S$12:$S$50000)</f>
        <v>0</v>
      </c>
      <c r="J149" s="138">
        <f t="shared" ref="J149:K149" si="282">D149+F149-H149</f>
        <v>692</v>
      </c>
      <c r="K149" s="138">
        <f t="shared" si="282"/>
        <v>17625551</v>
      </c>
      <c r="L149" s="138">
        <f t="shared" ref="L149:M149" si="283">D149+F149</f>
        <v>692</v>
      </c>
      <c r="M149" s="138">
        <f t="shared" si="283"/>
        <v>17625551</v>
      </c>
      <c r="N149" s="139" t="str">
        <f t="shared" si="6"/>
        <v>TL LD</v>
      </c>
      <c r="O149" s="138">
        <f t="shared" si="7"/>
        <v>25470</v>
      </c>
      <c r="P149" s="140" t="str">
        <f t="shared" si="3"/>
        <v>IN</v>
      </c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</row>
    <row r="150" ht="15.0" customHeight="1">
      <c r="A150" s="147" t="s">
        <v>351</v>
      </c>
      <c r="B150" s="145" t="s">
        <v>352</v>
      </c>
      <c r="C150" s="136" t="s">
        <v>181</v>
      </c>
      <c r="D150" s="142">
        <v>1015.0</v>
      </c>
      <c r="E150" s="142">
        <v>2.3047193E7</v>
      </c>
      <c r="F150" s="138">
        <f>SUMIF('Nhap-Xuat'!$K$12:$K$50000,$A150,'Nhap-Xuat'!$N$12:$N$50000)</f>
        <v>0</v>
      </c>
      <c r="G150" s="138">
        <f>SUMIF('Nhap-Xuat'!$K$12:$K$50000,$A150,'Nhap-Xuat'!$P$12:$P$50000)</f>
        <v>0</v>
      </c>
      <c r="H150" s="138">
        <f>SUMIF('Nhap-Xuat'!$K$12:$K$50000,$A150,'Nhap-Xuat'!$Q$12:$Q$50000)</f>
        <v>0</v>
      </c>
      <c r="I150" s="138">
        <f>SUMIF('Nhap-Xuat'!$K$12:$K$50000,$A150,'Nhap-Xuat'!$S$12:$S$50000)</f>
        <v>0</v>
      </c>
      <c r="J150" s="138">
        <f t="shared" ref="J150:K150" si="284">D150+F150-H150</f>
        <v>1015</v>
      </c>
      <c r="K150" s="138">
        <f t="shared" si="284"/>
        <v>23047193</v>
      </c>
      <c r="L150" s="138">
        <f t="shared" ref="L150:M150" si="285">D150+F150</f>
        <v>1015</v>
      </c>
      <c r="M150" s="138">
        <f t="shared" si="285"/>
        <v>23047193</v>
      </c>
      <c r="N150" s="139" t="str">
        <f t="shared" si="6"/>
        <v>TM</v>
      </c>
      <c r="O150" s="138">
        <f t="shared" si="7"/>
        <v>22707</v>
      </c>
      <c r="P150" s="140" t="str">
        <f t="shared" si="3"/>
        <v>IN</v>
      </c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</row>
    <row r="151" ht="15.0" customHeight="1">
      <c r="A151" s="147" t="s">
        <v>353</v>
      </c>
      <c r="B151" s="145" t="s">
        <v>354</v>
      </c>
      <c r="C151" s="136"/>
      <c r="D151" s="137">
        <v>1.0</v>
      </c>
      <c r="E151" s="137">
        <v>20000.0</v>
      </c>
      <c r="F151" s="138">
        <f>SUMIF('Nhap-Xuat'!$K$12:$K$50000,$A151,'Nhap-Xuat'!$N$12:$N$50000)</f>
        <v>0</v>
      </c>
      <c r="G151" s="138">
        <f>SUMIF('Nhap-Xuat'!$K$12:$K$50000,$A151,'Nhap-Xuat'!$P$12:$P$50000)</f>
        <v>0</v>
      </c>
      <c r="H151" s="138">
        <f>SUMIF('Nhap-Xuat'!$K$12:$K$50000,$A151,'Nhap-Xuat'!$Q$12:$Q$50000)</f>
        <v>0</v>
      </c>
      <c r="I151" s="138">
        <f>SUMIF('Nhap-Xuat'!$K$12:$K$50000,$A151,'Nhap-Xuat'!$S$12:$S$50000)</f>
        <v>0</v>
      </c>
      <c r="J151" s="138">
        <f t="shared" ref="J151:K151" si="286">D151+F151-H151</f>
        <v>1</v>
      </c>
      <c r="K151" s="138">
        <f t="shared" si="286"/>
        <v>20000</v>
      </c>
      <c r="L151" s="138">
        <f t="shared" ref="L151:M151" si="287">D151+F151</f>
        <v>1</v>
      </c>
      <c r="M151" s="138">
        <f t="shared" si="287"/>
        <v>20000</v>
      </c>
      <c r="N151" s="139" t="str">
        <f t="shared" si="6"/>
        <v>V 27 CT</v>
      </c>
      <c r="O151" s="138">
        <f t="shared" si="7"/>
        <v>20000</v>
      </c>
      <c r="P151" s="140" t="str">
        <f t="shared" si="3"/>
        <v>IN</v>
      </c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</row>
    <row r="152" ht="15.0" customHeight="1">
      <c r="A152" s="147" t="s">
        <v>355</v>
      </c>
      <c r="B152" s="145" t="s">
        <v>356</v>
      </c>
      <c r="C152" s="136"/>
      <c r="D152" s="137">
        <v>4.0</v>
      </c>
      <c r="E152" s="137">
        <v>52000.0</v>
      </c>
      <c r="F152" s="138">
        <f>SUMIF('Nhap-Xuat'!$K$12:$K$50000,$A152,'Nhap-Xuat'!$N$12:$N$50000)</f>
        <v>0</v>
      </c>
      <c r="G152" s="138">
        <f>SUMIF('Nhap-Xuat'!$K$12:$K$50000,$A152,'Nhap-Xuat'!$P$12:$P$50000)</f>
        <v>0</v>
      </c>
      <c r="H152" s="138">
        <f>SUMIF('Nhap-Xuat'!$K$12:$K$50000,$A152,'Nhap-Xuat'!$Q$12:$Q$50000)</f>
        <v>0</v>
      </c>
      <c r="I152" s="138">
        <f>SUMIF('Nhap-Xuat'!$K$12:$K$50000,$A152,'Nhap-Xuat'!$S$12:$S$50000)</f>
        <v>0</v>
      </c>
      <c r="J152" s="138">
        <f t="shared" ref="J152:K152" si="288">D152+F152-H152</f>
        <v>4</v>
      </c>
      <c r="K152" s="138">
        <f t="shared" si="288"/>
        <v>52000</v>
      </c>
      <c r="L152" s="138">
        <f t="shared" ref="L152:M152" si="289">D152+F152</f>
        <v>4</v>
      </c>
      <c r="M152" s="138">
        <f t="shared" si="289"/>
        <v>52000</v>
      </c>
      <c r="N152" s="139" t="str">
        <f t="shared" si="6"/>
        <v>V 27Đ</v>
      </c>
      <c r="O152" s="138">
        <f t="shared" si="7"/>
        <v>13000</v>
      </c>
      <c r="P152" s="140" t="str">
        <f t="shared" si="3"/>
        <v>IN</v>
      </c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</row>
    <row r="153" ht="15.0" customHeight="1">
      <c r="A153" s="147" t="s">
        <v>357</v>
      </c>
      <c r="B153" s="145" t="s">
        <v>358</v>
      </c>
      <c r="C153" s="136"/>
      <c r="D153" s="137">
        <v>4.0</v>
      </c>
      <c r="E153" s="137">
        <v>1.8E7</v>
      </c>
      <c r="F153" s="138">
        <f>SUMIF('Nhap-Xuat'!$K$12:$K$50000,$A153,'Nhap-Xuat'!$N$12:$N$50000)</f>
        <v>0</v>
      </c>
      <c r="G153" s="138">
        <f>SUMIF('Nhap-Xuat'!$K$12:$K$50000,$A153,'Nhap-Xuat'!$P$12:$P$50000)</f>
        <v>0</v>
      </c>
      <c r="H153" s="138">
        <f>SUMIF('Nhap-Xuat'!$K$12:$K$50000,$A153,'Nhap-Xuat'!$Q$12:$Q$50000)</f>
        <v>0</v>
      </c>
      <c r="I153" s="138">
        <f>SUMIF('Nhap-Xuat'!$K$12:$K$50000,$A153,'Nhap-Xuat'!$S$12:$S$50000)</f>
        <v>0</v>
      </c>
      <c r="J153" s="138">
        <f t="shared" ref="J153:K153" si="290">D153+F153-H153</f>
        <v>4</v>
      </c>
      <c r="K153" s="138">
        <f t="shared" si="290"/>
        <v>18000000</v>
      </c>
      <c r="L153" s="138">
        <f t="shared" ref="L153:M153" si="291">D153+F153</f>
        <v>4</v>
      </c>
      <c r="M153" s="138">
        <f t="shared" si="291"/>
        <v>18000000</v>
      </c>
      <c r="N153" s="139" t="str">
        <f t="shared" si="6"/>
        <v>VE C</v>
      </c>
      <c r="O153" s="138">
        <f t="shared" si="7"/>
        <v>4500000</v>
      </c>
      <c r="P153" s="140" t="str">
        <f t="shared" si="3"/>
        <v>IN</v>
      </c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</row>
    <row r="154" ht="15.0" customHeight="1">
      <c r="A154" s="147" t="s">
        <v>359</v>
      </c>
      <c r="B154" s="145" t="s">
        <v>360</v>
      </c>
      <c r="C154" s="136"/>
      <c r="D154" s="137">
        <v>35.0</v>
      </c>
      <c r="E154" s="137">
        <v>8750000.0</v>
      </c>
      <c r="F154" s="138">
        <f>SUMIF('Nhap-Xuat'!$K$12:$K$50000,$A154,'Nhap-Xuat'!$N$12:$N$50000)</f>
        <v>0</v>
      </c>
      <c r="G154" s="138">
        <f>SUMIF('Nhap-Xuat'!$K$12:$K$50000,$A154,'Nhap-Xuat'!$P$12:$P$50000)</f>
        <v>0</v>
      </c>
      <c r="H154" s="138">
        <f>SUMIF('Nhap-Xuat'!$K$12:$K$50000,$A154,'Nhap-Xuat'!$Q$12:$Q$50000)</f>
        <v>0</v>
      </c>
      <c r="I154" s="138">
        <f>SUMIF('Nhap-Xuat'!$K$12:$K$50000,$A154,'Nhap-Xuat'!$S$12:$S$50000)</f>
        <v>0</v>
      </c>
      <c r="J154" s="138">
        <f t="shared" ref="J154:K154" si="292">D154+F154-H154</f>
        <v>35</v>
      </c>
      <c r="K154" s="138">
        <f t="shared" si="292"/>
        <v>8750000</v>
      </c>
      <c r="L154" s="138">
        <f t="shared" ref="L154:M154" si="293">D154+F154</f>
        <v>35</v>
      </c>
      <c r="M154" s="138">
        <f t="shared" si="293"/>
        <v>8750000</v>
      </c>
      <c r="N154" s="139" t="str">
        <f t="shared" si="6"/>
        <v>VG</v>
      </c>
      <c r="O154" s="138">
        <f t="shared" si="7"/>
        <v>250000</v>
      </c>
      <c r="P154" s="140" t="str">
        <f t="shared" si="3"/>
        <v>IN</v>
      </c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</row>
    <row r="155" ht="15.0" customHeight="1">
      <c r="A155" s="147" t="s">
        <v>361</v>
      </c>
      <c r="B155" s="145" t="s">
        <v>362</v>
      </c>
      <c r="C155" s="136"/>
      <c r="D155" s="137">
        <v>36.0</v>
      </c>
      <c r="E155" s="137">
        <v>4500000.0</v>
      </c>
      <c r="F155" s="138">
        <f>SUMIF('Nhap-Xuat'!$K$12:$K$50000,$A155,'Nhap-Xuat'!$N$12:$N$50000)</f>
        <v>0</v>
      </c>
      <c r="G155" s="138">
        <f>SUMIF('Nhap-Xuat'!$K$12:$K$50000,$A155,'Nhap-Xuat'!$P$12:$P$50000)</f>
        <v>0</v>
      </c>
      <c r="H155" s="138">
        <f>SUMIF('Nhap-Xuat'!$K$12:$K$50000,$A155,'Nhap-Xuat'!$Q$12:$Q$50000)</f>
        <v>0</v>
      </c>
      <c r="I155" s="138">
        <f>SUMIF('Nhap-Xuat'!$K$12:$K$50000,$A155,'Nhap-Xuat'!$S$12:$S$50000)</f>
        <v>0</v>
      </c>
      <c r="J155" s="138">
        <f t="shared" ref="J155:K155" si="294">D155+F155-H155</f>
        <v>36</v>
      </c>
      <c r="K155" s="138">
        <f t="shared" si="294"/>
        <v>4500000</v>
      </c>
      <c r="L155" s="138">
        <f t="shared" ref="L155:M155" si="295">D155+F155</f>
        <v>36</v>
      </c>
      <c r="M155" s="138">
        <f t="shared" si="295"/>
        <v>4500000</v>
      </c>
      <c r="N155" s="139" t="str">
        <f t="shared" si="6"/>
        <v>VG 0.02*0.25*5.00</v>
      </c>
      <c r="O155" s="138">
        <f t="shared" si="7"/>
        <v>125000</v>
      </c>
      <c r="P155" s="140" t="str">
        <f t="shared" si="3"/>
        <v>IN</v>
      </c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</row>
    <row r="156" ht="15.0" customHeight="1">
      <c r="A156" s="147" t="s">
        <v>363</v>
      </c>
      <c r="B156" s="145" t="s">
        <v>364</v>
      </c>
      <c r="C156" s="136"/>
      <c r="D156" s="142">
        <v>355.0</v>
      </c>
      <c r="E156" s="142">
        <v>1681635.0</v>
      </c>
      <c r="F156" s="138">
        <f>SUMIF('Nhap-Xuat'!$K$12:$K$50000,$A156,'Nhap-Xuat'!$N$12:$N$50000)</f>
        <v>0</v>
      </c>
      <c r="G156" s="138">
        <f>SUMIF('Nhap-Xuat'!$K$12:$K$50000,$A156,'Nhap-Xuat'!$P$12:$P$50000)</f>
        <v>0</v>
      </c>
      <c r="H156" s="138">
        <f>SUMIF('Nhap-Xuat'!$K$12:$K$50000,$A156,'Nhap-Xuat'!$Q$12:$Q$50000)</f>
        <v>0</v>
      </c>
      <c r="I156" s="138">
        <f>SUMIF('Nhap-Xuat'!$K$12:$K$50000,$A156,'Nhap-Xuat'!$S$12:$S$50000)</f>
        <v>0</v>
      </c>
      <c r="J156" s="138">
        <f t="shared" ref="J156:K156" si="296">D156+F156-H156</f>
        <v>355</v>
      </c>
      <c r="K156" s="138">
        <f t="shared" si="296"/>
        <v>1681635</v>
      </c>
      <c r="L156" s="138">
        <f t="shared" ref="L156:M156" si="297">D156+F156</f>
        <v>355</v>
      </c>
      <c r="M156" s="138">
        <f t="shared" si="297"/>
        <v>1681635</v>
      </c>
      <c r="N156" s="139" t="str">
        <f t="shared" si="6"/>
        <v>Vcmt 2*1.5</v>
      </c>
      <c r="O156" s="138">
        <f t="shared" si="7"/>
        <v>4737</v>
      </c>
      <c r="P156" s="140" t="str">
        <f t="shared" si="3"/>
        <v>IN</v>
      </c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</row>
    <row r="157" ht="15.0" customHeight="1">
      <c r="A157" s="147" t="s">
        <v>365</v>
      </c>
      <c r="B157" s="145" t="s">
        <v>366</v>
      </c>
      <c r="C157" s="136"/>
      <c r="D157" s="142">
        <v>253.0</v>
      </c>
      <c r="E157" s="142">
        <v>1833997.0</v>
      </c>
      <c r="F157" s="138">
        <f>SUMIF('Nhap-Xuat'!$K$12:$K$50000,$A157,'Nhap-Xuat'!$N$12:$N$50000)</f>
        <v>0</v>
      </c>
      <c r="G157" s="138">
        <f>SUMIF('Nhap-Xuat'!$K$12:$K$50000,$A157,'Nhap-Xuat'!$P$12:$P$50000)</f>
        <v>0</v>
      </c>
      <c r="H157" s="138">
        <f>SUMIF('Nhap-Xuat'!$K$12:$K$50000,$A157,'Nhap-Xuat'!$Q$12:$Q$50000)</f>
        <v>0</v>
      </c>
      <c r="I157" s="138">
        <f>SUMIF('Nhap-Xuat'!$K$12:$K$50000,$A157,'Nhap-Xuat'!$S$12:$S$50000)</f>
        <v>0</v>
      </c>
      <c r="J157" s="138">
        <f t="shared" ref="J157:K157" si="298">D157+F157-H157</f>
        <v>253</v>
      </c>
      <c r="K157" s="138">
        <f t="shared" si="298"/>
        <v>1833997</v>
      </c>
      <c r="L157" s="138">
        <f t="shared" ref="L157:M157" si="299">D157+F157</f>
        <v>253</v>
      </c>
      <c r="M157" s="138">
        <f t="shared" si="299"/>
        <v>1833997</v>
      </c>
      <c r="N157" s="139" t="str">
        <f t="shared" si="6"/>
        <v>Vcmt 2*2.5</v>
      </c>
      <c r="O157" s="138">
        <f t="shared" si="7"/>
        <v>7249</v>
      </c>
      <c r="P157" s="140" t="str">
        <f t="shared" si="3"/>
        <v>IN</v>
      </c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</row>
    <row r="158" ht="15.0" customHeight="1">
      <c r="A158" s="147" t="s">
        <v>367</v>
      </c>
      <c r="B158" s="145" t="s">
        <v>368</v>
      </c>
      <c r="C158" s="136"/>
      <c r="D158" s="152">
        <v>55.0</v>
      </c>
      <c r="E158" s="137">
        <v>585860.0</v>
      </c>
      <c r="F158" s="138">
        <f>SUMIF('Nhap-Xuat'!$K$12:$K$50000,$A158,'Nhap-Xuat'!$N$12:$N$50000)</f>
        <v>0</v>
      </c>
      <c r="G158" s="138">
        <f>SUMIF('Nhap-Xuat'!$K$12:$K$50000,$A158,'Nhap-Xuat'!$P$12:$P$50000)</f>
        <v>0</v>
      </c>
      <c r="H158" s="138">
        <f>SUMIF('Nhap-Xuat'!$K$12:$K$50000,$A158,'Nhap-Xuat'!$Q$12:$Q$50000)</f>
        <v>0</v>
      </c>
      <c r="I158" s="138">
        <f>SUMIF('Nhap-Xuat'!$K$12:$K$50000,$A158,'Nhap-Xuat'!$S$12:$S$50000)</f>
        <v>0</v>
      </c>
      <c r="J158" s="138">
        <f t="shared" ref="J158:K158" si="300">D158+F158-H158</f>
        <v>55</v>
      </c>
      <c r="K158" s="138">
        <f t="shared" si="300"/>
        <v>585860</v>
      </c>
      <c r="L158" s="138">
        <f t="shared" ref="L158:M158" si="301">D158+F158</f>
        <v>55</v>
      </c>
      <c r="M158" s="138">
        <f t="shared" si="301"/>
        <v>585860</v>
      </c>
      <c r="N158" s="139" t="str">
        <f t="shared" si="6"/>
        <v>Vcmt 2*4.0</v>
      </c>
      <c r="O158" s="138">
        <f t="shared" si="7"/>
        <v>10652</v>
      </c>
      <c r="P158" s="140" t="str">
        <f t="shared" si="3"/>
        <v>IN</v>
      </c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</row>
    <row r="159" ht="15.0" customHeight="1">
      <c r="A159" s="147" t="s">
        <v>369</v>
      </c>
      <c r="B159" s="145" t="s">
        <v>370</v>
      </c>
      <c r="C159" s="136"/>
      <c r="D159" s="137">
        <v>1440.0</v>
      </c>
      <c r="E159" s="137">
        <v>458153.0</v>
      </c>
      <c r="F159" s="138">
        <f>SUMIF('Nhap-Xuat'!$K$12:$K$50000,$A159,'Nhap-Xuat'!$N$12:$N$50000)</f>
        <v>0</v>
      </c>
      <c r="G159" s="138">
        <f>SUMIF('Nhap-Xuat'!$K$12:$K$50000,$A159,'Nhap-Xuat'!$P$12:$P$50000)</f>
        <v>0</v>
      </c>
      <c r="H159" s="138">
        <f>SUMIF('Nhap-Xuat'!$K$12:$K$50000,$A159,'Nhap-Xuat'!$Q$12:$Q$50000)</f>
        <v>0</v>
      </c>
      <c r="I159" s="138">
        <f>SUMIF('Nhap-Xuat'!$K$12:$K$50000,$A159,'Nhap-Xuat'!$S$12:$S$50000)</f>
        <v>0</v>
      </c>
      <c r="J159" s="138">
        <f t="shared" ref="J159:K159" si="302">D159+F159-H159</f>
        <v>1440</v>
      </c>
      <c r="K159" s="138">
        <f t="shared" si="302"/>
        <v>458153</v>
      </c>
      <c r="L159" s="138">
        <f t="shared" ref="L159:M159" si="303">D159+F159</f>
        <v>1440</v>
      </c>
      <c r="M159" s="138">
        <f t="shared" si="303"/>
        <v>458153</v>
      </c>
      <c r="N159" s="139" t="str">
        <f t="shared" si="6"/>
        <v>VTX</v>
      </c>
      <c r="O159" s="138">
        <f t="shared" si="7"/>
        <v>318</v>
      </c>
      <c r="P159" s="140" t="str">
        <f t="shared" si="3"/>
        <v>IN</v>
      </c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</row>
    <row r="160" ht="15.0" customHeight="1">
      <c r="A160" s="147" t="s">
        <v>371</v>
      </c>
      <c r="B160" s="145" t="s">
        <v>372</v>
      </c>
      <c r="C160" s="136" t="s">
        <v>96</v>
      </c>
      <c r="D160" s="137">
        <v>368.0</v>
      </c>
      <c r="E160" s="137">
        <v>7433864.0</v>
      </c>
      <c r="F160" s="138">
        <f>SUMIF('Nhap-Xuat'!$K$12:$K$50000,$A160,'Nhap-Xuat'!$N$12:$N$50000)</f>
        <v>0</v>
      </c>
      <c r="G160" s="138">
        <f>SUMIF('Nhap-Xuat'!$K$12:$K$50000,$A160,'Nhap-Xuat'!$P$12:$P$50000)</f>
        <v>0</v>
      </c>
      <c r="H160" s="138">
        <f>SUMIF('Nhap-Xuat'!$K$12:$K$50000,$A160,'Nhap-Xuat'!$Q$12:$Q$50000)</f>
        <v>15</v>
      </c>
      <c r="I160" s="138">
        <f>SUMIF('Nhap-Xuat'!$K$12:$K$50000,$A160,'Nhap-Xuat'!$S$12:$S$50000)</f>
        <v>303015</v>
      </c>
      <c r="J160" s="138">
        <f t="shared" ref="J160:K160" si="304">D160+F160-H160</f>
        <v>353</v>
      </c>
      <c r="K160" s="138">
        <f t="shared" si="304"/>
        <v>7130849</v>
      </c>
      <c r="L160" s="138">
        <f t="shared" ref="L160:M160" si="305">D160+F160</f>
        <v>368</v>
      </c>
      <c r="M160" s="138">
        <f t="shared" si="305"/>
        <v>7433864</v>
      </c>
      <c r="N160" s="139" t="str">
        <f t="shared" si="6"/>
        <v>X92</v>
      </c>
      <c r="O160" s="138">
        <f t="shared" si="7"/>
        <v>20201</v>
      </c>
      <c r="P160" s="140" t="str">
        <f t="shared" si="3"/>
        <v>IN</v>
      </c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</row>
    <row r="161" ht="15.0" customHeight="1">
      <c r="A161" s="147" t="s">
        <v>373</v>
      </c>
      <c r="B161" s="145" t="s">
        <v>374</v>
      </c>
      <c r="C161" s="136" t="s">
        <v>96</v>
      </c>
      <c r="D161" s="137">
        <v>30.0</v>
      </c>
      <c r="E161" s="137">
        <v>601555.0</v>
      </c>
      <c r="F161" s="138">
        <f>SUMIF('Nhap-Xuat'!$K$12:$K$50000,$A161,'Nhap-Xuat'!$N$12:$N$50000)</f>
        <v>0</v>
      </c>
      <c r="G161" s="138">
        <f>SUMIF('Nhap-Xuat'!$K$12:$K$50000,$A161,'Nhap-Xuat'!$P$12:$P$50000)</f>
        <v>0</v>
      </c>
      <c r="H161" s="138">
        <f>SUMIF('Nhap-Xuat'!$K$12:$K$50000,$A161,'Nhap-Xuat'!$Q$12:$Q$50000)</f>
        <v>0</v>
      </c>
      <c r="I161" s="138">
        <f>SUMIF('Nhap-Xuat'!$K$12:$K$50000,$A161,'Nhap-Xuat'!$S$12:$S$50000)</f>
        <v>0</v>
      </c>
      <c r="J161" s="138">
        <f t="shared" ref="J161:K161" si="306">D161+F161-H161</f>
        <v>30</v>
      </c>
      <c r="K161" s="138">
        <f t="shared" si="306"/>
        <v>601555</v>
      </c>
      <c r="L161" s="138">
        <f t="shared" ref="L161:M161" si="307">D161+F161</f>
        <v>30</v>
      </c>
      <c r="M161" s="138">
        <f t="shared" si="307"/>
        <v>601555</v>
      </c>
      <c r="N161" s="139" t="str">
        <f t="shared" si="6"/>
        <v>X R 92</v>
      </c>
      <c r="O161" s="138">
        <f t="shared" si="7"/>
        <v>20052</v>
      </c>
      <c r="P161" s="140" t="str">
        <f t="shared" si="3"/>
        <v>IN</v>
      </c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</row>
    <row r="162" ht="15.0" customHeight="1">
      <c r="A162" s="147" t="s">
        <v>375</v>
      </c>
      <c r="B162" s="145" t="s">
        <v>376</v>
      </c>
      <c r="C162" s="136"/>
      <c r="D162" s="137">
        <v>83.0</v>
      </c>
      <c r="E162" s="137">
        <v>1.06553E8</v>
      </c>
      <c r="F162" s="138">
        <f>SUMIF('Nhap-Xuat'!$K$12:$K$50000,$A162,'Nhap-Xuat'!$N$12:$N$50000)</f>
        <v>0</v>
      </c>
      <c r="G162" s="138">
        <f>SUMIF('Nhap-Xuat'!$K$12:$K$50000,$A162,'Nhap-Xuat'!$P$12:$P$50000)</f>
        <v>0</v>
      </c>
      <c r="H162" s="138">
        <f>SUMIF('Nhap-Xuat'!$K$12:$K$50000,$A162,'Nhap-Xuat'!$Q$12:$Q$50000)</f>
        <v>0</v>
      </c>
      <c r="I162" s="138">
        <f>SUMIF('Nhap-Xuat'!$K$12:$K$50000,$A162,'Nhap-Xuat'!$S$12:$S$50000)</f>
        <v>0</v>
      </c>
      <c r="J162" s="138">
        <f t="shared" ref="J162:K162" si="308">D162+F162-H162</f>
        <v>83</v>
      </c>
      <c r="K162" s="138">
        <f t="shared" si="308"/>
        <v>106553000</v>
      </c>
      <c r="L162" s="138">
        <f t="shared" ref="L162:M162" si="309">D162+F162</f>
        <v>83</v>
      </c>
      <c r="M162" s="138">
        <f t="shared" si="309"/>
        <v>106553000</v>
      </c>
      <c r="N162" s="139" t="str">
        <f t="shared" si="6"/>
        <v>XM HC PCB</v>
      </c>
      <c r="O162" s="138">
        <f t="shared" si="7"/>
        <v>1283771</v>
      </c>
      <c r="P162" s="140" t="str">
        <f t="shared" si="3"/>
        <v>IN</v>
      </c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</row>
    <row r="163" ht="15.0" customHeight="1">
      <c r="A163" s="147" t="s">
        <v>377</v>
      </c>
      <c r="B163" s="145" t="s">
        <v>378</v>
      </c>
      <c r="C163" s="136"/>
      <c r="D163" s="137">
        <v>17.0</v>
      </c>
      <c r="E163" s="137">
        <v>1.7645864E7</v>
      </c>
      <c r="F163" s="138">
        <f>SUMIF('Nhap-Xuat'!$K$12:$K$50000,$A163,'Nhap-Xuat'!$N$12:$N$50000)</f>
        <v>0</v>
      </c>
      <c r="G163" s="138">
        <f>SUMIF('Nhap-Xuat'!$K$12:$K$50000,$A163,'Nhap-Xuat'!$P$12:$P$50000)</f>
        <v>0</v>
      </c>
      <c r="H163" s="138">
        <f>SUMIF('Nhap-Xuat'!$K$12:$K$50000,$A163,'Nhap-Xuat'!$Q$12:$Q$50000)</f>
        <v>0</v>
      </c>
      <c r="I163" s="138">
        <f>SUMIF('Nhap-Xuat'!$K$12:$K$50000,$A163,'Nhap-Xuat'!$S$12:$S$50000)</f>
        <v>0</v>
      </c>
      <c r="J163" s="138">
        <f t="shared" ref="J163:K163" si="310">D163+F163-H163</f>
        <v>17</v>
      </c>
      <c r="K163" s="138">
        <f t="shared" si="310"/>
        <v>17645864</v>
      </c>
      <c r="L163" s="138">
        <f t="shared" ref="L163:M163" si="311">D163+F163</f>
        <v>17</v>
      </c>
      <c r="M163" s="138">
        <f t="shared" si="311"/>
        <v>17645864</v>
      </c>
      <c r="N163" s="139" t="str">
        <f t="shared" si="6"/>
        <v>XM PCB 30</v>
      </c>
      <c r="O163" s="138">
        <f t="shared" si="7"/>
        <v>1037992</v>
      </c>
      <c r="P163" s="140" t="str">
        <f t="shared" si="3"/>
        <v>IN</v>
      </c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</row>
    <row r="164" ht="15.0" customHeight="1">
      <c r="A164" s="145" t="s">
        <v>379</v>
      </c>
      <c r="B164" s="151" t="s">
        <v>380</v>
      </c>
      <c r="C164" s="136"/>
      <c r="D164" s="137">
        <v>48.0</v>
      </c>
      <c r="E164" s="146">
        <v>5.2708486E7</v>
      </c>
      <c r="F164" s="138">
        <f>SUMIF('Nhap-Xuat'!$K$12:$K$50000,$A164,'Nhap-Xuat'!$N$12:$N$50000)</f>
        <v>0</v>
      </c>
      <c r="G164" s="138">
        <f>SUMIF('Nhap-Xuat'!$K$12:$K$50000,$A164,'Nhap-Xuat'!$P$12:$P$50000)</f>
        <v>0</v>
      </c>
      <c r="H164" s="138">
        <f>SUMIF('Nhap-Xuat'!$K$12:$K$50000,$A164,'Nhap-Xuat'!$Q$12:$Q$50000)</f>
        <v>0</v>
      </c>
      <c r="I164" s="138">
        <f>SUMIF('Nhap-Xuat'!$K$12:$K$50000,$A164,'Nhap-Xuat'!$S$12:$S$50000)</f>
        <v>0</v>
      </c>
      <c r="J164" s="138">
        <f t="shared" ref="J164:K164" si="312">D164+F164-H164</f>
        <v>48</v>
      </c>
      <c r="K164" s="138">
        <f t="shared" si="312"/>
        <v>52708486</v>
      </c>
      <c r="L164" s="138">
        <f t="shared" ref="L164:M164" si="313">D164+F164</f>
        <v>48</v>
      </c>
      <c r="M164" s="138">
        <f t="shared" si="313"/>
        <v>52708486</v>
      </c>
      <c r="N164" s="139" t="str">
        <f t="shared" si="6"/>
        <v>XM SG PCB 40</v>
      </c>
      <c r="O164" s="138">
        <f t="shared" si="7"/>
        <v>1098093</v>
      </c>
      <c r="P164" s="140" t="str">
        <f t="shared" si="3"/>
        <v>IN</v>
      </c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</row>
    <row r="165" ht="15.0" customHeight="1">
      <c r="A165" s="145" t="s">
        <v>381</v>
      </c>
      <c r="B165" s="151" t="s">
        <v>382</v>
      </c>
      <c r="C165" s="136"/>
      <c r="D165" s="137">
        <v>30.0</v>
      </c>
      <c r="E165" s="146">
        <v>2100000.0</v>
      </c>
      <c r="F165" s="138">
        <f>SUMIF('Nhap-Xuat'!$K$12:$K$50000,$A165,'Nhap-Xuat'!$N$12:$N$50000)</f>
        <v>0</v>
      </c>
      <c r="G165" s="138">
        <f>SUMIF('Nhap-Xuat'!$K$12:$K$50000,$A165,'Nhap-Xuat'!$P$12:$P$50000)</f>
        <v>0</v>
      </c>
      <c r="H165" s="138">
        <f>SUMIF('Nhap-Xuat'!$K$12:$K$50000,$A165,'Nhap-Xuat'!$Q$12:$Q$50000)</f>
        <v>0</v>
      </c>
      <c r="I165" s="138">
        <f>SUMIF('Nhap-Xuat'!$K$12:$K$50000,$A165,'Nhap-Xuat'!$S$12:$S$50000)</f>
        <v>0</v>
      </c>
      <c r="J165" s="138">
        <f t="shared" ref="J165:K165" si="314">D165+F165-H165</f>
        <v>30</v>
      </c>
      <c r="K165" s="138">
        <f t="shared" si="314"/>
        <v>2100000</v>
      </c>
      <c r="L165" s="138">
        <f t="shared" ref="L165:M165" si="315">D165+F165</f>
        <v>30</v>
      </c>
      <c r="M165" s="138">
        <f t="shared" si="315"/>
        <v>2100000</v>
      </c>
      <c r="N165" s="139" t="str">
        <f t="shared" si="6"/>
        <v>XMCT</v>
      </c>
      <c r="O165" s="138">
        <f t="shared" si="7"/>
        <v>70000</v>
      </c>
      <c r="P165" s="140" t="str">
        <f t="shared" si="3"/>
        <v>IN</v>
      </c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</row>
    <row r="166" ht="15.0" customHeight="1">
      <c r="A166" s="149" t="s">
        <v>383</v>
      </c>
      <c r="B166" s="151" t="s">
        <v>384</v>
      </c>
      <c r="C166" s="136"/>
      <c r="D166" s="137">
        <v>1.0</v>
      </c>
      <c r="E166" s="137">
        <v>1386755.0</v>
      </c>
      <c r="F166" s="138">
        <f>SUMIF('Nhap-Xuat'!$K$12:$K$50000,$A166,'Nhap-Xuat'!$N$12:$N$50000)</f>
        <v>0</v>
      </c>
      <c r="G166" s="138">
        <f>SUMIF('Nhap-Xuat'!$K$12:$K$50000,$A166,'Nhap-Xuat'!$P$12:$P$50000)</f>
        <v>0</v>
      </c>
      <c r="H166" s="138">
        <f>SUMIF('Nhap-Xuat'!$K$12:$K$50000,$A166,'Nhap-Xuat'!$Q$12:$Q$50000)</f>
        <v>0</v>
      </c>
      <c r="I166" s="138">
        <f>SUMIF('Nhap-Xuat'!$K$12:$K$50000,$A166,'Nhap-Xuat'!$S$12:$S$50000)</f>
        <v>0</v>
      </c>
      <c r="J166" s="138">
        <f t="shared" ref="J166:K166" si="316">D166+F166-H166</f>
        <v>1</v>
      </c>
      <c r="K166" s="138">
        <f t="shared" si="316"/>
        <v>1386755</v>
      </c>
      <c r="L166" s="138">
        <f t="shared" ref="L166:M166" si="317">D166+F166</f>
        <v>1</v>
      </c>
      <c r="M166" s="138">
        <f t="shared" si="317"/>
        <v>1386755</v>
      </c>
      <c r="N166" s="139" t="str">
        <f t="shared" si="6"/>
        <v>XMHTĐD</v>
      </c>
      <c r="O166" s="138">
        <f t="shared" si="7"/>
        <v>1386755</v>
      </c>
      <c r="P166" s="140" t="str">
        <f t="shared" si="3"/>
        <v>IN</v>
      </c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</row>
    <row r="167" ht="15.0" customHeight="1">
      <c r="A167" s="147" t="s">
        <v>385</v>
      </c>
      <c r="B167" s="151" t="s">
        <v>386</v>
      </c>
      <c r="C167" s="136"/>
      <c r="D167" s="137">
        <v>20.0</v>
      </c>
      <c r="E167" s="137">
        <v>1363620.0</v>
      </c>
      <c r="F167" s="138">
        <f>SUMIF('Nhap-Xuat'!$K$12:$K$50000,$A167,'Nhap-Xuat'!$N$12:$N$50000)</f>
        <v>0</v>
      </c>
      <c r="G167" s="138">
        <f>SUMIF('Nhap-Xuat'!$K$12:$K$50000,$A167,'Nhap-Xuat'!$P$12:$P$50000)</f>
        <v>0</v>
      </c>
      <c r="H167" s="138">
        <f>SUMIF('Nhap-Xuat'!$K$12:$K$50000,$A167,'Nhap-Xuat'!$Q$12:$Q$50000)</f>
        <v>0</v>
      </c>
      <c r="I167" s="138">
        <f>SUMIF('Nhap-Xuat'!$K$12:$K$50000,$A167,'Nhap-Xuat'!$S$12:$S$50000)</f>
        <v>0</v>
      </c>
      <c r="J167" s="138">
        <f t="shared" ref="J167:K167" si="318">D167+F167-H167</f>
        <v>20</v>
      </c>
      <c r="K167" s="138">
        <f t="shared" si="318"/>
        <v>1363620</v>
      </c>
      <c r="L167" s="138">
        <f t="shared" ref="L167:M167" si="319">D167+F167</f>
        <v>20</v>
      </c>
      <c r="M167" s="138">
        <f t="shared" si="319"/>
        <v>1363620</v>
      </c>
      <c r="N167" s="139" t="str">
        <f t="shared" si="6"/>
        <v>XM HTKG</v>
      </c>
      <c r="O167" s="138">
        <f t="shared" si="7"/>
        <v>68181</v>
      </c>
      <c r="P167" s="140" t="str">
        <f t="shared" si="3"/>
        <v>IN</v>
      </c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</row>
    <row r="168" ht="15.0" customHeight="1">
      <c r="A168" s="135" t="s">
        <v>387</v>
      </c>
      <c r="B168" s="151" t="s">
        <v>388</v>
      </c>
      <c r="C168" s="136"/>
      <c r="D168" s="137">
        <v>24.0</v>
      </c>
      <c r="E168" s="137">
        <v>3.186E7</v>
      </c>
      <c r="F168" s="138">
        <f>SUMIF('Nhap-Xuat'!$K$12:$K$50000,$A168,'Nhap-Xuat'!$N$12:$N$50000)</f>
        <v>0</v>
      </c>
      <c r="G168" s="138">
        <f>SUMIF('Nhap-Xuat'!$K$12:$K$50000,$A168,'Nhap-Xuat'!$P$12:$P$50000)</f>
        <v>0</v>
      </c>
      <c r="H168" s="138">
        <f>SUMIF('Nhap-Xuat'!$K$12:$K$50000,$A168,'Nhap-Xuat'!$Q$12:$Q$50000)</f>
        <v>0</v>
      </c>
      <c r="I168" s="138">
        <f>SUMIF('Nhap-Xuat'!$K$12:$K$50000,$A168,'Nhap-Xuat'!$S$12:$S$50000)</f>
        <v>0</v>
      </c>
      <c r="J168" s="138">
        <f t="shared" ref="J168:K168" si="320">D168+F168-H168</f>
        <v>24</v>
      </c>
      <c r="K168" s="138">
        <f t="shared" si="320"/>
        <v>31860000</v>
      </c>
      <c r="L168" s="138">
        <f t="shared" ref="L168:M168" si="321">D168+F168</f>
        <v>24</v>
      </c>
      <c r="M168" s="138">
        <f t="shared" si="321"/>
        <v>31860000</v>
      </c>
      <c r="N168" s="139" t="str">
        <f t="shared" si="6"/>
        <v>XM 40</v>
      </c>
      <c r="O168" s="138">
        <f t="shared" si="7"/>
        <v>1327500</v>
      </c>
      <c r="P168" s="140" t="str">
        <f t="shared" si="3"/>
        <v>IN</v>
      </c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</row>
    <row r="169" ht="15.0" customHeight="1">
      <c r="A169" s="134" t="s">
        <v>389</v>
      </c>
      <c r="B169" s="151" t="s">
        <v>390</v>
      </c>
      <c r="C169" s="136"/>
      <c r="D169" s="137">
        <v>25.0</v>
      </c>
      <c r="E169" s="137">
        <v>2.9667413E7</v>
      </c>
      <c r="F169" s="138">
        <f>SUMIF('Nhap-Xuat'!$K$12:$K$50000,$A169,'Nhap-Xuat'!$N$12:$N$50000)</f>
        <v>0</v>
      </c>
      <c r="G169" s="138">
        <f>SUMIF('Nhap-Xuat'!$K$12:$K$50000,$A169,'Nhap-Xuat'!$P$12:$P$50000)</f>
        <v>0</v>
      </c>
      <c r="H169" s="138">
        <f>SUMIF('Nhap-Xuat'!$K$12:$K$50000,$A169,'Nhap-Xuat'!$Q$12:$Q$50000)</f>
        <v>0</v>
      </c>
      <c r="I169" s="138">
        <f>SUMIF('Nhap-Xuat'!$K$12:$K$50000,$A169,'Nhap-Xuat'!$S$12:$S$50000)</f>
        <v>0</v>
      </c>
      <c r="J169" s="138">
        <f t="shared" ref="J169:K169" si="322">D169+F169-H169</f>
        <v>25</v>
      </c>
      <c r="K169" s="138">
        <f t="shared" si="322"/>
        <v>29667413</v>
      </c>
      <c r="L169" s="138">
        <f t="shared" ref="L169:M169" si="323">D169+F169</f>
        <v>25</v>
      </c>
      <c r="M169" s="138">
        <f t="shared" si="323"/>
        <v>29667413</v>
      </c>
      <c r="N169" s="139" t="str">
        <f t="shared" si="6"/>
        <v>XMTL</v>
      </c>
      <c r="O169" s="138">
        <f t="shared" si="7"/>
        <v>1186697</v>
      </c>
      <c r="P169" s="140" t="str">
        <f t="shared" si="3"/>
        <v>IN</v>
      </c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</row>
    <row r="170" ht="15.0" customHeight="1">
      <c r="A170" s="153" t="s">
        <v>391</v>
      </c>
      <c r="B170" s="151" t="s">
        <v>392</v>
      </c>
      <c r="C170" s="136"/>
      <c r="D170" s="137">
        <v>2.0</v>
      </c>
      <c r="E170" s="137">
        <v>5342400.0</v>
      </c>
      <c r="F170" s="138">
        <f>SUMIF('Nhap-Xuat'!$K$12:$K$50000,$A170,'Nhap-Xuat'!$N$12:$N$50000)</f>
        <v>0</v>
      </c>
      <c r="G170" s="138">
        <f>SUMIF('Nhap-Xuat'!$K$12:$K$50000,$A170,'Nhap-Xuat'!$P$12:$P$50000)</f>
        <v>0</v>
      </c>
      <c r="H170" s="138">
        <f>SUMIF('Nhap-Xuat'!$K$12:$K$50000,$A170,'Nhap-Xuat'!$Q$12:$Q$50000)</f>
        <v>0</v>
      </c>
      <c r="I170" s="138">
        <f>SUMIF('Nhap-Xuat'!$K$12:$K$50000,$A170,'Nhap-Xuat'!$S$12:$S$50000)</f>
        <v>0</v>
      </c>
      <c r="J170" s="138">
        <f t="shared" ref="J170:K170" si="324">D170+F170-H170</f>
        <v>2</v>
      </c>
      <c r="K170" s="138">
        <f t="shared" si="324"/>
        <v>5342400</v>
      </c>
      <c r="L170" s="138">
        <f t="shared" ref="L170:M170" si="325">D170+F170</f>
        <v>2</v>
      </c>
      <c r="M170" s="138">
        <f t="shared" si="325"/>
        <v>5342400</v>
      </c>
      <c r="N170" s="139" t="str">
        <f t="shared" si="6"/>
        <v>VGCF</v>
      </c>
      <c r="O170" s="138">
        <f t="shared" si="7"/>
        <v>2671200</v>
      </c>
      <c r="P170" s="140" t="str">
        <f t="shared" si="3"/>
        <v>IN</v>
      </c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</row>
    <row r="171" ht="15.0" customHeight="1">
      <c r="A171" s="134" t="s">
        <v>393</v>
      </c>
      <c r="B171" s="135" t="s">
        <v>394</v>
      </c>
      <c r="C171" s="136" t="s">
        <v>395</v>
      </c>
      <c r="D171" s="137"/>
      <c r="E171" s="137"/>
      <c r="F171" s="138">
        <f>SUMIF('Nhap-Xuat'!$K$12:$K$50000,$A171,'Nhap-Xuat'!$N$12:$N$50000)</f>
        <v>25</v>
      </c>
      <c r="G171" s="138">
        <f>SUMIF('Nhap-Xuat'!$K$12:$K$50000,$A171,'Nhap-Xuat'!$P$12:$P$50000)</f>
        <v>8750000</v>
      </c>
      <c r="H171" s="138">
        <f>SUMIF('Nhap-Xuat'!$K$12:$K$50000,$A171,'Nhap-Xuat'!$Q$12:$Q$50000)</f>
        <v>0</v>
      </c>
      <c r="I171" s="138">
        <f>SUMIF('Nhap-Xuat'!$K$12:$K$50000,$A171,'Nhap-Xuat'!$S$12:$S$50000)</f>
        <v>0</v>
      </c>
      <c r="J171" s="138">
        <f t="shared" ref="J171:K171" si="326">D171+F171-H171</f>
        <v>25</v>
      </c>
      <c r="K171" s="138">
        <f t="shared" si="326"/>
        <v>8750000</v>
      </c>
      <c r="L171" s="138">
        <f t="shared" ref="L171:M171" si="327">D171+F171</f>
        <v>25</v>
      </c>
      <c r="M171" s="138">
        <f t="shared" si="327"/>
        <v>8750000</v>
      </c>
      <c r="N171" s="139" t="str">
        <f t="shared" si="6"/>
        <v>Sontrong</v>
      </c>
      <c r="O171" s="138">
        <f t="shared" si="7"/>
        <v>350000</v>
      </c>
      <c r="P171" s="140" t="str">
        <f t="shared" si="3"/>
        <v>IN</v>
      </c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</row>
    <row r="172" ht="15.0" customHeight="1">
      <c r="A172" s="134" t="s">
        <v>396</v>
      </c>
      <c r="B172" s="135" t="s">
        <v>397</v>
      </c>
      <c r="C172" s="136" t="s">
        <v>395</v>
      </c>
      <c r="D172" s="137"/>
      <c r="E172" s="137"/>
      <c r="F172" s="138">
        <f>SUMIF('Nhap-Xuat'!$K$12:$K$50000,$A172,'Nhap-Xuat'!$N$12:$N$50000)</f>
        <v>3</v>
      </c>
      <c r="G172" s="138">
        <f>SUMIF('Nhap-Xuat'!$K$12:$K$50000,$A172,'Nhap-Xuat'!$P$12:$P$50000)</f>
        <v>1694727</v>
      </c>
      <c r="H172" s="138">
        <f>SUMIF('Nhap-Xuat'!$K$12:$K$50000,$A172,'Nhap-Xuat'!$Q$12:$Q$50000)</f>
        <v>2</v>
      </c>
      <c r="I172" s="138">
        <f>SUMIF('Nhap-Xuat'!$K$12:$K$50000,$A172,'Nhap-Xuat'!$S$12:$S$50000)</f>
        <v>1129818</v>
      </c>
      <c r="J172" s="138">
        <f t="shared" ref="J172:K172" si="328">D172+F172-H172</f>
        <v>1</v>
      </c>
      <c r="K172" s="138">
        <f t="shared" si="328"/>
        <v>564909</v>
      </c>
      <c r="L172" s="138">
        <f t="shared" ref="L172:M172" si="329">D172+F172</f>
        <v>3</v>
      </c>
      <c r="M172" s="138">
        <f t="shared" si="329"/>
        <v>1694727</v>
      </c>
      <c r="N172" s="139" t="str">
        <f t="shared" si="6"/>
        <v>SLG322</v>
      </c>
      <c r="O172" s="138">
        <f t="shared" si="7"/>
        <v>564909</v>
      </c>
      <c r="P172" s="140" t="str">
        <f t="shared" si="3"/>
        <v>IN</v>
      </c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</row>
    <row r="173" ht="15.0" customHeight="1">
      <c r="A173" s="135" t="s">
        <v>398</v>
      </c>
      <c r="B173" s="135" t="s">
        <v>399</v>
      </c>
      <c r="C173" s="136" t="s">
        <v>395</v>
      </c>
      <c r="D173" s="137"/>
      <c r="E173" s="137"/>
      <c r="F173" s="138">
        <f>SUMIF('Nhap-Xuat'!$K$12:$K$50000,$A173,'Nhap-Xuat'!$N$12:$N$50000)</f>
        <v>1</v>
      </c>
      <c r="G173" s="138">
        <f>SUMIF('Nhap-Xuat'!$K$12:$K$50000,$A173,'Nhap-Xuat'!$P$12:$P$50000)</f>
        <v>517636</v>
      </c>
      <c r="H173" s="138">
        <f>SUMIF('Nhap-Xuat'!$K$12:$K$50000,$A173,'Nhap-Xuat'!$Q$12:$Q$50000)</f>
        <v>1</v>
      </c>
      <c r="I173" s="138">
        <f>SUMIF('Nhap-Xuat'!$K$12:$K$50000,$A173,'Nhap-Xuat'!$S$12:$S$50000)</f>
        <v>517636</v>
      </c>
      <c r="J173" s="138">
        <f t="shared" ref="J173:K173" si="330">D173+F173-H173</f>
        <v>0</v>
      </c>
      <c r="K173" s="138">
        <f t="shared" si="330"/>
        <v>0</v>
      </c>
      <c r="L173" s="138">
        <f t="shared" ref="L173:M173" si="331">D173+F173</f>
        <v>1</v>
      </c>
      <c r="M173" s="138">
        <f t="shared" si="331"/>
        <v>517636</v>
      </c>
      <c r="N173" s="139" t="str">
        <f t="shared" si="6"/>
        <v>SCRR1</v>
      </c>
      <c r="O173" s="138">
        <f t="shared" si="7"/>
        <v>517636</v>
      </c>
      <c r="P173" s="140" t="str">
        <f t="shared" si="3"/>
        <v>IN</v>
      </c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</row>
    <row r="174" ht="15.0" customHeight="1">
      <c r="A174" s="145" t="s">
        <v>400</v>
      </c>
      <c r="B174" s="135" t="s">
        <v>401</v>
      </c>
      <c r="C174" s="136" t="s">
        <v>181</v>
      </c>
      <c r="D174" s="137"/>
      <c r="E174" s="137"/>
      <c r="F174" s="138">
        <f>SUMIF('Nhap-Xuat'!$K$12:$K$50000,$A174,'Nhap-Xuat'!$N$12:$N$50000)</f>
        <v>1185.78</v>
      </c>
      <c r="G174" s="138">
        <f>SUMIF('Nhap-Xuat'!$K$12:$K$50000,$A174,'Nhap-Xuat'!$P$12:$P$50000)</f>
        <v>15000117</v>
      </c>
      <c r="H174" s="138">
        <f>SUMIF('Nhap-Xuat'!$K$12:$K$50000,$A174,'Nhap-Xuat'!$Q$12:$Q$50000)</f>
        <v>560</v>
      </c>
      <c r="I174" s="138">
        <f>SUMIF('Nhap-Xuat'!$K$12:$K$50000,$A174,'Nhap-Xuat'!$S$12:$S$50000)</f>
        <v>7084000</v>
      </c>
      <c r="J174" s="138">
        <f t="shared" ref="J174:K174" si="332">D174+F174-H174</f>
        <v>625.78</v>
      </c>
      <c r="K174" s="138">
        <f t="shared" si="332"/>
        <v>7916117</v>
      </c>
      <c r="L174" s="138">
        <f t="shared" ref="L174:M174" si="333">D174+F174</f>
        <v>1185.78</v>
      </c>
      <c r="M174" s="138">
        <f t="shared" si="333"/>
        <v>15000117</v>
      </c>
      <c r="N174" s="139" t="str">
        <f t="shared" si="6"/>
        <v>TheplaLG</v>
      </c>
      <c r="O174" s="138">
        <f t="shared" si="7"/>
        <v>12650</v>
      </c>
      <c r="P174" s="140" t="str">
        <f t="shared" si="3"/>
        <v>IN</v>
      </c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</row>
    <row r="175" ht="15.0" customHeight="1">
      <c r="A175" s="145" t="s">
        <v>402</v>
      </c>
      <c r="B175" s="135" t="s">
        <v>403</v>
      </c>
      <c r="C175" s="136" t="s">
        <v>181</v>
      </c>
      <c r="D175" s="137"/>
      <c r="E175" s="137"/>
      <c r="F175" s="138">
        <f>SUMIF('Nhap-Xuat'!$K$12:$K$50000,$A175,'Nhap-Xuat'!$N$12:$N$50000)</f>
        <v>2228.11</v>
      </c>
      <c r="G175" s="138">
        <f>SUMIF('Nhap-Xuat'!$K$12:$K$50000,$A175,'Nhap-Xuat'!$P$12:$P$50000)</f>
        <v>30337946</v>
      </c>
      <c r="H175" s="138">
        <f>SUMIF('Nhap-Xuat'!$K$12:$K$50000,$A175,'Nhap-Xuat'!$Q$12:$Q$50000)</f>
        <v>1500</v>
      </c>
      <c r="I175" s="138">
        <f>SUMIF('Nhap-Xuat'!$K$12:$K$50000,$A175,'Nhap-Xuat'!$S$12:$S$50000)</f>
        <v>20424000</v>
      </c>
      <c r="J175" s="138">
        <f t="shared" ref="J175:K175" si="334">D175+F175-H175</f>
        <v>728.11</v>
      </c>
      <c r="K175" s="138">
        <f t="shared" si="334"/>
        <v>9913946</v>
      </c>
      <c r="L175" s="138">
        <f t="shared" ref="L175:M175" si="335">D175+F175</f>
        <v>2228.11</v>
      </c>
      <c r="M175" s="138">
        <f t="shared" si="335"/>
        <v>30337946</v>
      </c>
      <c r="N175" s="139" t="str">
        <f t="shared" si="6"/>
        <v>TheplaLO</v>
      </c>
      <c r="O175" s="138">
        <f t="shared" si="7"/>
        <v>13616</v>
      </c>
      <c r="P175" s="140" t="str">
        <f t="shared" si="3"/>
        <v>IN</v>
      </c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</row>
    <row r="176" ht="15.0" customHeight="1">
      <c r="A176" s="147" t="s">
        <v>404</v>
      </c>
      <c r="B176" s="135" t="s">
        <v>405</v>
      </c>
      <c r="C176" s="136" t="s">
        <v>395</v>
      </c>
      <c r="D176" s="137"/>
      <c r="E176" s="137"/>
      <c r="F176" s="138">
        <f>SUMIF('Nhap-Xuat'!$K$12:$K$50000,$A176,'Nhap-Xuat'!$N$12:$N$50000)</f>
        <v>8</v>
      </c>
      <c r="G176" s="138">
        <f>SUMIF('Nhap-Xuat'!$K$12:$K$50000,$A176,'Nhap-Xuat'!$P$12:$P$50000)</f>
        <v>3040000</v>
      </c>
      <c r="H176" s="138">
        <f>SUMIF('Nhap-Xuat'!$K$12:$K$50000,$A176,'Nhap-Xuat'!$Q$12:$Q$50000)</f>
        <v>0</v>
      </c>
      <c r="I176" s="138">
        <f>SUMIF('Nhap-Xuat'!$K$12:$K$50000,$A176,'Nhap-Xuat'!$S$12:$S$50000)</f>
        <v>0</v>
      </c>
      <c r="J176" s="138">
        <f t="shared" ref="J176:K176" si="336">D176+F176-H176</f>
        <v>8</v>
      </c>
      <c r="K176" s="138">
        <f t="shared" si="336"/>
        <v>3040000</v>
      </c>
      <c r="L176" s="138">
        <f t="shared" ref="L176:M176" si="337">D176+F176</f>
        <v>8</v>
      </c>
      <c r="M176" s="138">
        <f t="shared" si="337"/>
        <v>3040000</v>
      </c>
      <c r="N176" s="139" t="str">
        <f t="shared" si="6"/>
        <v>Sonnuoc</v>
      </c>
      <c r="O176" s="138">
        <f t="shared" si="7"/>
        <v>380000</v>
      </c>
      <c r="P176" s="140" t="str">
        <f t="shared" si="3"/>
        <v>IN</v>
      </c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</row>
    <row r="177" ht="15.0" customHeight="1">
      <c r="A177" s="147"/>
      <c r="B177" s="135"/>
      <c r="C177" s="136"/>
      <c r="D177" s="137"/>
      <c r="E177" s="137"/>
      <c r="F177" s="138">
        <f>SUMIF('Nhap-Xuat'!$K$12:$K$50000,$A177,'Nhap-Xuat'!$N$12:$N$50000)</f>
        <v>0</v>
      </c>
      <c r="G177" s="138">
        <f>SUMIF('Nhap-Xuat'!$K$12:$K$50000,$A177,'Nhap-Xuat'!$P$12:$P$50000)</f>
        <v>0</v>
      </c>
      <c r="H177" s="138">
        <f>SUMIF('Nhap-Xuat'!$K$12:$K$50000,$A177,'Nhap-Xuat'!$Q$12:$Q$50000)</f>
        <v>0</v>
      </c>
      <c r="I177" s="138">
        <f>SUMIF('Nhap-Xuat'!$K$12:$K$50000,$A177,'Nhap-Xuat'!$S$12:$S$50000)</f>
        <v>0</v>
      </c>
      <c r="J177" s="138">
        <f t="shared" ref="J177:K177" si="338">D177+F177-H177</f>
        <v>0</v>
      </c>
      <c r="K177" s="138">
        <f t="shared" si="338"/>
        <v>0</v>
      </c>
      <c r="L177" s="138">
        <f t="shared" ref="L177:M177" si="339">D177+F177</f>
        <v>0</v>
      </c>
      <c r="M177" s="138">
        <f t="shared" si="339"/>
        <v>0</v>
      </c>
      <c r="N177" s="139" t="str">
        <f t="shared" si="6"/>
        <v/>
      </c>
      <c r="O177" s="138">
        <f t="shared" si="7"/>
        <v>0</v>
      </c>
      <c r="P177" s="140" t="str">
        <f t="shared" si="3"/>
        <v/>
      </c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</row>
    <row r="178" ht="15.0" customHeight="1">
      <c r="A178" s="147"/>
      <c r="B178" s="135"/>
      <c r="C178" s="136"/>
      <c r="D178" s="137"/>
      <c r="E178" s="137"/>
      <c r="F178" s="138">
        <f>SUMIF('Nhap-Xuat'!$K$12:$K$50000,$A178,'Nhap-Xuat'!$N$12:$N$50000)</f>
        <v>0</v>
      </c>
      <c r="G178" s="138">
        <f>SUMIF('Nhap-Xuat'!$K$12:$K$50000,$A178,'Nhap-Xuat'!$P$12:$P$50000)</f>
        <v>0</v>
      </c>
      <c r="H178" s="138">
        <f>SUMIF('Nhap-Xuat'!$K$12:$K$50000,$A178,'Nhap-Xuat'!$Q$12:$Q$50000)</f>
        <v>0</v>
      </c>
      <c r="I178" s="138">
        <f>SUMIF('Nhap-Xuat'!$K$12:$K$50000,$A178,'Nhap-Xuat'!$S$12:$S$50000)</f>
        <v>0</v>
      </c>
      <c r="J178" s="138">
        <f t="shared" ref="J178:K178" si="340">D178+F178-H178</f>
        <v>0</v>
      </c>
      <c r="K178" s="138">
        <f t="shared" si="340"/>
        <v>0</v>
      </c>
      <c r="L178" s="138">
        <f t="shared" ref="L178:M178" si="341">D178+F178</f>
        <v>0</v>
      </c>
      <c r="M178" s="138">
        <f t="shared" si="341"/>
        <v>0</v>
      </c>
      <c r="N178" s="139" t="str">
        <f t="shared" si="6"/>
        <v/>
      </c>
      <c r="O178" s="138">
        <f t="shared" si="7"/>
        <v>0</v>
      </c>
      <c r="P178" s="140" t="str">
        <f t="shared" si="3"/>
        <v/>
      </c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</row>
    <row r="179" ht="15.0" customHeight="1">
      <c r="A179" s="147"/>
      <c r="B179" s="135"/>
      <c r="C179" s="136"/>
      <c r="D179" s="137"/>
      <c r="E179" s="137"/>
      <c r="F179" s="138">
        <f>SUMIF('Nhap-Xuat'!$K$12:$K$50000,$A179,'Nhap-Xuat'!$N$12:$N$50000)</f>
        <v>0</v>
      </c>
      <c r="G179" s="138">
        <f>SUMIF('Nhap-Xuat'!$K$12:$K$50000,$A179,'Nhap-Xuat'!$P$12:$P$50000)</f>
        <v>0</v>
      </c>
      <c r="H179" s="138">
        <f>SUMIF('Nhap-Xuat'!$K$12:$K$50000,$A179,'Nhap-Xuat'!$Q$12:$Q$50000)</f>
        <v>0</v>
      </c>
      <c r="I179" s="138">
        <f>SUMIF('Nhap-Xuat'!$K$12:$K$50000,$A179,'Nhap-Xuat'!$S$12:$S$50000)</f>
        <v>0</v>
      </c>
      <c r="J179" s="138">
        <f t="shared" ref="J179:K179" si="342">D179+F179-H179</f>
        <v>0</v>
      </c>
      <c r="K179" s="138">
        <f t="shared" si="342"/>
        <v>0</v>
      </c>
      <c r="L179" s="138">
        <f t="shared" ref="L179:M179" si="343">D179+F179</f>
        <v>0</v>
      </c>
      <c r="M179" s="138">
        <f t="shared" si="343"/>
        <v>0</v>
      </c>
      <c r="N179" s="139" t="str">
        <f t="shared" si="6"/>
        <v/>
      </c>
      <c r="O179" s="138">
        <f t="shared" si="7"/>
        <v>0</v>
      </c>
      <c r="P179" s="140" t="str">
        <f t="shared" si="3"/>
        <v/>
      </c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</row>
    <row r="180" ht="15.0" customHeight="1">
      <c r="A180" s="147"/>
      <c r="B180" s="135"/>
      <c r="C180" s="136"/>
      <c r="D180" s="137"/>
      <c r="E180" s="137"/>
      <c r="F180" s="138">
        <f>SUMIF('Nhap-Xuat'!$K$12:$K$50000,$A180,'Nhap-Xuat'!$N$12:$N$50000)</f>
        <v>0</v>
      </c>
      <c r="G180" s="138">
        <f>SUMIF('Nhap-Xuat'!$K$12:$K$50000,$A180,'Nhap-Xuat'!$P$12:$P$50000)</f>
        <v>0</v>
      </c>
      <c r="H180" s="138">
        <f>SUMIF('Nhap-Xuat'!$K$12:$K$50000,$A180,'Nhap-Xuat'!$Q$12:$Q$50000)</f>
        <v>0</v>
      </c>
      <c r="I180" s="138">
        <f>SUMIF('Nhap-Xuat'!$K$12:$K$50000,$A180,'Nhap-Xuat'!$S$12:$S$50000)</f>
        <v>0</v>
      </c>
      <c r="J180" s="138">
        <f t="shared" ref="J180:K180" si="344">D180+F180-H180</f>
        <v>0</v>
      </c>
      <c r="K180" s="138">
        <f t="shared" si="344"/>
        <v>0</v>
      </c>
      <c r="L180" s="138">
        <f t="shared" ref="L180:M180" si="345">D180+F180</f>
        <v>0</v>
      </c>
      <c r="M180" s="138">
        <f t="shared" si="345"/>
        <v>0</v>
      </c>
      <c r="N180" s="139" t="str">
        <f t="shared" si="6"/>
        <v/>
      </c>
      <c r="O180" s="138">
        <f t="shared" si="7"/>
        <v>0</v>
      </c>
      <c r="P180" s="140" t="str">
        <f t="shared" si="3"/>
        <v/>
      </c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</row>
    <row r="181" ht="15.0" customHeight="1">
      <c r="A181" s="147"/>
      <c r="B181" s="135"/>
      <c r="C181" s="136"/>
      <c r="D181" s="137"/>
      <c r="E181" s="137"/>
      <c r="F181" s="138">
        <f>SUMIF('Nhap-Xuat'!$K$12:$K$50000,$A181,'Nhap-Xuat'!$N$12:$N$50000)</f>
        <v>0</v>
      </c>
      <c r="G181" s="138">
        <f>SUMIF('Nhap-Xuat'!$K$12:$K$50000,$A181,'Nhap-Xuat'!$P$12:$P$50000)</f>
        <v>0</v>
      </c>
      <c r="H181" s="138">
        <f>SUMIF('Nhap-Xuat'!$K$12:$K$50000,$A181,'Nhap-Xuat'!$Q$12:$Q$50000)</f>
        <v>0</v>
      </c>
      <c r="I181" s="138">
        <f>SUMIF('Nhap-Xuat'!$K$12:$K$50000,$A181,'Nhap-Xuat'!$S$12:$S$50000)</f>
        <v>0</v>
      </c>
      <c r="J181" s="138">
        <f t="shared" ref="J181:K181" si="346">D181+F181-H181</f>
        <v>0</v>
      </c>
      <c r="K181" s="138">
        <f t="shared" si="346"/>
        <v>0</v>
      </c>
      <c r="L181" s="138">
        <f t="shared" ref="L181:M181" si="347">D181+F181</f>
        <v>0</v>
      </c>
      <c r="M181" s="138">
        <f t="shared" si="347"/>
        <v>0</v>
      </c>
      <c r="N181" s="139" t="str">
        <f t="shared" si="6"/>
        <v/>
      </c>
      <c r="O181" s="138">
        <f t="shared" si="7"/>
        <v>0</v>
      </c>
      <c r="P181" s="140" t="str">
        <f t="shared" si="3"/>
        <v/>
      </c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</row>
    <row r="182" ht="15.0" customHeight="1">
      <c r="A182" s="147"/>
      <c r="B182" s="135"/>
      <c r="C182" s="136"/>
      <c r="D182" s="137"/>
      <c r="E182" s="137"/>
      <c r="F182" s="138">
        <f>SUMIF('Nhap-Xuat'!$K$12:$K$50000,$A182,'Nhap-Xuat'!$N$12:$N$50000)</f>
        <v>0</v>
      </c>
      <c r="G182" s="138">
        <f>SUMIF('Nhap-Xuat'!$K$12:$K$50000,$A182,'Nhap-Xuat'!$P$12:$P$50000)</f>
        <v>0</v>
      </c>
      <c r="H182" s="138">
        <f>SUMIF('Nhap-Xuat'!$K$12:$K$50000,$A182,'Nhap-Xuat'!$Q$12:$Q$50000)</f>
        <v>0</v>
      </c>
      <c r="I182" s="138">
        <f>SUMIF('Nhap-Xuat'!$K$12:$K$50000,$A182,'Nhap-Xuat'!$S$12:$S$50000)</f>
        <v>0</v>
      </c>
      <c r="J182" s="138">
        <f t="shared" ref="J182:K182" si="348">D182+F182-H182</f>
        <v>0</v>
      </c>
      <c r="K182" s="138">
        <f t="shared" si="348"/>
        <v>0</v>
      </c>
      <c r="L182" s="138">
        <f t="shared" ref="L182:M182" si="349">D182+F182</f>
        <v>0</v>
      </c>
      <c r="M182" s="138">
        <f t="shared" si="349"/>
        <v>0</v>
      </c>
      <c r="N182" s="139" t="str">
        <f t="shared" si="6"/>
        <v/>
      </c>
      <c r="O182" s="138">
        <f t="shared" si="7"/>
        <v>0</v>
      </c>
      <c r="P182" s="140" t="str">
        <f t="shared" si="3"/>
        <v/>
      </c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</row>
    <row r="183" ht="15.0" customHeight="1">
      <c r="A183" s="147"/>
      <c r="B183" s="135"/>
      <c r="C183" s="136"/>
      <c r="D183" s="137"/>
      <c r="E183" s="137"/>
      <c r="F183" s="138">
        <f>SUMIF('Nhap-Xuat'!$K$12:$K$50000,$A183,'Nhap-Xuat'!$N$12:$N$50000)</f>
        <v>0</v>
      </c>
      <c r="G183" s="138">
        <f>SUMIF('Nhap-Xuat'!$K$12:$K$50000,$A183,'Nhap-Xuat'!$P$12:$P$50000)</f>
        <v>0</v>
      </c>
      <c r="H183" s="138">
        <f>SUMIF('Nhap-Xuat'!$K$12:$K$50000,$A183,'Nhap-Xuat'!$Q$12:$Q$50000)</f>
        <v>0</v>
      </c>
      <c r="I183" s="138">
        <f>SUMIF('Nhap-Xuat'!$K$12:$K$50000,$A183,'Nhap-Xuat'!$S$12:$S$50000)</f>
        <v>0</v>
      </c>
      <c r="J183" s="138">
        <f t="shared" ref="J183:K183" si="350">D183+F183-H183</f>
        <v>0</v>
      </c>
      <c r="K183" s="138">
        <f t="shared" si="350"/>
        <v>0</v>
      </c>
      <c r="L183" s="138">
        <f t="shared" ref="L183:M183" si="351">D183+F183</f>
        <v>0</v>
      </c>
      <c r="M183" s="138">
        <f t="shared" si="351"/>
        <v>0</v>
      </c>
      <c r="N183" s="139" t="str">
        <f t="shared" si="6"/>
        <v/>
      </c>
      <c r="O183" s="138">
        <f t="shared" si="7"/>
        <v>0</v>
      </c>
      <c r="P183" s="140" t="str">
        <f t="shared" si="3"/>
        <v/>
      </c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</row>
    <row r="184" ht="15.0" customHeight="1">
      <c r="A184" s="147"/>
      <c r="B184" s="135"/>
      <c r="C184" s="136"/>
      <c r="D184" s="137"/>
      <c r="E184" s="137"/>
      <c r="F184" s="138">
        <f>SUMIF('Nhap-Xuat'!$K$12:$K$50000,$A184,'Nhap-Xuat'!$N$12:$N$50000)</f>
        <v>0</v>
      </c>
      <c r="G184" s="138">
        <f>SUMIF('Nhap-Xuat'!$K$12:$K$50000,$A184,'Nhap-Xuat'!$P$12:$P$50000)</f>
        <v>0</v>
      </c>
      <c r="H184" s="138">
        <f>SUMIF('Nhap-Xuat'!$K$12:$K$50000,$A184,'Nhap-Xuat'!$Q$12:$Q$50000)</f>
        <v>0</v>
      </c>
      <c r="I184" s="138">
        <f>SUMIF('Nhap-Xuat'!$K$12:$K$50000,$A184,'Nhap-Xuat'!$S$12:$S$50000)</f>
        <v>0</v>
      </c>
      <c r="J184" s="138">
        <f t="shared" ref="J184:K184" si="352">D184+F184-H184</f>
        <v>0</v>
      </c>
      <c r="K184" s="138">
        <f t="shared" si="352"/>
        <v>0</v>
      </c>
      <c r="L184" s="138">
        <f t="shared" ref="L184:M184" si="353">D184+F184</f>
        <v>0</v>
      </c>
      <c r="M184" s="138">
        <f t="shared" si="353"/>
        <v>0</v>
      </c>
      <c r="N184" s="139" t="str">
        <f t="shared" si="6"/>
        <v/>
      </c>
      <c r="O184" s="138">
        <f t="shared" si="7"/>
        <v>0</v>
      </c>
      <c r="P184" s="140" t="str">
        <f t="shared" si="3"/>
        <v/>
      </c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</row>
    <row r="185" ht="15.0" customHeight="1">
      <c r="A185" s="147"/>
      <c r="B185" s="135" t="str">
        <f>IF(A185="","",VLOOKUP($A185,TVTN,2,0))</f>
        <v/>
      </c>
      <c r="C185" s="136" t="str">
        <f>IF(A185="","",VLOOKUP($A185,TVTN,3,0))</f>
        <v/>
      </c>
      <c r="D185" s="137">
        <v>0.0</v>
      </c>
      <c r="E185" s="137">
        <v>0.0</v>
      </c>
      <c r="F185" s="138">
        <f>SUMIF('Nhap-Xuat'!$K$12:$K$50000,$A185,'Nhap-Xuat'!$N$12:$N$50000)</f>
        <v>0</v>
      </c>
      <c r="G185" s="138">
        <f>SUMIF('Nhap-Xuat'!$K$12:$K$50000,$A185,'Nhap-Xuat'!$P$12:$P$50000)</f>
        <v>0</v>
      </c>
      <c r="H185" s="138">
        <f>SUMIF('Nhap-Xuat'!$K$12:$K$50000,$A185,'Nhap-Xuat'!$Q$12:$Q$50000)</f>
        <v>0</v>
      </c>
      <c r="I185" s="138">
        <f>SUMIF('Nhap-Xuat'!$K$12:$K$50000,$A185,'Nhap-Xuat'!$S$12:$S$50000)</f>
        <v>0</v>
      </c>
      <c r="J185" s="138">
        <f t="shared" ref="J185:K185" si="354">D185+F185-H185</f>
        <v>0</v>
      </c>
      <c r="K185" s="138">
        <f t="shared" si="354"/>
        <v>0</v>
      </c>
      <c r="L185" s="138">
        <f t="shared" ref="L185:M185" si="355">D185+F185</f>
        <v>0</v>
      </c>
      <c r="M185" s="138">
        <f t="shared" si="355"/>
        <v>0</v>
      </c>
      <c r="N185" s="139" t="str">
        <f t="shared" si="6"/>
        <v/>
      </c>
      <c r="O185" s="138">
        <f t="shared" si="7"/>
        <v>0</v>
      </c>
      <c r="P185" s="140" t="str">
        <f t="shared" si="3"/>
        <v/>
      </c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</row>
    <row r="186" ht="15.0" customHeight="1">
      <c r="A186" s="147"/>
      <c r="B186" s="135"/>
      <c r="C186" s="136"/>
      <c r="D186" s="137"/>
      <c r="E186" s="137"/>
      <c r="F186" s="138">
        <f>SUMIF('Nhap-Xuat'!$K$12:$K$50000,$A186,'Nhap-Xuat'!$N$12:$N$50000)</f>
        <v>0</v>
      </c>
      <c r="G186" s="138">
        <f>SUMIF('Nhap-Xuat'!$K$12:$K$50000,$A186,'Nhap-Xuat'!$P$12:$P$50000)</f>
        <v>0</v>
      </c>
      <c r="H186" s="138">
        <f>SUMIF('Nhap-Xuat'!$K$12:$K$50000,$A186,'Nhap-Xuat'!$Q$12:$Q$50000)</f>
        <v>0</v>
      </c>
      <c r="I186" s="138">
        <f>SUMIF('Nhap-Xuat'!$K$12:$K$50000,$A186,'Nhap-Xuat'!$S$12:$S$50000)</f>
        <v>0</v>
      </c>
      <c r="J186" s="138">
        <f t="shared" ref="J186:K186" si="356">D186+F186-H186</f>
        <v>0</v>
      </c>
      <c r="K186" s="138">
        <f t="shared" si="356"/>
        <v>0</v>
      </c>
      <c r="L186" s="138">
        <f t="shared" ref="L186:M186" si="357">D186+F186</f>
        <v>0</v>
      </c>
      <c r="M186" s="138">
        <f t="shared" si="357"/>
        <v>0</v>
      </c>
      <c r="N186" s="139" t="str">
        <f t="shared" si="6"/>
        <v/>
      </c>
      <c r="O186" s="138">
        <f t="shared" si="7"/>
        <v>0</v>
      </c>
      <c r="P186" s="140" t="str">
        <f t="shared" si="3"/>
        <v/>
      </c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</row>
    <row r="187" ht="15.0" customHeight="1">
      <c r="A187" s="147"/>
      <c r="B187" s="135"/>
      <c r="C187" s="136"/>
      <c r="D187" s="137"/>
      <c r="E187" s="137"/>
      <c r="F187" s="138">
        <f>SUMIF('Nhap-Xuat'!$K$12:$K$50000,$A187,'Nhap-Xuat'!$N$12:$N$50000)</f>
        <v>0</v>
      </c>
      <c r="G187" s="138">
        <f>SUMIF('Nhap-Xuat'!$K$12:$K$50000,$A187,'Nhap-Xuat'!$P$12:$P$50000)</f>
        <v>0</v>
      </c>
      <c r="H187" s="138">
        <f>SUMIF('Nhap-Xuat'!$K$12:$K$50000,$A187,'Nhap-Xuat'!$Q$12:$Q$50000)</f>
        <v>0</v>
      </c>
      <c r="I187" s="138">
        <f>SUMIF('Nhap-Xuat'!$K$12:$K$50000,$A187,'Nhap-Xuat'!$S$12:$S$50000)</f>
        <v>0</v>
      </c>
      <c r="J187" s="138">
        <f t="shared" ref="J187:K187" si="358">D187+F187-H187</f>
        <v>0</v>
      </c>
      <c r="K187" s="138">
        <f t="shared" si="358"/>
        <v>0</v>
      </c>
      <c r="L187" s="138">
        <f t="shared" ref="L187:M187" si="359">D187+F187</f>
        <v>0</v>
      </c>
      <c r="M187" s="138">
        <f t="shared" si="359"/>
        <v>0</v>
      </c>
      <c r="N187" s="139" t="str">
        <f t="shared" si="6"/>
        <v/>
      </c>
      <c r="O187" s="138">
        <f t="shared" si="7"/>
        <v>0</v>
      </c>
      <c r="P187" s="140" t="str">
        <f t="shared" si="3"/>
        <v/>
      </c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</row>
    <row r="188" ht="15.0" customHeight="1">
      <c r="A188" s="147"/>
      <c r="B188" s="135"/>
      <c r="C188" s="136"/>
      <c r="D188" s="137"/>
      <c r="E188" s="137"/>
      <c r="F188" s="138">
        <f>SUMIF('Nhap-Xuat'!$K$12:$K$50000,$A188,'Nhap-Xuat'!$N$12:$N$50000)</f>
        <v>0</v>
      </c>
      <c r="G188" s="138">
        <f>SUMIF('Nhap-Xuat'!$K$12:$K$50000,$A188,'Nhap-Xuat'!$P$12:$P$50000)</f>
        <v>0</v>
      </c>
      <c r="H188" s="138">
        <f>SUMIF('Nhap-Xuat'!$K$12:$K$50000,$A188,'Nhap-Xuat'!$Q$12:$Q$50000)</f>
        <v>0</v>
      </c>
      <c r="I188" s="138">
        <f>SUMIF('Nhap-Xuat'!$K$12:$K$50000,$A188,'Nhap-Xuat'!$S$12:$S$50000)</f>
        <v>0</v>
      </c>
      <c r="J188" s="138">
        <f t="shared" ref="J188:K188" si="360">D188+F188-H188</f>
        <v>0</v>
      </c>
      <c r="K188" s="138">
        <f t="shared" si="360"/>
        <v>0</v>
      </c>
      <c r="L188" s="138">
        <f t="shared" ref="L188:M188" si="361">D188+F188</f>
        <v>0</v>
      </c>
      <c r="M188" s="138">
        <f t="shared" si="361"/>
        <v>0</v>
      </c>
      <c r="N188" s="139" t="str">
        <f t="shared" si="6"/>
        <v/>
      </c>
      <c r="O188" s="138">
        <f t="shared" si="7"/>
        <v>0</v>
      </c>
      <c r="P188" s="140" t="str">
        <f t="shared" si="3"/>
        <v/>
      </c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</row>
    <row r="189" ht="15.0" customHeight="1">
      <c r="A189" s="147"/>
      <c r="B189" s="135"/>
      <c r="C189" s="136"/>
      <c r="D189" s="137"/>
      <c r="E189" s="137"/>
      <c r="F189" s="138">
        <f>SUMIF('Nhap-Xuat'!$K$12:$K$50000,$A189,'Nhap-Xuat'!$N$12:$N$50000)</f>
        <v>0</v>
      </c>
      <c r="G189" s="138">
        <f>SUMIF('Nhap-Xuat'!$K$12:$K$50000,$A189,'Nhap-Xuat'!$P$12:$P$50000)</f>
        <v>0</v>
      </c>
      <c r="H189" s="138">
        <f>SUMIF('Nhap-Xuat'!$K$12:$K$50000,$A189,'Nhap-Xuat'!$Q$12:$Q$50000)</f>
        <v>0</v>
      </c>
      <c r="I189" s="138">
        <f>SUMIF('Nhap-Xuat'!$K$12:$K$50000,$A189,'Nhap-Xuat'!$S$12:$S$50000)</f>
        <v>0</v>
      </c>
      <c r="J189" s="138">
        <f t="shared" ref="J189:K189" si="362">D189+F189-H189</f>
        <v>0</v>
      </c>
      <c r="K189" s="138">
        <f t="shared" si="362"/>
        <v>0</v>
      </c>
      <c r="L189" s="138">
        <f t="shared" ref="L189:M189" si="363">D189+F189</f>
        <v>0</v>
      </c>
      <c r="M189" s="138">
        <f t="shared" si="363"/>
        <v>0</v>
      </c>
      <c r="N189" s="139" t="str">
        <f t="shared" si="6"/>
        <v/>
      </c>
      <c r="O189" s="138">
        <f t="shared" si="7"/>
        <v>0</v>
      </c>
      <c r="P189" s="140" t="str">
        <f t="shared" si="3"/>
        <v/>
      </c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</row>
    <row r="190" ht="15.0" customHeight="1">
      <c r="A190" s="147"/>
      <c r="B190" s="135"/>
      <c r="C190" s="136"/>
      <c r="D190" s="137"/>
      <c r="E190" s="137"/>
      <c r="F190" s="138">
        <f>SUMIF('Nhap-Xuat'!$K$12:$K$50000,$A190,'Nhap-Xuat'!$N$12:$N$50000)</f>
        <v>0</v>
      </c>
      <c r="G190" s="138">
        <f>SUMIF('Nhap-Xuat'!$K$12:$K$50000,$A190,'Nhap-Xuat'!$P$12:$P$50000)</f>
        <v>0</v>
      </c>
      <c r="H190" s="138">
        <f>SUMIF('Nhap-Xuat'!$K$12:$K$50000,$A190,'Nhap-Xuat'!$Q$12:$Q$50000)</f>
        <v>0</v>
      </c>
      <c r="I190" s="138">
        <f>SUMIF('Nhap-Xuat'!$K$12:$K$50000,$A190,'Nhap-Xuat'!$S$12:$S$50000)</f>
        <v>0</v>
      </c>
      <c r="J190" s="138">
        <f t="shared" ref="J190:K190" si="364">D190+F190-H190</f>
        <v>0</v>
      </c>
      <c r="K190" s="138">
        <f t="shared" si="364"/>
        <v>0</v>
      </c>
      <c r="L190" s="138">
        <f t="shared" ref="L190:M190" si="365">D190+F190</f>
        <v>0</v>
      </c>
      <c r="M190" s="138">
        <f t="shared" si="365"/>
        <v>0</v>
      </c>
      <c r="N190" s="139" t="str">
        <f t="shared" si="6"/>
        <v/>
      </c>
      <c r="O190" s="138">
        <f t="shared" si="7"/>
        <v>0</v>
      </c>
      <c r="P190" s="140" t="str">
        <f t="shared" si="3"/>
        <v/>
      </c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</row>
    <row r="191" ht="15.0" customHeight="1">
      <c r="A191" s="147"/>
      <c r="B191" s="135"/>
      <c r="C191" s="136"/>
      <c r="D191" s="137"/>
      <c r="E191" s="137"/>
      <c r="F191" s="138">
        <f>SUMIF('Nhap-Xuat'!$K$12:$K$50000,$A191,'Nhap-Xuat'!$N$12:$N$50000)</f>
        <v>0</v>
      </c>
      <c r="G191" s="138">
        <f>SUMIF('Nhap-Xuat'!$K$12:$K$50000,$A191,'Nhap-Xuat'!$P$12:$P$50000)</f>
        <v>0</v>
      </c>
      <c r="H191" s="138">
        <f>SUMIF('Nhap-Xuat'!$K$12:$K$50000,$A191,'Nhap-Xuat'!$Q$12:$Q$50000)</f>
        <v>0</v>
      </c>
      <c r="I191" s="138">
        <f>SUMIF('Nhap-Xuat'!$K$12:$K$50000,$A191,'Nhap-Xuat'!$S$12:$S$50000)</f>
        <v>0</v>
      </c>
      <c r="J191" s="138">
        <f t="shared" ref="J191:K191" si="366">D191+F191-H191</f>
        <v>0</v>
      </c>
      <c r="K191" s="138">
        <f t="shared" si="366"/>
        <v>0</v>
      </c>
      <c r="L191" s="138">
        <f t="shared" ref="L191:M191" si="367">D191+F191</f>
        <v>0</v>
      </c>
      <c r="M191" s="138">
        <f t="shared" si="367"/>
        <v>0</v>
      </c>
      <c r="N191" s="139" t="str">
        <f t="shared" si="6"/>
        <v/>
      </c>
      <c r="O191" s="138">
        <f t="shared" si="7"/>
        <v>0</v>
      </c>
      <c r="P191" s="140" t="str">
        <f t="shared" si="3"/>
        <v/>
      </c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</row>
    <row r="192" ht="15.0" customHeight="1">
      <c r="A192" s="147"/>
      <c r="B192" s="135"/>
      <c r="C192" s="136"/>
      <c r="D192" s="137"/>
      <c r="E192" s="137"/>
      <c r="F192" s="138">
        <f>SUMIF('Nhap-Xuat'!$K$12:$K$50000,$A192,'Nhap-Xuat'!$N$12:$N$50000)</f>
        <v>0</v>
      </c>
      <c r="G192" s="138">
        <f>SUMIF('Nhap-Xuat'!$K$12:$K$50000,$A192,'Nhap-Xuat'!$P$12:$P$50000)</f>
        <v>0</v>
      </c>
      <c r="H192" s="138">
        <f>SUMIF('Nhap-Xuat'!$K$12:$K$50000,$A192,'Nhap-Xuat'!$Q$12:$Q$50000)</f>
        <v>0</v>
      </c>
      <c r="I192" s="138">
        <f>SUMIF('Nhap-Xuat'!$K$12:$K$50000,$A192,'Nhap-Xuat'!$S$12:$S$50000)</f>
        <v>0</v>
      </c>
      <c r="J192" s="138">
        <f t="shared" ref="J192:K192" si="368">D192+F192-H192</f>
        <v>0</v>
      </c>
      <c r="K192" s="138">
        <f t="shared" si="368"/>
        <v>0</v>
      </c>
      <c r="L192" s="138">
        <f t="shared" ref="L192:M192" si="369">D192+F192</f>
        <v>0</v>
      </c>
      <c r="M192" s="138">
        <f t="shared" si="369"/>
        <v>0</v>
      </c>
      <c r="N192" s="139" t="str">
        <f t="shared" si="6"/>
        <v/>
      </c>
      <c r="O192" s="138">
        <f t="shared" si="7"/>
        <v>0</v>
      </c>
      <c r="P192" s="140" t="str">
        <f t="shared" si="3"/>
        <v/>
      </c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</row>
    <row r="193" ht="15.0" customHeight="1">
      <c r="A193" s="147"/>
      <c r="B193" s="135"/>
      <c r="C193" s="136"/>
      <c r="D193" s="137"/>
      <c r="E193" s="137"/>
      <c r="F193" s="138">
        <f>SUMIF('Nhap-Xuat'!$K$12:$K$50000,$A193,'Nhap-Xuat'!$N$12:$N$50000)</f>
        <v>0</v>
      </c>
      <c r="G193" s="138">
        <f>SUMIF('Nhap-Xuat'!$K$12:$K$50000,$A193,'Nhap-Xuat'!$P$12:$P$50000)</f>
        <v>0</v>
      </c>
      <c r="H193" s="138">
        <f>SUMIF('Nhap-Xuat'!$K$12:$K$50000,$A193,'Nhap-Xuat'!$Q$12:$Q$50000)</f>
        <v>0</v>
      </c>
      <c r="I193" s="138">
        <f>SUMIF('Nhap-Xuat'!$K$12:$K$50000,$A193,'Nhap-Xuat'!$S$12:$S$50000)</f>
        <v>0</v>
      </c>
      <c r="J193" s="138">
        <f t="shared" ref="J193:K193" si="370">D193+F193-H193</f>
        <v>0</v>
      </c>
      <c r="K193" s="138">
        <f t="shared" si="370"/>
        <v>0</v>
      </c>
      <c r="L193" s="138">
        <f t="shared" ref="L193:M193" si="371">D193+F193</f>
        <v>0</v>
      </c>
      <c r="M193" s="138">
        <f t="shared" si="371"/>
        <v>0</v>
      </c>
      <c r="N193" s="139" t="str">
        <f t="shared" si="6"/>
        <v/>
      </c>
      <c r="O193" s="138">
        <f t="shared" si="7"/>
        <v>0</v>
      </c>
      <c r="P193" s="140" t="str">
        <f t="shared" si="3"/>
        <v/>
      </c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</row>
    <row r="194" ht="15.0" customHeight="1">
      <c r="A194" s="147"/>
      <c r="B194" s="135"/>
      <c r="C194" s="136"/>
      <c r="D194" s="137"/>
      <c r="E194" s="137"/>
      <c r="F194" s="138">
        <f>SUMIF('Nhap-Xuat'!$K$12:$K$50000,$A194,'Nhap-Xuat'!$N$12:$N$50000)</f>
        <v>0</v>
      </c>
      <c r="G194" s="138">
        <f>SUMIF('Nhap-Xuat'!$K$12:$K$50000,$A194,'Nhap-Xuat'!$P$12:$P$50000)</f>
        <v>0</v>
      </c>
      <c r="H194" s="138">
        <f>SUMIF('Nhap-Xuat'!$K$12:$K$50000,$A194,'Nhap-Xuat'!$Q$12:$Q$50000)</f>
        <v>0</v>
      </c>
      <c r="I194" s="138">
        <f>SUMIF('Nhap-Xuat'!$K$12:$K$50000,$A194,'Nhap-Xuat'!$S$12:$S$50000)</f>
        <v>0</v>
      </c>
      <c r="J194" s="138">
        <f t="shared" ref="J194:K194" si="372">D194+F194-H194</f>
        <v>0</v>
      </c>
      <c r="K194" s="138">
        <f t="shared" si="372"/>
        <v>0</v>
      </c>
      <c r="L194" s="138">
        <f t="shared" ref="L194:M194" si="373">D194+F194</f>
        <v>0</v>
      </c>
      <c r="M194" s="138">
        <f t="shared" si="373"/>
        <v>0</v>
      </c>
      <c r="N194" s="139" t="str">
        <f t="shared" si="6"/>
        <v/>
      </c>
      <c r="O194" s="138">
        <f t="shared" si="7"/>
        <v>0</v>
      </c>
      <c r="P194" s="140" t="str">
        <f t="shared" si="3"/>
        <v/>
      </c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</row>
    <row r="195" ht="15.0" customHeight="1">
      <c r="A195" s="147"/>
      <c r="B195" s="135"/>
      <c r="C195" s="136"/>
      <c r="D195" s="137"/>
      <c r="E195" s="137"/>
      <c r="F195" s="138">
        <f>SUMIF('Nhap-Xuat'!$K$12:$K$50000,$A195,'Nhap-Xuat'!$N$12:$N$50000)</f>
        <v>0</v>
      </c>
      <c r="G195" s="138">
        <f>SUMIF('Nhap-Xuat'!$K$12:$K$50000,$A195,'Nhap-Xuat'!$P$12:$P$50000)</f>
        <v>0</v>
      </c>
      <c r="H195" s="138">
        <f>SUMIF('Nhap-Xuat'!$K$12:$K$50000,$A195,'Nhap-Xuat'!$Q$12:$Q$50000)</f>
        <v>0</v>
      </c>
      <c r="I195" s="138">
        <f>SUMIF('Nhap-Xuat'!$K$12:$K$50000,$A195,'Nhap-Xuat'!$S$12:$S$50000)</f>
        <v>0</v>
      </c>
      <c r="J195" s="138">
        <f t="shared" ref="J195:K195" si="374">D195+F195-H195</f>
        <v>0</v>
      </c>
      <c r="K195" s="138">
        <f t="shared" si="374"/>
        <v>0</v>
      </c>
      <c r="L195" s="138">
        <f t="shared" ref="L195:M195" si="375">D195+F195</f>
        <v>0</v>
      </c>
      <c r="M195" s="138">
        <f t="shared" si="375"/>
        <v>0</v>
      </c>
      <c r="N195" s="139" t="str">
        <f t="shared" si="6"/>
        <v/>
      </c>
      <c r="O195" s="138">
        <f t="shared" si="7"/>
        <v>0</v>
      </c>
      <c r="P195" s="140" t="str">
        <f t="shared" si="3"/>
        <v/>
      </c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</row>
    <row r="196" ht="15.0" customHeight="1">
      <c r="A196" s="147"/>
      <c r="B196" s="135"/>
      <c r="C196" s="136"/>
      <c r="D196" s="137"/>
      <c r="E196" s="137"/>
      <c r="F196" s="138">
        <f>SUMIF('Nhap-Xuat'!$K$12:$K$50000,$A196,'Nhap-Xuat'!$N$12:$N$50000)</f>
        <v>0</v>
      </c>
      <c r="G196" s="138">
        <f>SUMIF('Nhap-Xuat'!$K$12:$K$50000,$A196,'Nhap-Xuat'!$P$12:$P$50000)</f>
        <v>0</v>
      </c>
      <c r="H196" s="138">
        <f>SUMIF('Nhap-Xuat'!$K$12:$K$50000,$A196,'Nhap-Xuat'!$Q$12:$Q$50000)</f>
        <v>0</v>
      </c>
      <c r="I196" s="138">
        <f>SUMIF('Nhap-Xuat'!$K$12:$K$50000,$A196,'Nhap-Xuat'!$S$12:$S$50000)</f>
        <v>0</v>
      </c>
      <c r="J196" s="138">
        <f t="shared" ref="J196:K196" si="376">D196+F196-H196</f>
        <v>0</v>
      </c>
      <c r="K196" s="138">
        <f t="shared" si="376"/>
        <v>0</v>
      </c>
      <c r="L196" s="138">
        <f t="shared" ref="L196:M196" si="377">D196+F196</f>
        <v>0</v>
      </c>
      <c r="M196" s="138">
        <f t="shared" si="377"/>
        <v>0</v>
      </c>
      <c r="N196" s="139" t="str">
        <f t="shared" si="6"/>
        <v/>
      </c>
      <c r="O196" s="138">
        <f t="shared" si="7"/>
        <v>0</v>
      </c>
      <c r="P196" s="140" t="str">
        <f t="shared" si="3"/>
        <v/>
      </c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</row>
    <row r="197" ht="15.0" customHeight="1">
      <c r="A197" s="147"/>
      <c r="B197" s="135"/>
      <c r="C197" s="136"/>
      <c r="D197" s="137"/>
      <c r="E197" s="137"/>
      <c r="F197" s="138">
        <f>SUMIF('Nhap-Xuat'!$K$12:$K$50000,$A197,'Nhap-Xuat'!$N$12:$N$50000)</f>
        <v>0</v>
      </c>
      <c r="G197" s="138">
        <f>SUMIF('Nhap-Xuat'!$K$12:$K$50000,$A197,'Nhap-Xuat'!$P$12:$P$50000)</f>
        <v>0</v>
      </c>
      <c r="H197" s="138">
        <f>SUMIF('Nhap-Xuat'!$K$12:$K$50000,$A197,'Nhap-Xuat'!$Q$12:$Q$50000)</f>
        <v>0</v>
      </c>
      <c r="I197" s="138">
        <f>SUMIF('Nhap-Xuat'!$K$12:$K$50000,$A197,'Nhap-Xuat'!$S$12:$S$50000)</f>
        <v>0</v>
      </c>
      <c r="J197" s="138">
        <f t="shared" ref="J197:K197" si="378">D197+F197-H197</f>
        <v>0</v>
      </c>
      <c r="K197" s="138">
        <f t="shared" si="378"/>
        <v>0</v>
      </c>
      <c r="L197" s="138">
        <f t="shared" ref="L197:M197" si="379">D197+F197</f>
        <v>0</v>
      </c>
      <c r="M197" s="138">
        <f t="shared" si="379"/>
        <v>0</v>
      </c>
      <c r="N197" s="139" t="str">
        <f t="shared" si="6"/>
        <v/>
      </c>
      <c r="O197" s="138">
        <f t="shared" si="7"/>
        <v>0</v>
      </c>
      <c r="P197" s="140" t="str">
        <f t="shared" si="3"/>
        <v/>
      </c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</row>
    <row r="198" ht="15.0" customHeight="1">
      <c r="A198" s="147"/>
      <c r="B198" s="135"/>
      <c r="C198" s="136"/>
      <c r="D198" s="137"/>
      <c r="E198" s="137"/>
      <c r="F198" s="138">
        <f>SUMIF('Nhap-Xuat'!$K$12:$K$50000,$A198,'Nhap-Xuat'!$N$12:$N$50000)</f>
        <v>0</v>
      </c>
      <c r="G198" s="138">
        <f>SUMIF('Nhap-Xuat'!$K$12:$K$50000,$A198,'Nhap-Xuat'!$P$12:$P$50000)</f>
        <v>0</v>
      </c>
      <c r="H198" s="138">
        <f>SUMIF('Nhap-Xuat'!$K$12:$K$50000,$A198,'Nhap-Xuat'!$Q$12:$Q$50000)</f>
        <v>0</v>
      </c>
      <c r="I198" s="138">
        <f>SUMIF('Nhap-Xuat'!$K$12:$K$50000,$A198,'Nhap-Xuat'!$S$12:$S$50000)</f>
        <v>0</v>
      </c>
      <c r="J198" s="138">
        <f t="shared" ref="J198:K198" si="380">D198+F198-H198</f>
        <v>0</v>
      </c>
      <c r="K198" s="138">
        <f t="shared" si="380"/>
        <v>0</v>
      </c>
      <c r="L198" s="138">
        <f t="shared" ref="L198:M198" si="381">D198+F198</f>
        <v>0</v>
      </c>
      <c r="M198" s="138">
        <f t="shared" si="381"/>
        <v>0</v>
      </c>
      <c r="N198" s="139" t="str">
        <f t="shared" si="6"/>
        <v/>
      </c>
      <c r="O198" s="138">
        <f t="shared" si="7"/>
        <v>0</v>
      </c>
      <c r="P198" s="140" t="str">
        <f t="shared" si="3"/>
        <v/>
      </c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</row>
    <row r="199" ht="15.0" customHeight="1">
      <c r="A199" s="147"/>
      <c r="B199" s="135"/>
      <c r="C199" s="136"/>
      <c r="D199" s="137"/>
      <c r="E199" s="137"/>
      <c r="F199" s="138">
        <f>SUMIF('Nhap-Xuat'!$K$12:$K$50000,$A199,'Nhap-Xuat'!$N$12:$N$50000)</f>
        <v>0</v>
      </c>
      <c r="G199" s="138">
        <f>SUMIF('Nhap-Xuat'!$K$12:$K$50000,$A199,'Nhap-Xuat'!$P$12:$P$50000)</f>
        <v>0</v>
      </c>
      <c r="H199" s="138">
        <f>SUMIF('Nhap-Xuat'!$K$12:$K$50000,$A199,'Nhap-Xuat'!$Q$12:$Q$50000)</f>
        <v>0</v>
      </c>
      <c r="I199" s="138">
        <f>SUMIF('Nhap-Xuat'!$K$12:$K$50000,$A199,'Nhap-Xuat'!$S$12:$S$50000)</f>
        <v>0</v>
      </c>
      <c r="J199" s="138">
        <f t="shared" ref="J199:K199" si="382">D199+F199-H199</f>
        <v>0</v>
      </c>
      <c r="K199" s="138">
        <f t="shared" si="382"/>
        <v>0</v>
      </c>
      <c r="L199" s="138">
        <f t="shared" ref="L199:M199" si="383">D199+F199</f>
        <v>0</v>
      </c>
      <c r="M199" s="138">
        <f t="shared" si="383"/>
        <v>0</v>
      </c>
      <c r="N199" s="139" t="str">
        <f t="shared" si="6"/>
        <v/>
      </c>
      <c r="O199" s="138">
        <f t="shared" si="7"/>
        <v>0</v>
      </c>
      <c r="P199" s="140" t="str">
        <f t="shared" si="3"/>
        <v/>
      </c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</row>
    <row r="200" ht="15.0" customHeight="1">
      <c r="A200" s="147"/>
      <c r="B200" s="135"/>
      <c r="C200" s="136"/>
      <c r="D200" s="137"/>
      <c r="E200" s="137"/>
      <c r="F200" s="138">
        <f>SUMIF('Nhap-Xuat'!$K$12:$K$50000,$A200,'Nhap-Xuat'!$N$12:$N$50000)</f>
        <v>0</v>
      </c>
      <c r="G200" s="138">
        <f>SUMIF('Nhap-Xuat'!$K$12:$K$50000,$A200,'Nhap-Xuat'!$P$12:$P$50000)</f>
        <v>0</v>
      </c>
      <c r="H200" s="138">
        <f>SUMIF('Nhap-Xuat'!$K$12:$K$50000,$A200,'Nhap-Xuat'!$Q$12:$Q$50000)</f>
        <v>0</v>
      </c>
      <c r="I200" s="138">
        <f>SUMIF('Nhap-Xuat'!$K$12:$K$50000,$A200,'Nhap-Xuat'!$S$12:$S$50000)</f>
        <v>0</v>
      </c>
      <c r="J200" s="138">
        <f t="shared" ref="J200:K200" si="384">D200+F200-H200</f>
        <v>0</v>
      </c>
      <c r="K200" s="138">
        <f t="shared" si="384"/>
        <v>0</v>
      </c>
      <c r="L200" s="138">
        <f t="shared" ref="L200:M200" si="385">D200+F200</f>
        <v>0</v>
      </c>
      <c r="M200" s="138">
        <f t="shared" si="385"/>
        <v>0</v>
      </c>
      <c r="N200" s="139" t="str">
        <f t="shared" si="6"/>
        <v/>
      </c>
      <c r="O200" s="138">
        <f t="shared" si="7"/>
        <v>0</v>
      </c>
      <c r="P200" s="140" t="str">
        <f t="shared" si="3"/>
        <v/>
      </c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</row>
    <row r="201" ht="15.0" customHeight="1">
      <c r="A201" s="147"/>
      <c r="B201" s="135"/>
      <c r="C201" s="136"/>
      <c r="D201" s="137"/>
      <c r="E201" s="137"/>
      <c r="F201" s="138">
        <f>SUMIF('Nhap-Xuat'!$K$12:$K$50000,$A201,'Nhap-Xuat'!$N$12:$N$50000)</f>
        <v>0</v>
      </c>
      <c r="G201" s="138">
        <f>SUMIF('Nhap-Xuat'!$K$12:$K$50000,$A201,'Nhap-Xuat'!$P$12:$P$50000)</f>
        <v>0</v>
      </c>
      <c r="H201" s="138">
        <f>SUMIF('Nhap-Xuat'!$K$12:$K$50000,$A201,'Nhap-Xuat'!$Q$12:$Q$50000)</f>
        <v>0</v>
      </c>
      <c r="I201" s="138">
        <f>SUMIF('Nhap-Xuat'!$K$12:$K$50000,$A201,'Nhap-Xuat'!$S$12:$S$50000)</f>
        <v>0</v>
      </c>
      <c r="J201" s="138">
        <f t="shared" ref="J201:K201" si="386">D201+F201-H201</f>
        <v>0</v>
      </c>
      <c r="K201" s="138">
        <f t="shared" si="386"/>
        <v>0</v>
      </c>
      <c r="L201" s="138">
        <f t="shared" ref="L201:M201" si="387">D201+F201</f>
        <v>0</v>
      </c>
      <c r="M201" s="138">
        <f t="shared" si="387"/>
        <v>0</v>
      </c>
      <c r="N201" s="139" t="str">
        <f t="shared" si="6"/>
        <v/>
      </c>
      <c r="O201" s="138">
        <f t="shared" si="7"/>
        <v>0</v>
      </c>
      <c r="P201" s="140" t="str">
        <f t="shared" si="3"/>
        <v/>
      </c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</row>
    <row r="202" ht="15.0" customHeight="1">
      <c r="A202" s="147"/>
      <c r="B202" s="135"/>
      <c r="C202" s="136"/>
      <c r="D202" s="137"/>
      <c r="E202" s="137"/>
      <c r="F202" s="138">
        <f>SUMIF('Nhap-Xuat'!$K$12:$K$50000,$A202,'Nhap-Xuat'!$N$12:$N$50000)</f>
        <v>0</v>
      </c>
      <c r="G202" s="138">
        <f>SUMIF('Nhap-Xuat'!$K$12:$K$50000,$A202,'Nhap-Xuat'!$P$12:$P$50000)</f>
        <v>0</v>
      </c>
      <c r="H202" s="138">
        <f>SUMIF('Nhap-Xuat'!$K$12:$K$50000,$A202,'Nhap-Xuat'!$Q$12:$Q$50000)</f>
        <v>0</v>
      </c>
      <c r="I202" s="138">
        <f>SUMIF('Nhap-Xuat'!$K$12:$K$50000,$A202,'Nhap-Xuat'!$S$12:$S$50000)</f>
        <v>0</v>
      </c>
      <c r="J202" s="138">
        <f t="shared" ref="J202:K202" si="388">D202+F202-H202</f>
        <v>0</v>
      </c>
      <c r="K202" s="138">
        <f t="shared" si="388"/>
        <v>0</v>
      </c>
      <c r="L202" s="138">
        <f t="shared" ref="L202:M202" si="389">D202+F202</f>
        <v>0</v>
      </c>
      <c r="M202" s="138">
        <f t="shared" si="389"/>
        <v>0</v>
      </c>
      <c r="N202" s="139" t="str">
        <f t="shared" si="6"/>
        <v/>
      </c>
      <c r="O202" s="138">
        <f t="shared" si="7"/>
        <v>0</v>
      </c>
      <c r="P202" s="140" t="str">
        <f t="shared" si="3"/>
        <v/>
      </c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</row>
    <row r="203" ht="15.0" customHeight="1">
      <c r="A203" s="147"/>
      <c r="B203" s="135"/>
      <c r="C203" s="136"/>
      <c r="D203" s="137"/>
      <c r="E203" s="137"/>
      <c r="F203" s="138">
        <f>SUMIF('Nhap-Xuat'!$K$12:$K$50000,$A203,'Nhap-Xuat'!$N$12:$N$50000)</f>
        <v>0</v>
      </c>
      <c r="G203" s="138">
        <f>SUMIF('Nhap-Xuat'!$K$12:$K$50000,$A203,'Nhap-Xuat'!$P$12:$P$50000)</f>
        <v>0</v>
      </c>
      <c r="H203" s="138">
        <f>SUMIF('Nhap-Xuat'!$K$12:$K$50000,$A203,'Nhap-Xuat'!$Q$12:$Q$50000)</f>
        <v>0</v>
      </c>
      <c r="I203" s="138">
        <f>SUMIF('Nhap-Xuat'!$K$12:$K$50000,$A203,'Nhap-Xuat'!$S$12:$S$50000)</f>
        <v>0</v>
      </c>
      <c r="J203" s="138">
        <f t="shared" ref="J203:K203" si="390">D203+F203-H203</f>
        <v>0</v>
      </c>
      <c r="K203" s="138">
        <f t="shared" si="390"/>
        <v>0</v>
      </c>
      <c r="L203" s="138">
        <f t="shared" ref="L203:M203" si="391">D203+F203</f>
        <v>0</v>
      </c>
      <c r="M203" s="138">
        <f t="shared" si="391"/>
        <v>0</v>
      </c>
      <c r="N203" s="139" t="str">
        <f t="shared" si="6"/>
        <v/>
      </c>
      <c r="O203" s="138">
        <f t="shared" si="7"/>
        <v>0</v>
      </c>
      <c r="P203" s="140" t="str">
        <f t="shared" si="3"/>
        <v/>
      </c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</row>
    <row r="204" ht="15.0" customHeight="1">
      <c r="A204" s="147"/>
      <c r="B204" s="135"/>
      <c r="C204" s="136"/>
      <c r="D204" s="137"/>
      <c r="E204" s="137"/>
      <c r="F204" s="138">
        <f>SUMIF('Nhap-Xuat'!$K$12:$K$50000,$A204,'Nhap-Xuat'!$N$12:$N$50000)</f>
        <v>0</v>
      </c>
      <c r="G204" s="138">
        <f>SUMIF('Nhap-Xuat'!$K$12:$K$50000,$A204,'Nhap-Xuat'!$P$12:$P$50000)</f>
        <v>0</v>
      </c>
      <c r="H204" s="138">
        <f>SUMIF('Nhap-Xuat'!$K$12:$K$50000,$A204,'Nhap-Xuat'!$Q$12:$Q$50000)</f>
        <v>0</v>
      </c>
      <c r="I204" s="138">
        <f>SUMIF('Nhap-Xuat'!$K$12:$K$50000,$A204,'Nhap-Xuat'!$S$12:$S$50000)</f>
        <v>0</v>
      </c>
      <c r="J204" s="138">
        <f t="shared" ref="J204:K204" si="392">D204+F204-H204</f>
        <v>0</v>
      </c>
      <c r="K204" s="138">
        <f t="shared" si="392"/>
        <v>0</v>
      </c>
      <c r="L204" s="138">
        <f t="shared" ref="L204:M204" si="393">D204+F204</f>
        <v>0</v>
      </c>
      <c r="M204" s="138">
        <f t="shared" si="393"/>
        <v>0</v>
      </c>
      <c r="N204" s="139" t="str">
        <f t="shared" si="6"/>
        <v/>
      </c>
      <c r="O204" s="138">
        <f t="shared" si="7"/>
        <v>0</v>
      </c>
      <c r="P204" s="140" t="str">
        <f t="shared" si="3"/>
        <v/>
      </c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</row>
    <row r="205" ht="15.0" customHeight="1">
      <c r="A205" s="147"/>
      <c r="B205" s="135"/>
      <c r="C205" s="136"/>
      <c r="D205" s="137"/>
      <c r="E205" s="137"/>
      <c r="F205" s="138">
        <f>SUMIF('Nhap-Xuat'!$K$12:$K$50000,$A205,'Nhap-Xuat'!$N$12:$N$50000)</f>
        <v>0</v>
      </c>
      <c r="G205" s="138">
        <f>SUMIF('Nhap-Xuat'!$K$12:$K$50000,$A205,'Nhap-Xuat'!$P$12:$P$50000)</f>
        <v>0</v>
      </c>
      <c r="H205" s="138">
        <f>SUMIF('Nhap-Xuat'!$K$12:$K$50000,$A205,'Nhap-Xuat'!$Q$12:$Q$50000)</f>
        <v>0</v>
      </c>
      <c r="I205" s="138">
        <f>SUMIF('Nhap-Xuat'!$K$12:$K$50000,$A205,'Nhap-Xuat'!$S$12:$S$50000)</f>
        <v>0</v>
      </c>
      <c r="J205" s="138">
        <f t="shared" ref="J205:K205" si="394">D205+F205-H205</f>
        <v>0</v>
      </c>
      <c r="K205" s="138">
        <f t="shared" si="394"/>
        <v>0</v>
      </c>
      <c r="L205" s="138">
        <f t="shared" ref="L205:M205" si="395">D205+F205</f>
        <v>0</v>
      </c>
      <c r="M205" s="138">
        <f t="shared" si="395"/>
        <v>0</v>
      </c>
      <c r="N205" s="139" t="str">
        <f t="shared" si="6"/>
        <v/>
      </c>
      <c r="O205" s="138">
        <f t="shared" si="7"/>
        <v>0</v>
      </c>
      <c r="P205" s="140" t="str">
        <f t="shared" si="3"/>
        <v/>
      </c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</row>
    <row r="206" ht="15.0" customHeight="1">
      <c r="A206" s="147"/>
      <c r="B206" s="135"/>
      <c r="C206" s="136"/>
      <c r="D206" s="137"/>
      <c r="E206" s="137"/>
      <c r="F206" s="138">
        <f>SUMIF('Nhap-Xuat'!$K$12:$K$50000,$A206,'Nhap-Xuat'!$N$12:$N$50000)</f>
        <v>0</v>
      </c>
      <c r="G206" s="138">
        <f>SUMIF('Nhap-Xuat'!$K$12:$K$50000,$A206,'Nhap-Xuat'!$P$12:$P$50000)</f>
        <v>0</v>
      </c>
      <c r="H206" s="138">
        <f>SUMIF('Nhap-Xuat'!$K$12:$K$50000,$A206,'Nhap-Xuat'!$Q$12:$Q$50000)</f>
        <v>0</v>
      </c>
      <c r="I206" s="138">
        <f>SUMIF('Nhap-Xuat'!$K$12:$K$50000,$A206,'Nhap-Xuat'!$S$12:$S$50000)</f>
        <v>0</v>
      </c>
      <c r="J206" s="138">
        <f t="shared" ref="J206:K206" si="396">D206+F206-H206</f>
        <v>0</v>
      </c>
      <c r="K206" s="138">
        <f t="shared" si="396"/>
        <v>0</v>
      </c>
      <c r="L206" s="138">
        <f t="shared" ref="L206:M206" si="397">D206+F206</f>
        <v>0</v>
      </c>
      <c r="M206" s="138">
        <f t="shared" si="397"/>
        <v>0</v>
      </c>
      <c r="N206" s="139" t="str">
        <f t="shared" si="6"/>
        <v/>
      </c>
      <c r="O206" s="138">
        <f t="shared" si="7"/>
        <v>0</v>
      </c>
      <c r="P206" s="140" t="str">
        <f t="shared" si="3"/>
        <v/>
      </c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</row>
    <row r="207" ht="15.0" customHeight="1">
      <c r="A207" s="147"/>
      <c r="B207" s="135"/>
      <c r="C207" s="136"/>
      <c r="D207" s="137"/>
      <c r="E207" s="137"/>
      <c r="F207" s="138">
        <f>SUMIF('Nhap-Xuat'!$K$12:$K$50000,$A207,'Nhap-Xuat'!$N$12:$N$50000)</f>
        <v>0</v>
      </c>
      <c r="G207" s="138">
        <f>SUMIF('Nhap-Xuat'!$K$12:$K$50000,$A207,'Nhap-Xuat'!$P$12:$P$50000)</f>
        <v>0</v>
      </c>
      <c r="H207" s="138">
        <f>SUMIF('Nhap-Xuat'!$K$12:$K$50000,$A207,'Nhap-Xuat'!$Q$12:$Q$50000)</f>
        <v>0</v>
      </c>
      <c r="I207" s="138">
        <f>SUMIF('Nhap-Xuat'!$K$12:$K$50000,$A207,'Nhap-Xuat'!$S$12:$S$50000)</f>
        <v>0</v>
      </c>
      <c r="J207" s="138">
        <f t="shared" ref="J207:K207" si="398">D207+F207-H207</f>
        <v>0</v>
      </c>
      <c r="K207" s="138">
        <f t="shared" si="398"/>
        <v>0</v>
      </c>
      <c r="L207" s="138">
        <f t="shared" ref="L207:M207" si="399">D207+F207</f>
        <v>0</v>
      </c>
      <c r="M207" s="138">
        <f t="shared" si="399"/>
        <v>0</v>
      </c>
      <c r="N207" s="139" t="str">
        <f t="shared" si="6"/>
        <v/>
      </c>
      <c r="O207" s="138">
        <f t="shared" si="7"/>
        <v>0</v>
      </c>
      <c r="P207" s="140" t="str">
        <f t="shared" si="3"/>
        <v/>
      </c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</row>
    <row r="208" ht="15.0" customHeight="1">
      <c r="A208" s="147"/>
      <c r="B208" s="135"/>
      <c r="C208" s="136"/>
      <c r="D208" s="137"/>
      <c r="E208" s="137"/>
      <c r="F208" s="138">
        <f>SUMIF('Nhap-Xuat'!$K$12:$K$50000,$A208,'Nhap-Xuat'!$N$12:$N$50000)</f>
        <v>0</v>
      </c>
      <c r="G208" s="138">
        <f>SUMIF('Nhap-Xuat'!$K$12:$K$50000,$A208,'Nhap-Xuat'!$P$12:$P$50000)</f>
        <v>0</v>
      </c>
      <c r="H208" s="138">
        <f>SUMIF('Nhap-Xuat'!$K$12:$K$50000,$A208,'Nhap-Xuat'!$Q$12:$Q$50000)</f>
        <v>0</v>
      </c>
      <c r="I208" s="138">
        <f>SUMIF('Nhap-Xuat'!$K$12:$K$50000,$A208,'Nhap-Xuat'!$S$12:$S$50000)</f>
        <v>0</v>
      </c>
      <c r="J208" s="138">
        <f t="shared" ref="J208:K208" si="400">D208+F208-H208</f>
        <v>0</v>
      </c>
      <c r="K208" s="138">
        <f t="shared" si="400"/>
        <v>0</v>
      </c>
      <c r="L208" s="138">
        <f t="shared" ref="L208:M208" si="401">D208+F208</f>
        <v>0</v>
      </c>
      <c r="M208" s="138">
        <f t="shared" si="401"/>
        <v>0</v>
      </c>
      <c r="N208" s="139" t="str">
        <f t="shared" si="6"/>
        <v/>
      </c>
      <c r="O208" s="138">
        <f t="shared" si="7"/>
        <v>0</v>
      </c>
      <c r="P208" s="140" t="str">
        <f t="shared" si="3"/>
        <v/>
      </c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</row>
    <row r="209" ht="15.0" customHeight="1">
      <c r="A209" s="147"/>
      <c r="B209" s="135"/>
      <c r="C209" s="136"/>
      <c r="D209" s="137"/>
      <c r="E209" s="137"/>
      <c r="F209" s="138">
        <f>SUMIF('Nhap-Xuat'!$K$12:$K$50000,$A209,'Nhap-Xuat'!$N$12:$N$50000)</f>
        <v>0</v>
      </c>
      <c r="G209" s="138">
        <f>SUMIF('Nhap-Xuat'!$K$12:$K$50000,$A209,'Nhap-Xuat'!$P$12:$P$50000)</f>
        <v>0</v>
      </c>
      <c r="H209" s="138">
        <f>SUMIF('Nhap-Xuat'!$K$12:$K$50000,$A209,'Nhap-Xuat'!$Q$12:$Q$50000)</f>
        <v>0</v>
      </c>
      <c r="I209" s="138">
        <f>SUMIF('Nhap-Xuat'!$K$12:$K$50000,$A209,'Nhap-Xuat'!$S$12:$S$50000)</f>
        <v>0</v>
      </c>
      <c r="J209" s="138">
        <f t="shared" ref="J209:K209" si="402">D209+F209-H209</f>
        <v>0</v>
      </c>
      <c r="K209" s="138">
        <f t="shared" si="402"/>
        <v>0</v>
      </c>
      <c r="L209" s="138">
        <f t="shared" ref="L209:M209" si="403">D209+F209</f>
        <v>0</v>
      </c>
      <c r="M209" s="138">
        <f t="shared" si="403"/>
        <v>0</v>
      </c>
      <c r="N209" s="139" t="str">
        <f t="shared" si="6"/>
        <v/>
      </c>
      <c r="O209" s="138">
        <f t="shared" si="7"/>
        <v>0</v>
      </c>
      <c r="P209" s="140" t="str">
        <f t="shared" si="3"/>
        <v/>
      </c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</row>
    <row r="210" ht="15.0" customHeight="1">
      <c r="A210" s="147"/>
      <c r="B210" s="135"/>
      <c r="C210" s="136"/>
      <c r="D210" s="137"/>
      <c r="E210" s="137"/>
      <c r="F210" s="138">
        <f>SUMIF('Nhap-Xuat'!$K$12:$K$50000,$A210,'Nhap-Xuat'!$N$12:$N$50000)</f>
        <v>0</v>
      </c>
      <c r="G210" s="138">
        <f>SUMIF('Nhap-Xuat'!$K$12:$K$50000,$A210,'Nhap-Xuat'!$P$12:$P$50000)</f>
        <v>0</v>
      </c>
      <c r="H210" s="138">
        <f>SUMIF('Nhap-Xuat'!$K$12:$K$50000,$A210,'Nhap-Xuat'!$Q$12:$Q$50000)</f>
        <v>0</v>
      </c>
      <c r="I210" s="138">
        <f>SUMIF('Nhap-Xuat'!$K$12:$K$50000,$A210,'Nhap-Xuat'!$S$12:$S$50000)</f>
        <v>0</v>
      </c>
      <c r="J210" s="138">
        <f t="shared" ref="J210:K210" si="404">D210+F210-H210</f>
        <v>0</v>
      </c>
      <c r="K210" s="138">
        <f t="shared" si="404"/>
        <v>0</v>
      </c>
      <c r="L210" s="138">
        <f t="shared" ref="L210:M210" si="405">D210+F210</f>
        <v>0</v>
      </c>
      <c r="M210" s="138">
        <f t="shared" si="405"/>
        <v>0</v>
      </c>
      <c r="N210" s="139" t="str">
        <f t="shared" si="6"/>
        <v/>
      </c>
      <c r="O210" s="138">
        <f t="shared" si="7"/>
        <v>0</v>
      </c>
      <c r="P210" s="140" t="str">
        <f t="shared" si="3"/>
        <v/>
      </c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</row>
    <row r="211" ht="15.0" customHeight="1">
      <c r="A211" s="147"/>
      <c r="B211" s="135"/>
      <c r="C211" s="136"/>
      <c r="D211" s="137"/>
      <c r="E211" s="137"/>
      <c r="F211" s="138">
        <f>SUMIF('Nhap-Xuat'!$K$12:$K$50000,$A211,'Nhap-Xuat'!$N$12:$N$50000)</f>
        <v>0</v>
      </c>
      <c r="G211" s="138">
        <f>SUMIF('Nhap-Xuat'!$K$12:$K$50000,$A211,'Nhap-Xuat'!$P$12:$P$50000)</f>
        <v>0</v>
      </c>
      <c r="H211" s="138">
        <f>SUMIF('Nhap-Xuat'!$K$12:$K$50000,$A211,'Nhap-Xuat'!$Q$12:$Q$50000)</f>
        <v>0</v>
      </c>
      <c r="I211" s="138">
        <f>SUMIF('Nhap-Xuat'!$K$12:$K$50000,$A211,'Nhap-Xuat'!$S$12:$S$50000)</f>
        <v>0</v>
      </c>
      <c r="J211" s="138">
        <f t="shared" ref="J211:K211" si="406">D211+F211-H211</f>
        <v>0</v>
      </c>
      <c r="K211" s="138">
        <f t="shared" si="406"/>
        <v>0</v>
      </c>
      <c r="L211" s="138">
        <f t="shared" ref="L211:M211" si="407">D211+F211</f>
        <v>0</v>
      </c>
      <c r="M211" s="138">
        <f t="shared" si="407"/>
        <v>0</v>
      </c>
      <c r="N211" s="139" t="str">
        <f t="shared" si="6"/>
        <v/>
      </c>
      <c r="O211" s="138">
        <f t="shared" si="7"/>
        <v>0</v>
      </c>
      <c r="P211" s="140" t="str">
        <f t="shared" si="3"/>
        <v/>
      </c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</row>
    <row r="212" ht="15.0" customHeight="1">
      <c r="A212" s="147"/>
      <c r="B212" s="135"/>
      <c r="C212" s="136"/>
      <c r="D212" s="137"/>
      <c r="E212" s="137"/>
      <c r="F212" s="138">
        <f>SUMIF('Nhap-Xuat'!$K$12:$K$50000,$A212,'Nhap-Xuat'!$N$12:$N$50000)</f>
        <v>0</v>
      </c>
      <c r="G212" s="138">
        <f>SUMIF('Nhap-Xuat'!$K$12:$K$50000,$A212,'Nhap-Xuat'!$P$12:$P$50000)</f>
        <v>0</v>
      </c>
      <c r="H212" s="138">
        <f>SUMIF('Nhap-Xuat'!$K$12:$K$50000,$A212,'Nhap-Xuat'!$Q$12:$Q$50000)</f>
        <v>0</v>
      </c>
      <c r="I212" s="138">
        <f>SUMIF('Nhap-Xuat'!$K$12:$K$50000,$A212,'Nhap-Xuat'!$S$12:$S$50000)</f>
        <v>0</v>
      </c>
      <c r="J212" s="138">
        <f t="shared" ref="J212:K212" si="408">D212+F212-H212</f>
        <v>0</v>
      </c>
      <c r="K212" s="138">
        <f t="shared" si="408"/>
        <v>0</v>
      </c>
      <c r="L212" s="138">
        <f t="shared" ref="L212:M212" si="409">D212+F212</f>
        <v>0</v>
      </c>
      <c r="M212" s="138">
        <f t="shared" si="409"/>
        <v>0</v>
      </c>
      <c r="N212" s="139" t="str">
        <f t="shared" si="6"/>
        <v/>
      </c>
      <c r="O212" s="138">
        <f t="shared" si="7"/>
        <v>0</v>
      </c>
      <c r="P212" s="140" t="str">
        <f t="shared" si="3"/>
        <v/>
      </c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</row>
    <row r="213" ht="15.0" customHeight="1">
      <c r="A213" s="147"/>
      <c r="B213" s="135"/>
      <c r="C213" s="136"/>
      <c r="D213" s="137"/>
      <c r="E213" s="137"/>
      <c r="F213" s="138">
        <f>SUMIF('Nhap-Xuat'!$K$12:$K$50000,$A213,'Nhap-Xuat'!$N$12:$N$50000)</f>
        <v>0</v>
      </c>
      <c r="G213" s="138">
        <f>SUMIF('Nhap-Xuat'!$K$12:$K$50000,$A213,'Nhap-Xuat'!$P$12:$P$50000)</f>
        <v>0</v>
      </c>
      <c r="H213" s="138">
        <f>SUMIF('Nhap-Xuat'!$K$12:$K$50000,$A213,'Nhap-Xuat'!$Q$12:$Q$50000)</f>
        <v>0</v>
      </c>
      <c r="I213" s="138">
        <f>SUMIF('Nhap-Xuat'!$K$12:$K$50000,$A213,'Nhap-Xuat'!$S$12:$S$50000)</f>
        <v>0</v>
      </c>
      <c r="J213" s="138">
        <f t="shared" ref="J213:K213" si="410">D213+F213-H213</f>
        <v>0</v>
      </c>
      <c r="K213" s="138">
        <f t="shared" si="410"/>
        <v>0</v>
      </c>
      <c r="L213" s="138">
        <f t="shared" ref="L213:M213" si="411">D213+F213</f>
        <v>0</v>
      </c>
      <c r="M213" s="138">
        <f t="shared" si="411"/>
        <v>0</v>
      </c>
      <c r="N213" s="139" t="str">
        <f t="shared" si="6"/>
        <v/>
      </c>
      <c r="O213" s="138">
        <f t="shared" si="7"/>
        <v>0</v>
      </c>
      <c r="P213" s="140" t="str">
        <f t="shared" si="3"/>
        <v/>
      </c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</row>
    <row r="214" ht="15.0" customHeight="1">
      <c r="A214" s="147"/>
      <c r="B214" s="135"/>
      <c r="C214" s="136"/>
      <c r="D214" s="137"/>
      <c r="E214" s="137"/>
      <c r="F214" s="138">
        <f>SUMIF('Nhap-Xuat'!$K$12:$K$50000,$A214,'Nhap-Xuat'!$N$12:$N$50000)</f>
        <v>0</v>
      </c>
      <c r="G214" s="138">
        <f>SUMIF('Nhap-Xuat'!$K$12:$K$50000,$A214,'Nhap-Xuat'!$P$12:$P$50000)</f>
        <v>0</v>
      </c>
      <c r="H214" s="138">
        <f>SUMIF('Nhap-Xuat'!$K$12:$K$50000,$A214,'Nhap-Xuat'!$Q$12:$Q$50000)</f>
        <v>0</v>
      </c>
      <c r="I214" s="138">
        <f>SUMIF('Nhap-Xuat'!$K$12:$K$50000,$A214,'Nhap-Xuat'!$S$12:$S$50000)</f>
        <v>0</v>
      </c>
      <c r="J214" s="138">
        <f t="shared" ref="J214:K214" si="412">D214+F214-H214</f>
        <v>0</v>
      </c>
      <c r="K214" s="138">
        <f t="shared" si="412"/>
        <v>0</v>
      </c>
      <c r="L214" s="138">
        <f t="shared" ref="L214:M214" si="413">D214+F214</f>
        <v>0</v>
      </c>
      <c r="M214" s="138">
        <f t="shared" si="413"/>
        <v>0</v>
      </c>
      <c r="N214" s="139" t="str">
        <f t="shared" si="6"/>
        <v/>
      </c>
      <c r="O214" s="138">
        <f t="shared" si="7"/>
        <v>0</v>
      </c>
      <c r="P214" s="140" t="str">
        <f t="shared" si="3"/>
        <v/>
      </c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</row>
    <row r="215" ht="15.0" customHeight="1">
      <c r="A215" s="147"/>
      <c r="B215" s="135"/>
      <c r="C215" s="136"/>
      <c r="D215" s="137"/>
      <c r="E215" s="137"/>
      <c r="F215" s="138">
        <f>SUMIF('Nhap-Xuat'!$K$12:$K$50000,$A215,'Nhap-Xuat'!$N$12:$N$50000)</f>
        <v>0</v>
      </c>
      <c r="G215" s="138">
        <f>SUMIF('Nhap-Xuat'!$K$12:$K$50000,$A215,'Nhap-Xuat'!$P$12:$P$50000)</f>
        <v>0</v>
      </c>
      <c r="H215" s="138">
        <f>SUMIF('Nhap-Xuat'!$K$12:$K$50000,$A215,'Nhap-Xuat'!$Q$12:$Q$50000)</f>
        <v>0</v>
      </c>
      <c r="I215" s="138">
        <f>SUMIF('Nhap-Xuat'!$K$12:$K$50000,$A215,'Nhap-Xuat'!$S$12:$S$50000)</f>
        <v>0</v>
      </c>
      <c r="J215" s="138">
        <f t="shared" ref="J215:K215" si="414">D215+F215-H215</f>
        <v>0</v>
      </c>
      <c r="K215" s="138">
        <f t="shared" si="414"/>
        <v>0</v>
      </c>
      <c r="L215" s="138">
        <f t="shared" ref="L215:M215" si="415">D215+F215</f>
        <v>0</v>
      </c>
      <c r="M215" s="138">
        <f t="shared" si="415"/>
        <v>0</v>
      </c>
      <c r="N215" s="139" t="str">
        <f t="shared" si="6"/>
        <v/>
      </c>
      <c r="O215" s="138">
        <f t="shared" si="7"/>
        <v>0</v>
      </c>
      <c r="P215" s="140" t="str">
        <f t="shared" si="3"/>
        <v/>
      </c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</row>
    <row r="216" ht="15.0" customHeight="1">
      <c r="A216" s="147"/>
      <c r="B216" s="135"/>
      <c r="C216" s="136"/>
      <c r="D216" s="137"/>
      <c r="E216" s="137"/>
      <c r="F216" s="138">
        <f>SUMIF('Nhap-Xuat'!$K$12:$K$50000,$A216,'Nhap-Xuat'!$N$12:$N$50000)</f>
        <v>0</v>
      </c>
      <c r="G216" s="138">
        <f>SUMIF('Nhap-Xuat'!$K$12:$K$50000,$A216,'Nhap-Xuat'!$P$12:$P$50000)</f>
        <v>0</v>
      </c>
      <c r="H216" s="138">
        <f>SUMIF('Nhap-Xuat'!$K$12:$K$50000,$A216,'Nhap-Xuat'!$Q$12:$Q$50000)</f>
        <v>0</v>
      </c>
      <c r="I216" s="138">
        <f>SUMIF('Nhap-Xuat'!$K$12:$K$50000,$A216,'Nhap-Xuat'!$S$12:$S$50000)</f>
        <v>0</v>
      </c>
      <c r="J216" s="138">
        <f t="shared" ref="J216:K216" si="416">D216+F216-H216</f>
        <v>0</v>
      </c>
      <c r="K216" s="138">
        <f t="shared" si="416"/>
        <v>0</v>
      </c>
      <c r="L216" s="138">
        <f t="shared" ref="L216:M216" si="417">D216+F216</f>
        <v>0</v>
      </c>
      <c r="M216" s="138">
        <f t="shared" si="417"/>
        <v>0</v>
      </c>
      <c r="N216" s="139" t="str">
        <f t="shared" si="6"/>
        <v/>
      </c>
      <c r="O216" s="138">
        <f t="shared" si="7"/>
        <v>0</v>
      </c>
      <c r="P216" s="140" t="str">
        <f t="shared" si="3"/>
        <v/>
      </c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</row>
    <row r="217" ht="15.0" customHeight="1">
      <c r="A217" s="147"/>
      <c r="B217" s="135"/>
      <c r="C217" s="136"/>
      <c r="D217" s="137"/>
      <c r="E217" s="137"/>
      <c r="F217" s="138">
        <f>SUMIF('Nhap-Xuat'!$K$12:$K$50000,$A217,'Nhap-Xuat'!$N$12:$N$50000)</f>
        <v>0</v>
      </c>
      <c r="G217" s="138">
        <f>SUMIF('Nhap-Xuat'!$K$12:$K$50000,$A217,'Nhap-Xuat'!$P$12:$P$50000)</f>
        <v>0</v>
      </c>
      <c r="H217" s="138">
        <f>SUMIF('Nhap-Xuat'!$K$12:$K$50000,$A217,'Nhap-Xuat'!$Q$12:$Q$50000)</f>
        <v>0</v>
      </c>
      <c r="I217" s="138">
        <f>SUMIF('Nhap-Xuat'!$K$12:$K$50000,$A217,'Nhap-Xuat'!$S$12:$S$50000)</f>
        <v>0</v>
      </c>
      <c r="J217" s="138">
        <f t="shared" ref="J217:K217" si="418">D217+F217-H217</f>
        <v>0</v>
      </c>
      <c r="K217" s="138">
        <f t="shared" si="418"/>
        <v>0</v>
      </c>
      <c r="L217" s="138">
        <f t="shared" ref="L217:M217" si="419">D217+F217</f>
        <v>0</v>
      </c>
      <c r="M217" s="138">
        <f t="shared" si="419"/>
        <v>0</v>
      </c>
      <c r="N217" s="139" t="str">
        <f t="shared" si="6"/>
        <v/>
      </c>
      <c r="O217" s="138">
        <f t="shared" si="7"/>
        <v>0</v>
      </c>
      <c r="P217" s="140" t="str">
        <f t="shared" si="3"/>
        <v/>
      </c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</row>
    <row r="218" ht="15.0" customHeight="1">
      <c r="A218" s="147"/>
      <c r="B218" s="135"/>
      <c r="C218" s="136"/>
      <c r="D218" s="137"/>
      <c r="E218" s="137"/>
      <c r="F218" s="138">
        <f>SUMIF('Nhap-Xuat'!$K$12:$K$50000,$A218,'Nhap-Xuat'!$N$12:$N$50000)</f>
        <v>0</v>
      </c>
      <c r="G218" s="138">
        <f>SUMIF('Nhap-Xuat'!$K$12:$K$50000,$A218,'Nhap-Xuat'!$P$12:$P$50000)</f>
        <v>0</v>
      </c>
      <c r="H218" s="138">
        <f>SUMIF('Nhap-Xuat'!$K$12:$K$50000,$A218,'Nhap-Xuat'!$Q$12:$Q$50000)</f>
        <v>0</v>
      </c>
      <c r="I218" s="138">
        <f>SUMIF('Nhap-Xuat'!$K$12:$K$50000,$A218,'Nhap-Xuat'!$S$12:$S$50000)</f>
        <v>0</v>
      </c>
      <c r="J218" s="138">
        <f t="shared" ref="J218:K218" si="420">D218+F218-H218</f>
        <v>0</v>
      </c>
      <c r="K218" s="138">
        <f t="shared" si="420"/>
        <v>0</v>
      </c>
      <c r="L218" s="138">
        <f t="shared" ref="L218:M218" si="421">D218+F218</f>
        <v>0</v>
      </c>
      <c r="M218" s="138">
        <f t="shared" si="421"/>
        <v>0</v>
      </c>
      <c r="N218" s="139" t="str">
        <f t="shared" si="6"/>
        <v/>
      </c>
      <c r="O218" s="138">
        <f t="shared" si="7"/>
        <v>0</v>
      </c>
      <c r="P218" s="140" t="str">
        <f t="shared" si="3"/>
        <v/>
      </c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</row>
    <row r="219" ht="15.0" customHeight="1">
      <c r="A219" s="147"/>
      <c r="B219" s="135"/>
      <c r="C219" s="136"/>
      <c r="D219" s="137"/>
      <c r="E219" s="137"/>
      <c r="F219" s="138">
        <f>SUMIF('Nhap-Xuat'!$K$12:$K$50000,$A219,'Nhap-Xuat'!$N$12:$N$50000)</f>
        <v>0</v>
      </c>
      <c r="G219" s="138">
        <f>SUMIF('Nhap-Xuat'!$K$12:$K$50000,$A219,'Nhap-Xuat'!$P$12:$P$50000)</f>
        <v>0</v>
      </c>
      <c r="H219" s="138">
        <f>SUMIF('Nhap-Xuat'!$K$12:$K$50000,$A219,'Nhap-Xuat'!$Q$12:$Q$50000)</f>
        <v>0</v>
      </c>
      <c r="I219" s="138">
        <f>SUMIF('Nhap-Xuat'!$K$12:$K$50000,$A219,'Nhap-Xuat'!$S$12:$S$50000)</f>
        <v>0</v>
      </c>
      <c r="J219" s="138">
        <f t="shared" ref="J219:K219" si="422">D219+F219-H219</f>
        <v>0</v>
      </c>
      <c r="K219" s="138">
        <f t="shared" si="422"/>
        <v>0</v>
      </c>
      <c r="L219" s="138">
        <f t="shared" ref="L219:M219" si="423">D219+F219</f>
        <v>0</v>
      </c>
      <c r="M219" s="138">
        <f t="shared" si="423"/>
        <v>0</v>
      </c>
      <c r="N219" s="139" t="str">
        <f t="shared" si="6"/>
        <v/>
      </c>
      <c r="O219" s="138">
        <f t="shared" si="7"/>
        <v>0</v>
      </c>
      <c r="P219" s="140" t="str">
        <f t="shared" si="3"/>
        <v/>
      </c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</row>
    <row r="220" ht="15.0" customHeight="1">
      <c r="A220" s="147"/>
      <c r="B220" s="135"/>
      <c r="C220" s="136"/>
      <c r="D220" s="137"/>
      <c r="E220" s="137"/>
      <c r="F220" s="138">
        <f>SUMIF('Nhap-Xuat'!$K$12:$K$50000,$A220,'Nhap-Xuat'!$N$12:$N$50000)</f>
        <v>0</v>
      </c>
      <c r="G220" s="138">
        <f>SUMIF('Nhap-Xuat'!$K$12:$K$50000,$A220,'Nhap-Xuat'!$P$12:$P$50000)</f>
        <v>0</v>
      </c>
      <c r="H220" s="138">
        <f>SUMIF('Nhap-Xuat'!$K$12:$K$50000,$A220,'Nhap-Xuat'!$Q$12:$Q$50000)</f>
        <v>0</v>
      </c>
      <c r="I220" s="138">
        <f>SUMIF('Nhap-Xuat'!$K$12:$K$50000,$A220,'Nhap-Xuat'!$S$12:$S$50000)</f>
        <v>0</v>
      </c>
      <c r="J220" s="138">
        <f t="shared" ref="J220:K220" si="424">D220+F220-H220</f>
        <v>0</v>
      </c>
      <c r="K220" s="138">
        <f t="shared" si="424"/>
        <v>0</v>
      </c>
      <c r="L220" s="138">
        <f t="shared" ref="L220:M220" si="425">D220+F220</f>
        <v>0</v>
      </c>
      <c r="M220" s="138">
        <f t="shared" si="425"/>
        <v>0</v>
      </c>
      <c r="N220" s="139" t="str">
        <f t="shared" si="6"/>
        <v/>
      </c>
      <c r="O220" s="138">
        <f t="shared" si="7"/>
        <v>0</v>
      </c>
      <c r="P220" s="140" t="str">
        <f t="shared" si="3"/>
        <v/>
      </c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</row>
    <row r="221" ht="15.0" customHeight="1">
      <c r="A221" s="147"/>
      <c r="B221" s="135"/>
      <c r="C221" s="136"/>
      <c r="D221" s="137"/>
      <c r="E221" s="137"/>
      <c r="F221" s="138">
        <f>SUMIF('Nhap-Xuat'!$K$12:$K$50000,$A221,'Nhap-Xuat'!$N$12:$N$50000)</f>
        <v>0</v>
      </c>
      <c r="G221" s="138">
        <f>SUMIF('Nhap-Xuat'!$K$12:$K$50000,$A221,'Nhap-Xuat'!$P$12:$P$50000)</f>
        <v>0</v>
      </c>
      <c r="H221" s="138">
        <f>SUMIF('Nhap-Xuat'!$K$12:$K$50000,$A221,'Nhap-Xuat'!$Q$12:$Q$50000)</f>
        <v>0</v>
      </c>
      <c r="I221" s="138">
        <f>SUMIF('Nhap-Xuat'!$K$12:$K$50000,$A221,'Nhap-Xuat'!$S$12:$S$50000)</f>
        <v>0</v>
      </c>
      <c r="J221" s="138">
        <f t="shared" ref="J221:K221" si="426">D221+F221-H221</f>
        <v>0</v>
      </c>
      <c r="K221" s="138">
        <f t="shared" si="426"/>
        <v>0</v>
      </c>
      <c r="L221" s="138">
        <f t="shared" ref="L221:M221" si="427">D221+F221</f>
        <v>0</v>
      </c>
      <c r="M221" s="138">
        <f t="shared" si="427"/>
        <v>0</v>
      </c>
      <c r="N221" s="139" t="str">
        <f t="shared" si="6"/>
        <v/>
      </c>
      <c r="O221" s="138">
        <f t="shared" si="7"/>
        <v>0</v>
      </c>
      <c r="P221" s="140" t="str">
        <f t="shared" si="3"/>
        <v/>
      </c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</row>
    <row r="222" ht="15.0" customHeight="1">
      <c r="A222" s="147"/>
      <c r="B222" s="135"/>
      <c r="C222" s="136"/>
      <c r="D222" s="137"/>
      <c r="E222" s="137"/>
      <c r="F222" s="138">
        <f>SUMIF('Nhap-Xuat'!$K$12:$K$50000,$A222,'Nhap-Xuat'!$N$12:$N$50000)</f>
        <v>0</v>
      </c>
      <c r="G222" s="138">
        <f>SUMIF('Nhap-Xuat'!$K$12:$K$50000,$A222,'Nhap-Xuat'!$P$12:$P$50000)</f>
        <v>0</v>
      </c>
      <c r="H222" s="138">
        <f>SUMIF('Nhap-Xuat'!$K$12:$K$50000,$A222,'Nhap-Xuat'!$Q$12:$Q$50000)</f>
        <v>0</v>
      </c>
      <c r="I222" s="138">
        <f>SUMIF('Nhap-Xuat'!$K$12:$K$50000,$A222,'Nhap-Xuat'!$S$12:$S$50000)</f>
        <v>0</v>
      </c>
      <c r="J222" s="138">
        <f t="shared" ref="J222:K222" si="428">D222+F222-H222</f>
        <v>0</v>
      </c>
      <c r="K222" s="138">
        <f t="shared" si="428"/>
        <v>0</v>
      </c>
      <c r="L222" s="138">
        <f t="shared" ref="L222:M222" si="429">D222+F222</f>
        <v>0</v>
      </c>
      <c r="M222" s="138">
        <f t="shared" si="429"/>
        <v>0</v>
      </c>
      <c r="N222" s="139" t="str">
        <f t="shared" si="6"/>
        <v/>
      </c>
      <c r="O222" s="138">
        <f t="shared" si="7"/>
        <v>0</v>
      </c>
      <c r="P222" s="140" t="str">
        <f t="shared" si="3"/>
        <v/>
      </c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</row>
    <row r="223" ht="15.0" customHeight="1">
      <c r="A223" s="147"/>
      <c r="B223" s="135"/>
      <c r="C223" s="136"/>
      <c r="D223" s="137"/>
      <c r="E223" s="137"/>
      <c r="F223" s="138">
        <f>SUMIF('Nhap-Xuat'!$K$12:$K$50000,$A223,'Nhap-Xuat'!$N$12:$N$50000)</f>
        <v>0</v>
      </c>
      <c r="G223" s="138">
        <f>SUMIF('Nhap-Xuat'!$K$12:$K$50000,$A223,'Nhap-Xuat'!$P$12:$P$50000)</f>
        <v>0</v>
      </c>
      <c r="H223" s="138">
        <f>SUMIF('Nhap-Xuat'!$K$12:$K$50000,$A223,'Nhap-Xuat'!$Q$12:$Q$50000)</f>
        <v>0</v>
      </c>
      <c r="I223" s="138">
        <f>SUMIF('Nhap-Xuat'!$K$12:$K$50000,$A223,'Nhap-Xuat'!$S$12:$S$50000)</f>
        <v>0</v>
      </c>
      <c r="J223" s="138">
        <f t="shared" ref="J223:K223" si="430">D223+F223-H223</f>
        <v>0</v>
      </c>
      <c r="K223" s="138">
        <f t="shared" si="430"/>
        <v>0</v>
      </c>
      <c r="L223" s="138">
        <f t="shared" ref="L223:M223" si="431">D223+F223</f>
        <v>0</v>
      </c>
      <c r="M223" s="138">
        <f t="shared" si="431"/>
        <v>0</v>
      </c>
      <c r="N223" s="139" t="str">
        <f t="shared" si="6"/>
        <v/>
      </c>
      <c r="O223" s="138">
        <f t="shared" si="7"/>
        <v>0</v>
      </c>
      <c r="P223" s="140" t="str">
        <f t="shared" si="3"/>
        <v/>
      </c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</row>
    <row r="224" ht="15.0" customHeight="1">
      <c r="A224" s="147"/>
      <c r="B224" s="135"/>
      <c r="C224" s="136"/>
      <c r="D224" s="137"/>
      <c r="E224" s="137"/>
      <c r="F224" s="138">
        <f>SUMIF('Nhap-Xuat'!$K$12:$K$50000,$A224,'Nhap-Xuat'!$N$12:$N$50000)</f>
        <v>0</v>
      </c>
      <c r="G224" s="138">
        <f>SUMIF('Nhap-Xuat'!$K$12:$K$50000,$A224,'Nhap-Xuat'!$P$12:$P$50000)</f>
        <v>0</v>
      </c>
      <c r="H224" s="138">
        <f>SUMIF('Nhap-Xuat'!$K$12:$K$50000,$A224,'Nhap-Xuat'!$Q$12:$Q$50000)</f>
        <v>0</v>
      </c>
      <c r="I224" s="138">
        <f>SUMIF('Nhap-Xuat'!$K$12:$K$50000,$A224,'Nhap-Xuat'!$S$12:$S$50000)</f>
        <v>0</v>
      </c>
      <c r="J224" s="138">
        <f t="shared" ref="J224:K224" si="432">D224+F224-H224</f>
        <v>0</v>
      </c>
      <c r="K224" s="138">
        <f t="shared" si="432"/>
        <v>0</v>
      </c>
      <c r="L224" s="138">
        <f t="shared" ref="L224:M224" si="433">D224+F224</f>
        <v>0</v>
      </c>
      <c r="M224" s="138">
        <f t="shared" si="433"/>
        <v>0</v>
      </c>
      <c r="N224" s="139" t="str">
        <f t="shared" si="6"/>
        <v/>
      </c>
      <c r="O224" s="138">
        <f t="shared" si="7"/>
        <v>0</v>
      </c>
      <c r="P224" s="140" t="str">
        <f t="shared" si="3"/>
        <v/>
      </c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</row>
    <row r="225" ht="15.0" customHeight="1">
      <c r="A225" s="147"/>
      <c r="B225" s="135"/>
      <c r="C225" s="136"/>
      <c r="D225" s="137"/>
      <c r="E225" s="137"/>
      <c r="F225" s="138">
        <f>SUMIF('Nhap-Xuat'!$K$12:$K$50000,$A225,'Nhap-Xuat'!$N$12:$N$50000)</f>
        <v>0</v>
      </c>
      <c r="G225" s="138">
        <f>SUMIF('Nhap-Xuat'!$K$12:$K$50000,$A225,'Nhap-Xuat'!$P$12:$P$50000)</f>
        <v>0</v>
      </c>
      <c r="H225" s="138">
        <f>SUMIF('Nhap-Xuat'!$K$12:$K$50000,$A225,'Nhap-Xuat'!$Q$12:$Q$50000)</f>
        <v>0</v>
      </c>
      <c r="I225" s="138">
        <f>SUMIF('Nhap-Xuat'!$K$12:$K$50000,$A225,'Nhap-Xuat'!$S$12:$S$50000)</f>
        <v>0</v>
      </c>
      <c r="J225" s="138">
        <f t="shared" ref="J225:K225" si="434">D225+F225-H225</f>
        <v>0</v>
      </c>
      <c r="K225" s="138">
        <f t="shared" si="434"/>
        <v>0</v>
      </c>
      <c r="L225" s="138">
        <f t="shared" ref="L225:M225" si="435">D225+F225</f>
        <v>0</v>
      </c>
      <c r="M225" s="138">
        <f t="shared" si="435"/>
        <v>0</v>
      </c>
      <c r="N225" s="139" t="str">
        <f t="shared" si="6"/>
        <v/>
      </c>
      <c r="O225" s="138">
        <f t="shared" si="7"/>
        <v>0</v>
      </c>
      <c r="P225" s="140" t="str">
        <f t="shared" si="3"/>
        <v/>
      </c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</row>
    <row r="226" ht="15.0" customHeight="1">
      <c r="A226" s="147"/>
      <c r="B226" s="135"/>
      <c r="C226" s="136"/>
      <c r="D226" s="137"/>
      <c r="E226" s="137"/>
      <c r="F226" s="138">
        <f>SUMIF('Nhap-Xuat'!$K$12:$K$50000,$A226,'Nhap-Xuat'!$N$12:$N$50000)</f>
        <v>0</v>
      </c>
      <c r="G226" s="138">
        <f>SUMIF('Nhap-Xuat'!$K$12:$K$50000,$A226,'Nhap-Xuat'!$P$12:$P$50000)</f>
        <v>0</v>
      </c>
      <c r="H226" s="138">
        <f>SUMIF('Nhap-Xuat'!$K$12:$K$50000,$A226,'Nhap-Xuat'!$Q$12:$Q$50000)</f>
        <v>0</v>
      </c>
      <c r="I226" s="138">
        <f>SUMIF('Nhap-Xuat'!$K$12:$K$50000,$A226,'Nhap-Xuat'!$S$12:$S$50000)</f>
        <v>0</v>
      </c>
      <c r="J226" s="138">
        <f t="shared" ref="J226:K226" si="436">D226+F226-H226</f>
        <v>0</v>
      </c>
      <c r="K226" s="138">
        <f t="shared" si="436"/>
        <v>0</v>
      </c>
      <c r="L226" s="138">
        <f t="shared" ref="L226:M226" si="437">D226+F226</f>
        <v>0</v>
      </c>
      <c r="M226" s="138">
        <f t="shared" si="437"/>
        <v>0</v>
      </c>
      <c r="N226" s="139" t="str">
        <f t="shared" si="6"/>
        <v/>
      </c>
      <c r="O226" s="138">
        <f t="shared" si="7"/>
        <v>0</v>
      </c>
      <c r="P226" s="140" t="str">
        <f t="shared" si="3"/>
        <v/>
      </c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</row>
    <row r="227" ht="15.0" customHeight="1">
      <c r="A227" s="147"/>
      <c r="B227" s="135"/>
      <c r="C227" s="136"/>
      <c r="D227" s="137"/>
      <c r="E227" s="137"/>
      <c r="F227" s="138">
        <f>SUMIF('Nhap-Xuat'!$K$12:$K$50000,$A227,'Nhap-Xuat'!$N$12:$N$50000)</f>
        <v>0</v>
      </c>
      <c r="G227" s="138">
        <f>SUMIF('Nhap-Xuat'!$K$12:$K$50000,$A227,'Nhap-Xuat'!$P$12:$P$50000)</f>
        <v>0</v>
      </c>
      <c r="H227" s="138">
        <f>SUMIF('Nhap-Xuat'!$K$12:$K$50000,$A227,'Nhap-Xuat'!$Q$12:$Q$50000)</f>
        <v>0</v>
      </c>
      <c r="I227" s="138">
        <f>SUMIF('Nhap-Xuat'!$K$12:$K$50000,$A227,'Nhap-Xuat'!$S$12:$S$50000)</f>
        <v>0</v>
      </c>
      <c r="J227" s="138">
        <f t="shared" ref="J227:K227" si="438">D227+F227-H227</f>
        <v>0</v>
      </c>
      <c r="K227" s="138">
        <f t="shared" si="438"/>
        <v>0</v>
      </c>
      <c r="L227" s="138">
        <f t="shared" ref="L227:M227" si="439">D227+F227</f>
        <v>0</v>
      </c>
      <c r="M227" s="138">
        <f t="shared" si="439"/>
        <v>0</v>
      </c>
      <c r="N227" s="139" t="str">
        <f t="shared" si="6"/>
        <v/>
      </c>
      <c r="O227" s="138">
        <f t="shared" si="7"/>
        <v>0</v>
      </c>
      <c r="P227" s="140" t="str">
        <f t="shared" si="3"/>
        <v/>
      </c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</row>
    <row r="228" ht="15.0" customHeight="1">
      <c r="A228" s="147"/>
      <c r="B228" s="135"/>
      <c r="C228" s="136"/>
      <c r="D228" s="137"/>
      <c r="E228" s="137"/>
      <c r="F228" s="138">
        <f>SUMIF('Nhap-Xuat'!$K$12:$K$50000,$A228,'Nhap-Xuat'!$N$12:$N$50000)</f>
        <v>0</v>
      </c>
      <c r="G228" s="138">
        <f>SUMIF('Nhap-Xuat'!$K$12:$K$50000,$A228,'Nhap-Xuat'!$P$12:$P$50000)</f>
        <v>0</v>
      </c>
      <c r="H228" s="138">
        <f>SUMIF('Nhap-Xuat'!$K$12:$K$50000,$A228,'Nhap-Xuat'!$Q$12:$Q$50000)</f>
        <v>0</v>
      </c>
      <c r="I228" s="138">
        <f>SUMIF('Nhap-Xuat'!$K$12:$K$50000,$A228,'Nhap-Xuat'!$S$12:$S$50000)</f>
        <v>0</v>
      </c>
      <c r="J228" s="138">
        <f t="shared" ref="J228:K228" si="440">D228+F228-H228</f>
        <v>0</v>
      </c>
      <c r="K228" s="138">
        <f t="shared" si="440"/>
        <v>0</v>
      </c>
      <c r="L228" s="138">
        <f t="shared" ref="L228:M228" si="441">D228+F228</f>
        <v>0</v>
      </c>
      <c r="M228" s="138">
        <f t="shared" si="441"/>
        <v>0</v>
      </c>
      <c r="N228" s="139" t="str">
        <f t="shared" si="6"/>
        <v/>
      </c>
      <c r="O228" s="138">
        <f t="shared" si="7"/>
        <v>0</v>
      </c>
      <c r="P228" s="140" t="str">
        <f t="shared" si="3"/>
        <v/>
      </c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</row>
    <row r="229" ht="15.0" customHeight="1">
      <c r="A229" s="147"/>
      <c r="B229" s="135"/>
      <c r="C229" s="136"/>
      <c r="D229" s="137"/>
      <c r="E229" s="137"/>
      <c r="F229" s="138">
        <f>SUMIF('Nhap-Xuat'!$K$12:$K$50000,$A229,'Nhap-Xuat'!$N$12:$N$50000)</f>
        <v>0</v>
      </c>
      <c r="G229" s="138">
        <f>SUMIF('Nhap-Xuat'!$K$12:$K$50000,$A229,'Nhap-Xuat'!$P$12:$P$50000)</f>
        <v>0</v>
      </c>
      <c r="H229" s="138">
        <f>SUMIF('Nhap-Xuat'!$K$12:$K$50000,$A229,'Nhap-Xuat'!$Q$12:$Q$50000)</f>
        <v>0</v>
      </c>
      <c r="I229" s="138">
        <f>SUMIF('Nhap-Xuat'!$K$12:$K$50000,$A229,'Nhap-Xuat'!$S$12:$S$50000)</f>
        <v>0</v>
      </c>
      <c r="J229" s="138">
        <f t="shared" ref="J229:K229" si="442">D229+F229-H229</f>
        <v>0</v>
      </c>
      <c r="K229" s="138">
        <f t="shared" si="442"/>
        <v>0</v>
      </c>
      <c r="L229" s="138">
        <f t="shared" ref="L229:M229" si="443">D229+F229</f>
        <v>0</v>
      </c>
      <c r="M229" s="138">
        <f t="shared" si="443"/>
        <v>0</v>
      </c>
      <c r="N229" s="139" t="str">
        <f t="shared" si="6"/>
        <v/>
      </c>
      <c r="O229" s="138">
        <f t="shared" si="7"/>
        <v>0</v>
      </c>
      <c r="P229" s="140" t="str">
        <f t="shared" si="3"/>
        <v/>
      </c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</row>
    <row r="230" ht="15.0" customHeight="1">
      <c r="A230" s="147"/>
      <c r="B230" s="135"/>
      <c r="C230" s="136"/>
      <c r="D230" s="137"/>
      <c r="E230" s="137"/>
      <c r="F230" s="138">
        <f>SUMIF('Nhap-Xuat'!$K$12:$K$50000,$A230,'Nhap-Xuat'!$N$12:$N$50000)</f>
        <v>0</v>
      </c>
      <c r="G230" s="138">
        <f>SUMIF('Nhap-Xuat'!$K$12:$K$50000,$A230,'Nhap-Xuat'!$P$12:$P$50000)</f>
        <v>0</v>
      </c>
      <c r="H230" s="138">
        <f>SUMIF('Nhap-Xuat'!$K$12:$K$50000,$A230,'Nhap-Xuat'!$Q$12:$Q$50000)</f>
        <v>0</v>
      </c>
      <c r="I230" s="138">
        <f>SUMIF('Nhap-Xuat'!$K$12:$K$50000,$A230,'Nhap-Xuat'!$S$12:$S$50000)</f>
        <v>0</v>
      </c>
      <c r="J230" s="138">
        <f t="shared" ref="J230:K230" si="444">D230+F230-H230</f>
        <v>0</v>
      </c>
      <c r="K230" s="138">
        <f t="shared" si="444"/>
        <v>0</v>
      </c>
      <c r="L230" s="138">
        <f t="shared" ref="L230:M230" si="445">D230+F230</f>
        <v>0</v>
      </c>
      <c r="M230" s="138">
        <f t="shared" si="445"/>
        <v>0</v>
      </c>
      <c r="N230" s="139" t="str">
        <f t="shared" si="6"/>
        <v/>
      </c>
      <c r="O230" s="138">
        <f t="shared" si="7"/>
        <v>0</v>
      </c>
      <c r="P230" s="140" t="str">
        <f t="shared" si="3"/>
        <v/>
      </c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</row>
    <row r="231" ht="15.0" customHeight="1">
      <c r="A231" s="147"/>
      <c r="B231" s="135"/>
      <c r="C231" s="136"/>
      <c r="D231" s="137"/>
      <c r="E231" s="137"/>
      <c r="F231" s="138">
        <f>SUMIF('Nhap-Xuat'!$K$12:$K$50000,$A231,'Nhap-Xuat'!$N$12:$N$50000)</f>
        <v>0</v>
      </c>
      <c r="G231" s="138">
        <f>SUMIF('Nhap-Xuat'!$K$12:$K$50000,$A231,'Nhap-Xuat'!$P$12:$P$50000)</f>
        <v>0</v>
      </c>
      <c r="H231" s="138">
        <f>SUMIF('Nhap-Xuat'!$K$12:$K$50000,$A231,'Nhap-Xuat'!$Q$12:$Q$50000)</f>
        <v>0</v>
      </c>
      <c r="I231" s="138">
        <f>SUMIF('Nhap-Xuat'!$K$12:$K$50000,$A231,'Nhap-Xuat'!$S$12:$S$50000)</f>
        <v>0</v>
      </c>
      <c r="J231" s="138">
        <f t="shared" ref="J231:K231" si="446">D231+F231-H231</f>
        <v>0</v>
      </c>
      <c r="K231" s="138">
        <f t="shared" si="446"/>
        <v>0</v>
      </c>
      <c r="L231" s="138">
        <f t="shared" ref="L231:M231" si="447">D231+F231</f>
        <v>0</v>
      </c>
      <c r="M231" s="138">
        <f t="shared" si="447"/>
        <v>0</v>
      </c>
      <c r="N231" s="139" t="str">
        <f t="shared" si="6"/>
        <v/>
      </c>
      <c r="O231" s="138">
        <f t="shared" si="7"/>
        <v>0</v>
      </c>
      <c r="P231" s="140" t="str">
        <f t="shared" si="3"/>
        <v/>
      </c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</row>
    <row r="232" ht="15.0" customHeight="1">
      <c r="A232" s="147"/>
      <c r="B232" s="135"/>
      <c r="C232" s="136"/>
      <c r="D232" s="137"/>
      <c r="E232" s="137"/>
      <c r="F232" s="138">
        <f>SUMIF('Nhap-Xuat'!$K$12:$K$50000,$A232,'Nhap-Xuat'!$N$12:$N$50000)</f>
        <v>0</v>
      </c>
      <c r="G232" s="138">
        <f>SUMIF('Nhap-Xuat'!$K$12:$K$50000,$A232,'Nhap-Xuat'!$P$12:$P$50000)</f>
        <v>0</v>
      </c>
      <c r="H232" s="138">
        <f>SUMIF('Nhap-Xuat'!$K$12:$K$50000,$A232,'Nhap-Xuat'!$Q$12:$Q$50000)</f>
        <v>0</v>
      </c>
      <c r="I232" s="138">
        <f>SUMIF('Nhap-Xuat'!$K$12:$K$50000,$A232,'Nhap-Xuat'!$S$12:$S$50000)</f>
        <v>0</v>
      </c>
      <c r="J232" s="138">
        <f t="shared" ref="J232:K232" si="448">D232+F232-H232</f>
        <v>0</v>
      </c>
      <c r="K232" s="138">
        <f t="shared" si="448"/>
        <v>0</v>
      </c>
      <c r="L232" s="138">
        <f t="shared" ref="L232:M232" si="449">D232+F232</f>
        <v>0</v>
      </c>
      <c r="M232" s="138">
        <f t="shared" si="449"/>
        <v>0</v>
      </c>
      <c r="N232" s="139" t="str">
        <f t="shared" si="6"/>
        <v/>
      </c>
      <c r="O232" s="138">
        <f t="shared" si="7"/>
        <v>0</v>
      </c>
      <c r="P232" s="140" t="str">
        <f t="shared" si="3"/>
        <v/>
      </c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</row>
    <row r="233" ht="15.0" customHeight="1">
      <c r="A233" s="147"/>
      <c r="B233" s="135"/>
      <c r="C233" s="136"/>
      <c r="D233" s="137"/>
      <c r="E233" s="137"/>
      <c r="F233" s="138">
        <f>SUMIF('Nhap-Xuat'!$K$12:$K$50000,$A233,'Nhap-Xuat'!$N$12:$N$50000)</f>
        <v>0</v>
      </c>
      <c r="G233" s="138">
        <f>SUMIF('Nhap-Xuat'!$K$12:$K$50000,$A233,'Nhap-Xuat'!$P$12:$P$50000)</f>
        <v>0</v>
      </c>
      <c r="H233" s="138">
        <f>SUMIF('Nhap-Xuat'!$K$12:$K$50000,$A233,'Nhap-Xuat'!$Q$12:$Q$50000)</f>
        <v>0</v>
      </c>
      <c r="I233" s="138">
        <f>SUMIF('Nhap-Xuat'!$K$12:$K$50000,$A233,'Nhap-Xuat'!$S$12:$S$50000)</f>
        <v>0</v>
      </c>
      <c r="J233" s="138">
        <f t="shared" ref="J233:K233" si="450">D233+F233-H233</f>
        <v>0</v>
      </c>
      <c r="K233" s="138">
        <f t="shared" si="450"/>
        <v>0</v>
      </c>
      <c r="L233" s="138">
        <f t="shared" ref="L233:M233" si="451">D233+F233</f>
        <v>0</v>
      </c>
      <c r="M233" s="138">
        <f t="shared" si="451"/>
        <v>0</v>
      </c>
      <c r="N233" s="139" t="str">
        <f t="shared" si="6"/>
        <v/>
      </c>
      <c r="O233" s="138">
        <f t="shared" si="7"/>
        <v>0</v>
      </c>
      <c r="P233" s="140" t="str">
        <f t="shared" si="3"/>
        <v/>
      </c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</row>
    <row r="234" ht="15.0" customHeight="1">
      <c r="A234" s="147"/>
      <c r="B234" s="135"/>
      <c r="C234" s="136"/>
      <c r="D234" s="137"/>
      <c r="E234" s="137"/>
      <c r="F234" s="138">
        <f>SUMIF('Nhap-Xuat'!$K$12:$K$50000,$A234,'Nhap-Xuat'!$N$12:$N$50000)</f>
        <v>0</v>
      </c>
      <c r="G234" s="138">
        <f>SUMIF('Nhap-Xuat'!$K$12:$K$50000,$A234,'Nhap-Xuat'!$P$12:$P$50000)</f>
        <v>0</v>
      </c>
      <c r="H234" s="138">
        <f>SUMIF('Nhap-Xuat'!$K$12:$K$50000,$A234,'Nhap-Xuat'!$Q$12:$Q$50000)</f>
        <v>0</v>
      </c>
      <c r="I234" s="138">
        <f>SUMIF('Nhap-Xuat'!$K$12:$K$50000,$A234,'Nhap-Xuat'!$S$12:$S$50000)</f>
        <v>0</v>
      </c>
      <c r="J234" s="138">
        <f t="shared" ref="J234:K234" si="452">D234+F234-H234</f>
        <v>0</v>
      </c>
      <c r="K234" s="138">
        <f t="shared" si="452"/>
        <v>0</v>
      </c>
      <c r="L234" s="138">
        <f t="shared" ref="L234:M234" si="453">D234+F234</f>
        <v>0</v>
      </c>
      <c r="M234" s="138">
        <f t="shared" si="453"/>
        <v>0</v>
      </c>
      <c r="N234" s="139" t="str">
        <f t="shared" si="6"/>
        <v/>
      </c>
      <c r="O234" s="138">
        <f t="shared" si="7"/>
        <v>0</v>
      </c>
      <c r="P234" s="140" t="str">
        <f t="shared" si="3"/>
        <v/>
      </c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</row>
    <row r="235" ht="15.0" customHeight="1">
      <c r="A235" s="147"/>
      <c r="B235" s="135"/>
      <c r="C235" s="136"/>
      <c r="D235" s="137"/>
      <c r="E235" s="137"/>
      <c r="F235" s="138">
        <f>SUMIF('Nhap-Xuat'!$K$12:$K$50000,$A235,'Nhap-Xuat'!$N$12:$N$50000)</f>
        <v>0</v>
      </c>
      <c r="G235" s="138">
        <f>SUMIF('Nhap-Xuat'!$K$12:$K$50000,$A235,'Nhap-Xuat'!$P$12:$P$50000)</f>
        <v>0</v>
      </c>
      <c r="H235" s="138">
        <f>SUMIF('Nhap-Xuat'!$K$12:$K$50000,$A235,'Nhap-Xuat'!$Q$12:$Q$50000)</f>
        <v>0</v>
      </c>
      <c r="I235" s="138">
        <f>SUMIF('Nhap-Xuat'!$K$12:$K$50000,$A235,'Nhap-Xuat'!$S$12:$S$50000)</f>
        <v>0</v>
      </c>
      <c r="J235" s="138">
        <f t="shared" ref="J235:K235" si="454">D235+F235-H235</f>
        <v>0</v>
      </c>
      <c r="K235" s="138">
        <f t="shared" si="454"/>
        <v>0</v>
      </c>
      <c r="L235" s="138">
        <f t="shared" ref="L235:M235" si="455">D235+F235</f>
        <v>0</v>
      </c>
      <c r="M235" s="138">
        <f t="shared" si="455"/>
        <v>0</v>
      </c>
      <c r="N235" s="139" t="str">
        <f t="shared" si="6"/>
        <v/>
      </c>
      <c r="O235" s="138">
        <f t="shared" si="7"/>
        <v>0</v>
      </c>
      <c r="P235" s="140" t="str">
        <f t="shared" si="3"/>
        <v/>
      </c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</row>
    <row r="236" ht="15.0" customHeight="1">
      <c r="A236" s="147"/>
      <c r="B236" s="135"/>
      <c r="C236" s="136"/>
      <c r="D236" s="137"/>
      <c r="E236" s="137"/>
      <c r="F236" s="138">
        <f>SUMIF('Nhap-Xuat'!$K$12:$K$50000,$A236,'Nhap-Xuat'!$N$12:$N$50000)</f>
        <v>0</v>
      </c>
      <c r="G236" s="138">
        <f>SUMIF('Nhap-Xuat'!$K$12:$K$50000,$A236,'Nhap-Xuat'!$P$12:$P$50000)</f>
        <v>0</v>
      </c>
      <c r="H236" s="138">
        <f>SUMIF('Nhap-Xuat'!$K$12:$K$50000,$A236,'Nhap-Xuat'!$Q$12:$Q$50000)</f>
        <v>0</v>
      </c>
      <c r="I236" s="138">
        <f>SUMIF('Nhap-Xuat'!$K$12:$K$50000,$A236,'Nhap-Xuat'!$S$12:$S$50000)</f>
        <v>0</v>
      </c>
      <c r="J236" s="138">
        <f t="shared" ref="J236:K236" si="456">D236+F236-H236</f>
        <v>0</v>
      </c>
      <c r="K236" s="138">
        <f t="shared" si="456"/>
        <v>0</v>
      </c>
      <c r="L236" s="138">
        <f t="shared" ref="L236:M236" si="457">D236+F236</f>
        <v>0</v>
      </c>
      <c r="M236" s="138">
        <f t="shared" si="457"/>
        <v>0</v>
      </c>
      <c r="N236" s="139" t="str">
        <f t="shared" si="6"/>
        <v/>
      </c>
      <c r="O236" s="138">
        <f t="shared" si="7"/>
        <v>0</v>
      </c>
      <c r="P236" s="140" t="str">
        <f t="shared" si="3"/>
        <v/>
      </c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</row>
    <row r="237" ht="15.0" customHeight="1">
      <c r="A237" s="147"/>
      <c r="B237" s="135"/>
      <c r="C237" s="136"/>
      <c r="D237" s="137"/>
      <c r="E237" s="137"/>
      <c r="F237" s="138">
        <f>SUMIF('Nhap-Xuat'!$K$12:$K$50000,$A237,'Nhap-Xuat'!$N$12:$N$50000)</f>
        <v>0</v>
      </c>
      <c r="G237" s="138">
        <f>SUMIF('Nhap-Xuat'!$K$12:$K$50000,$A237,'Nhap-Xuat'!$P$12:$P$50000)</f>
        <v>0</v>
      </c>
      <c r="H237" s="138">
        <f>SUMIF('Nhap-Xuat'!$K$12:$K$50000,$A237,'Nhap-Xuat'!$Q$12:$Q$50000)</f>
        <v>0</v>
      </c>
      <c r="I237" s="138">
        <f>SUMIF('Nhap-Xuat'!$K$12:$K$50000,$A237,'Nhap-Xuat'!$S$12:$S$50000)</f>
        <v>0</v>
      </c>
      <c r="J237" s="138">
        <f t="shared" ref="J237:K237" si="458">D237+F237-H237</f>
        <v>0</v>
      </c>
      <c r="K237" s="138">
        <f t="shared" si="458"/>
        <v>0</v>
      </c>
      <c r="L237" s="138">
        <f t="shared" ref="L237:M237" si="459">D237+F237</f>
        <v>0</v>
      </c>
      <c r="M237" s="138">
        <f t="shared" si="459"/>
        <v>0</v>
      </c>
      <c r="N237" s="139" t="str">
        <f t="shared" si="6"/>
        <v/>
      </c>
      <c r="O237" s="138">
        <f t="shared" si="7"/>
        <v>0</v>
      </c>
      <c r="P237" s="140" t="str">
        <f t="shared" si="3"/>
        <v/>
      </c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</row>
    <row r="238" ht="15.0" customHeight="1">
      <c r="A238" s="147"/>
      <c r="B238" s="135"/>
      <c r="C238" s="136"/>
      <c r="D238" s="137"/>
      <c r="E238" s="137"/>
      <c r="F238" s="138">
        <f>SUMIF('Nhap-Xuat'!$K$12:$K$50000,$A238,'Nhap-Xuat'!$N$12:$N$50000)</f>
        <v>0</v>
      </c>
      <c r="G238" s="138">
        <f>SUMIF('Nhap-Xuat'!$K$12:$K$50000,$A238,'Nhap-Xuat'!$P$12:$P$50000)</f>
        <v>0</v>
      </c>
      <c r="H238" s="138">
        <f>SUMIF('Nhap-Xuat'!$K$12:$K$50000,$A238,'Nhap-Xuat'!$Q$12:$Q$50000)</f>
        <v>0</v>
      </c>
      <c r="I238" s="138">
        <f>SUMIF('Nhap-Xuat'!$K$12:$K$50000,$A238,'Nhap-Xuat'!$S$12:$S$50000)</f>
        <v>0</v>
      </c>
      <c r="J238" s="138">
        <f t="shared" ref="J238:K238" si="460">D238+F238-H238</f>
        <v>0</v>
      </c>
      <c r="K238" s="138">
        <f t="shared" si="460"/>
        <v>0</v>
      </c>
      <c r="L238" s="138">
        <f t="shared" ref="L238:M238" si="461">D238+F238</f>
        <v>0</v>
      </c>
      <c r="M238" s="138">
        <f t="shared" si="461"/>
        <v>0</v>
      </c>
      <c r="N238" s="139" t="str">
        <f t="shared" si="6"/>
        <v/>
      </c>
      <c r="O238" s="138">
        <f t="shared" si="7"/>
        <v>0</v>
      </c>
      <c r="P238" s="140" t="str">
        <f t="shared" si="3"/>
        <v/>
      </c>
      <c r="Q238" s="141"/>
      <c r="R238" s="141"/>
      <c r="S238" s="141"/>
      <c r="T238" s="141"/>
      <c r="U238" s="141"/>
      <c r="V238" s="141"/>
      <c r="W238" s="141"/>
      <c r="X238" s="141"/>
      <c r="Y238" s="141"/>
      <c r="Z238" s="141"/>
    </row>
    <row r="239" ht="15.0" customHeight="1">
      <c r="A239" s="147"/>
      <c r="B239" s="135"/>
      <c r="C239" s="136"/>
      <c r="D239" s="137"/>
      <c r="E239" s="137"/>
      <c r="F239" s="138">
        <f>SUMIF('Nhap-Xuat'!$K$12:$K$50000,$A239,'Nhap-Xuat'!$N$12:$N$50000)</f>
        <v>0</v>
      </c>
      <c r="G239" s="138">
        <f>SUMIF('Nhap-Xuat'!$K$12:$K$50000,$A239,'Nhap-Xuat'!$P$12:$P$50000)</f>
        <v>0</v>
      </c>
      <c r="H239" s="138">
        <f>SUMIF('Nhap-Xuat'!$K$12:$K$50000,$A239,'Nhap-Xuat'!$Q$12:$Q$50000)</f>
        <v>0</v>
      </c>
      <c r="I239" s="138">
        <f>SUMIF('Nhap-Xuat'!$K$12:$K$50000,$A239,'Nhap-Xuat'!$S$12:$S$50000)</f>
        <v>0</v>
      </c>
      <c r="J239" s="138">
        <f t="shared" ref="J239:K239" si="462">D239+F239-H239</f>
        <v>0</v>
      </c>
      <c r="K239" s="138">
        <f t="shared" si="462"/>
        <v>0</v>
      </c>
      <c r="L239" s="138">
        <f t="shared" ref="L239:M239" si="463">D239+F239</f>
        <v>0</v>
      </c>
      <c r="M239" s="138">
        <f t="shared" si="463"/>
        <v>0</v>
      </c>
      <c r="N239" s="139" t="str">
        <f t="shared" si="6"/>
        <v/>
      </c>
      <c r="O239" s="138">
        <f t="shared" si="7"/>
        <v>0</v>
      </c>
      <c r="P239" s="140" t="str">
        <f t="shared" si="3"/>
        <v/>
      </c>
      <c r="Q239" s="141"/>
      <c r="R239" s="141"/>
      <c r="S239" s="141"/>
      <c r="T239" s="141"/>
      <c r="U239" s="141"/>
      <c r="V239" s="141"/>
      <c r="W239" s="141"/>
      <c r="X239" s="141"/>
      <c r="Y239" s="141"/>
      <c r="Z239" s="141"/>
    </row>
    <row r="240" ht="15.0" customHeight="1">
      <c r="A240" s="147"/>
      <c r="B240" s="135"/>
      <c r="C240" s="136"/>
      <c r="D240" s="137"/>
      <c r="E240" s="137"/>
      <c r="F240" s="138">
        <f>SUMIF('Nhap-Xuat'!$K$12:$K$50000,$A240,'Nhap-Xuat'!$N$12:$N$50000)</f>
        <v>0</v>
      </c>
      <c r="G240" s="138">
        <f>SUMIF('Nhap-Xuat'!$K$12:$K$50000,$A240,'Nhap-Xuat'!$P$12:$P$50000)</f>
        <v>0</v>
      </c>
      <c r="H240" s="138">
        <f>SUMIF('Nhap-Xuat'!$K$12:$K$50000,$A240,'Nhap-Xuat'!$Q$12:$Q$50000)</f>
        <v>0</v>
      </c>
      <c r="I240" s="138">
        <f>SUMIF('Nhap-Xuat'!$K$12:$K$50000,$A240,'Nhap-Xuat'!$S$12:$S$50000)</f>
        <v>0</v>
      </c>
      <c r="J240" s="138">
        <f t="shared" ref="J240:K240" si="464">D240+F240-H240</f>
        <v>0</v>
      </c>
      <c r="K240" s="138">
        <f t="shared" si="464"/>
        <v>0</v>
      </c>
      <c r="L240" s="138">
        <f t="shared" ref="L240:M240" si="465">D240+F240</f>
        <v>0</v>
      </c>
      <c r="M240" s="138">
        <f t="shared" si="465"/>
        <v>0</v>
      </c>
      <c r="N240" s="139" t="str">
        <f t="shared" si="6"/>
        <v/>
      </c>
      <c r="O240" s="138">
        <f t="shared" si="7"/>
        <v>0</v>
      </c>
      <c r="P240" s="140" t="str">
        <f t="shared" si="3"/>
        <v/>
      </c>
      <c r="Q240" s="141"/>
      <c r="R240" s="141"/>
      <c r="S240" s="141"/>
      <c r="T240" s="141"/>
      <c r="U240" s="141"/>
      <c r="V240" s="141"/>
      <c r="W240" s="141"/>
      <c r="X240" s="141"/>
      <c r="Y240" s="141"/>
      <c r="Z240" s="141"/>
    </row>
    <row r="241" ht="15.0" customHeight="1">
      <c r="A241" s="147"/>
      <c r="B241" s="135"/>
      <c r="C241" s="136"/>
      <c r="D241" s="137"/>
      <c r="E241" s="137"/>
      <c r="F241" s="138">
        <f>SUMIF('Nhap-Xuat'!$K$12:$K$50000,$A241,'Nhap-Xuat'!$N$12:$N$50000)</f>
        <v>0</v>
      </c>
      <c r="G241" s="138">
        <f>SUMIF('Nhap-Xuat'!$K$12:$K$50000,$A241,'Nhap-Xuat'!$P$12:$P$50000)</f>
        <v>0</v>
      </c>
      <c r="H241" s="138">
        <f>SUMIF('Nhap-Xuat'!$K$12:$K$50000,$A241,'Nhap-Xuat'!$Q$12:$Q$50000)</f>
        <v>0</v>
      </c>
      <c r="I241" s="138">
        <f>SUMIF('Nhap-Xuat'!$K$12:$K$50000,$A241,'Nhap-Xuat'!$S$12:$S$50000)</f>
        <v>0</v>
      </c>
      <c r="J241" s="138">
        <f t="shared" ref="J241:K241" si="466">D241+F241-H241</f>
        <v>0</v>
      </c>
      <c r="K241" s="138">
        <f t="shared" si="466"/>
        <v>0</v>
      </c>
      <c r="L241" s="138">
        <f t="shared" ref="L241:M241" si="467">D241+F241</f>
        <v>0</v>
      </c>
      <c r="M241" s="138">
        <f t="shared" si="467"/>
        <v>0</v>
      </c>
      <c r="N241" s="139" t="str">
        <f t="shared" si="6"/>
        <v/>
      </c>
      <c r="O241" s="138">
        <f t="shared" si="7"/>
        <v>0</v>
      </c>
      <c r="P241" s="140" t="str">
        <f t="shared" si="3"/>
        <v/>
      </c>
      <c r="Q241" s="141"/>
      <c r="R241" s="141"/>
      <c r="S241" s="141"/>
      <c r="T241" s="141"/>
      <c r="U241" s="141"/>
      <c r="V241" s="141"/>
      <c r="W241" s="141"/>
      <c r="X241" s="141"/>
      <c r="Y241" s="141"/>
      <c r="Z241" s="141"/>
    </row>
    <row r="242" ht="15.0" customHeight="1">
      <c r="A242" s="147"/>
      <c r="B242" s="135"/>
      <c r="C242" s="136"/>
      <c r="D242" s="137"/>
      <c r="E242" s="137"/>
      <c r="F242" s="138">
        <f>SUMIF('Nhap-Xuat'!$K$12:$K$50000,$A242,'Nhap-Xuat'!$N$12:$N$50000)</f>
        <v>0</v>
      </c>
      <c r="G242" s="138">
        <f>SUMIF('Nhap-Xuat'!$K$12:$K$50000,$A242,'Nhap-Xuat'!$P$12:$P$50000)</f>
        <v>0</v>
      </c>
      <c r="H242" s="138">
        <f>SUMIF('Nhap-Xuat'!$K$12:$K$50000,$A242,'Nhap-Xuat'!$Q$12:$Q$50000)</f>
        <v>0</v>
      </c>
      <c r="I242" s="138">
        <f>SUMIF('Nhap-Xuat'!$K$12:$K$50000,$A242,'Nhap-Xuat'!$S$12:$S$50000)</f>
        <v>0</v>
      </c>
      <c r="J242" s="138">
        <f t="shared" ref="J242:K242" si="468">D242+F242-H242</f>
        <v>0</v>
      </c>
      <c r="K242" s="138">
        <f t="shared" si="468"/>
        <v>0</v>
      </c>
      <c r="L242" s="138">
        <f t="shared" ref="L242:M242" si="469">D242+F242</f>
        <v>0</v>
      </c>
      <c r="M242" s="138">
        <f t="shared" si="469"/>
        <v>0</v>
      </c>
      <c r="N242" s="139" t="str">
        <f t="shared" si="6"/>
        <v/>
      </c>
      <c r="O242" s="138">
        <f t="shared" si="7"/>
        <v>0</v>
      </c>
      <c r="P242" s="140" t="str">
        <f t="shared" si="3"/>
        <v/>
      </c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</row>
    <row r="243" ht="15.0" customHeight="1">
      <c r="A243" s="147"/>
      <c r="B243" s="135"/>
      <c r="C243" s="136"/>
      <c r="D243" s="137"/>
      <c r="E243" s="137"/>
      <c r="F243" s="138">
        <f>SUMIF('Nhap-Xuat'!$K$12:$K$50000,$A243,'Nhap-Xuat'!$N$12:$N$50000)</f>
        <v>0</v>
      </c>
      <c r="G243" s="138">
        <f>SUMIF('Nhap-Xuat'!$K$12:$K$50000,$A243,'Nhap-Xuat'!$P$12:$P$50000)</f>
        <v>0</v>
      </c>
      <c r="H243" s="138">
        <f>SUMIF('Nhap-Xuat'!$K$12:$K$50000,$A243,'Nhap-Xuat'!$Q$12:$Q$50000)</f>
        <v>0</v>
      </c>
      <c r="I243" s="138">
        <f>SUMIF('Nhap-Xuat'!$K$12:$K$50000,$A243,'Nhap-Xuat'!$S$12:$S$50000)</f>
        <v>0</v>
      </c>
      <c r="J243" s="138">
        <f t="shared" ref="J243:K243" si="470">D243+F243-H243</f>
        <v>0</v>
      </c>
      <c r="K243" s="138">
        <f t="shared" si="470"/>
        <v>0</v>
      </c>
      <c r="L243" s="138">
        <f t="shared" ref="L243:M243" si="471">D243+F243</f>
        <v>0</v>
      </c>
      <c r="M243" s="138">
        <f t="shared" si="471"/>
        <v>0</v>
      </c>
      <c r="N243" s="139" t="str">
        <f t="shared" si="6"/>
        <v/>
      </c>
      <c r="O243" s="138">
        <f t="shared" si="7"/>
        <v>0</v>
      </c>
      <c r="P243" s="140" t="str">
        <f t="shared" si="3"/>
        <v/>
      </c>
      <c r="Q243" s="141"/>
      <c r="R243" s="141"/>
      <c r="S243" s="141"/>
      <c r="T243" s="141"/>
      <c r="U243" s="141"/>
      <c r="V243" s="141"/>
      <c r="W243" s="141"/>
      <c r="X243" s="141"/>
      <c r="Y243" s="141"/>
      <c r="Z243" s="141"/>
    </row>
    <row r="244" ht="15.0" customHeight="1">
      <c r="A244" s="147"/>
      <c r="B244" s="135"/>
      <c r="C244" s="136"/>
      <c r="D244" s="137"/>
      <c r="E244" s="137"/>
      <c r="F244" s="138">
        <f>SUMIF('Nhap-Xuat'!$K$12:$K$50000,$A244,'Nhap-Xuat'!$N$12:$N$50000)</f>
        <v>0</v>
      </c>
      <c r="G244" s="138">
        <f>SUMIF('Nhap-Xuat'!$K$12:$K$50000,$A244,'Nhap-Xuat'!$P$12:$P$50000)</f>
        <v>0</v>
      </c>
      <c r="H244" s="138">
        <f>SUMIF('Nhap-Xuat'!$K$12:$K$50000,$A244,'Nhap-Xuat'!$Q$12:$Q$50000)</f>
        <v>0</v>
      </c>
      <c r="I244" s="138">
        <f>SUMIF('Nhap-Xuat'!$K$12:$K$50000,$A244,'Nhap-Xuat'!$S$12:$S$50000)</f>
        <v>0</v>
      </c>
      <c r="J244" s="138">
        <f t="shared" ref="J244:K244" si="472">D244+F244-H244</f>
        <v>0</v>
      </c>
      <c r="K244" s="138">
        <f t="shared" si="472"/>
        <v>0</v>
      </c>
      <c r="L244" s="138">
        <f t="shared" ref="L244:M244" si="473">D244+F244</f>
        <v>0</v>
      </c>
      <c r="M244" s="138">
        <f t="shared" si="473"/>
        <v>0</v>
      </c>
      <c r="N244" s="139" t="str">
        <f t="shared" si="6"/>
        <v/>
      </c>
      <c r="O244" s="138">
        <f t="shared" si="7"/>
        <v>0</v>
      </c>
      <c r="P244" s="140" t="str">
        <f t="shared" si="3"/>
        <v/>
      </c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</row>
    <row r="245" ht="15.0" customHeight="1">
      <c r="A245" s="147"/>
      <c r="B245" s="135"/>
      <c r="C245" s="136"/>
      <c r="D245" s="137"/>
      <c r="E245" s="137"/>
      <c r="F245" s="138">
        <f>SUMIF('Nhap-Xuat'!$K$12:$K$50000,$A245,'Nhap-Xuat'!$N$12:$N$50000)</f>
        <v>0</v>
      </c>
      <c r="G245" s="138">
        <f>SUMIF('Nhap-Xuat'!$K$12:$K$50000,$A245,'Nhap-Xuat'!$P$12:$P$50000)</f>
        <v>0</v>
      </c>
      <c r="H245" s="138">
        <f>SUMIF('Nhap-Xuat'!$K$12:$K$50000,$A245,'Nhap-Xuat'!$Q$12:$Q$50000)</f>
        <v>0</v>
      </c>
      <c r="I245" s="138">
        <f>SUMIF('Nhap-Xuat'!$K$12:$K$50000,$A245,'Nhap-Xuat'!$S$12:$S$50000)</f>
        <v>0</v>
      </c>
      <c r="J245" s="138">
        <f t="shared" ref="J245:K245" si="474">D245+F245-H245</f>
        <v>0</v>
      </c>
      <c r="K245" s="138">
        <f t="shared" si="474"/>
        <v>0</v>
      </c>
      <c r="L245" s="138">
        <f t="shared" ref="L245:M245" si="475">D245+F245</f>
        <v>0</v>
      </c>
      <c r="M245" s="138">
        <f t="shared" si="475"/>
        <v>0</v>
      </c>
      <c r="N245" s="139" t="str">
        <f t="shared" si="6"/>
        <v/>
      </c>
      <c r="O245" s="138">
        <f t="shared" si="7"/>
        <v>0</v>
      </c>
      <c r="P245" s="140" t="str">
        <f t="shared" si="3"/>
        <v/>
      </c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</row>
    <row r="246" ht="15.0" customHeight="1">
      <c r="A246" s="147"/>
      <c r="B246" s="135"/>
      <c r="C246" s="136"/>
      <c r="D246" s="137"/>
      <c r="E246" s="137"/>
      <c r="F246" s="138">
        <f>SUMIF('Nhap-Xuat'!$K$12:$K$50000,$A246,'Nhap-Xuat'!$N$12:$N$50000)</f>
        <v>0</v>
      </c>
      <c r="G246" s="138">
        <f>SUMIF('Nhap-Xuat'!$K$12:$K$50000,$A246,'Nhap-Xuat'!$P$12:$P$50000)</f>
        <v>0</v>
      </c>
      <c r="H246" s="138">
        <f>SUMIF('Nhap-Xuat'!$K$12:$K$50000,$A246,'Nhap-Xuat'!$Q$12:$Q$50000)</f>
        <v>0</v>
      </c>
      <c r="I246" s="138">
        <f>SUMIF('Nhap-Xuat'!$K$12:$K$50000,$A246,'Nhap-Xuat'!$S$12:$S$50000)</f>
        <v>0</v>
      </c>
      <c r="J246" s="138">
        <f t="shared" ref="J246:K246" si="476">D246+F246-H246</f>
        <v>0</v>
      </c>
      <c r="K246" s="138">
        <f t="shared" si="476"/>
        <v>0</v>
      </c>
      <c r="L246" s="138">
        <f t="shared" ref="L246:M246" si="477">D246+F246</f>
        <v>0</v>
      </c>
      <c r="M246" s="138">
        <f t="shared" si="477"/>
        <v>0</v>
      </c>
      <c r="N246" s="139" t="str">
        <f t="shared" si="6"/>
        <v/>
      </c>
      <c r="O246" s="138">
        <f t="shared" si="7"/>
        <v>0</v>
      </c>
      <c r="P246" s="140" t="str">
        <f t="shared" si="3"/>
        <v/>
      </c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</row>
    <row r="247" ht="15.0" customHeight="1">
      <c r="A247" s="147"/>
      <c r="B247" s="135"/>
      <c r="C247" s="136"/>
      <c r="D247" s="137"/>
      <c r="E247" s="137"/>
      <c r="F247" s="138">
        <f>SUMIF('Nhap-Xuat'!$K$12:$K$50000,$A247,'Nhap-Xuat'!$N$12:$N$50000)</f>
        <v>0</v>
      </c>
      <c r="G247" s="138">
        <f>SUMIF('Nhap-Xuat'!$K$12:$K$50000,$A247,'Nhap-Xuat'!$P$12:$P$50000)</f>
        <v>0</v>
      </c>
      <c r="H247" s="138">
        <f>SUMIF('Nhap-Xuat'!$K$12:$K$50000,$A247,'Nhap-Xuat'!$Q$12:$Q$50000)</f>
        <v>0</v>
      </c>
      <c r="I247" s="138">
        <f>SUMIF('Nhap-Xuat'!$K$12:$K$50000,$A247,'Nhap-Xuat'!$S$12:$S$50000)</f>
        <v>0</v>
      </c>
      <c r="J247" s="138">
        <f t="shared" ref="J247:K247" si="478">D247+F247-H247</f>
        <v>0</v>
      </c>
      <c r="K247" s="138">
        <f t="shared" si="478"/>
        <v>0</v>
      </c>
      <c r="L247" s="138">
        <f t="shared" ref="L247:M247" si="479">D247+F247</f>
        <v>0</v>
      </c>
      <c r="M247" s="138">
        <f t="shared" si="479"/>
        <v>0</v>
      </c>
      <c r="N247" s="139" t="str">
        <f t="shared" si="6"/>
        <v/>
      </c>
      <c r="O247" s="138">
        <f t="shared" si="7"/>
        <v>0</v>
      </c>
      <c r="P247" s="140" t="str">
        <f t="shared" si="3"/>
        <v/>
      </c>
      <c r="Q247" s="141"/>
      <c r="R247" s="141"/>
      <c r="S247" s="141"/>
      <c r="T247" s="141"/>
      <c r="U247" s="141"/>
      <c r="V247" s="141"/>
      <c r="W247" s="141"/>
      <c r="X247" s="141"/>
      <c r="Y247" s="141"/>
      <c r="Z247" s="141"/>
    </row>
    <row r="248" ht="15.0" customHeight="1">
      <c r="A248" s="147"/>
      <c r="B248" s="135"/>
      <c r="C248" s="136"/>
      <c r="D248" s="137"/>
      <c r="E248" s="137"/>
      <c r="F248" s="138">
        <f>SUMIF('Nhap-Xuat'!$K$12:$K$50000,$A248,'Nhap-Xuat'!$N$12:$N$50000)</f>
        <v>0</v>
      </c>
      <c r="G248" s="138">
        <f>SUMIF('Nhap-Xuat'!$K$12:$K$50000,$A248,'Nhap-Xuat'!$P$12:$P$50000)</f>
        <v>0</v>
      </c>
      <c r="H248" s="138">
        <f>SUMIF('Nhap-Xuat'!$K$12:$K$50000,$A248,'Nhap-Xuat'!$Q$12:$Q$50000)</f>
        <v>0</v>
      </c>
      <c r="I248" s="138">
        <f>SUMIF('Nhap-Xuat'!$K$12:$K$50000,$A248,'Nhap-Xuat'!$S$12:$S$50000)</f>
        <v>0</v>
      </c>
      <c r="J248" s="138">
        <f t="shared" ref="J248:K248" si="480">D248+F248-H248</f>
        <v>0</v>
      </c>
      <c r="K248" s="138">
        <f t="shared" si="480"/>
        <v>0</v>
      </c>
      <c r="L248" s="138">
        <f t="shared" ref="L248:M248" si="481">D248+F248</f>
        <v>0</v>
      </c>
      <c r="M248" s="138">
        <f t="shared" si="481"/>
        <v>0</v>
      </c>
      <c r="N248" s="139" t="str">
        <f t="shared" si="6"/>
        <v/>
      </c>
      <c r="O248" s="138">
        <f t="shared" si="7"/>
        <v>0</v>
      </c>
      <c r="P248" s="140" t="str">
        <f t="shared" si="3"/>
        <v/>
      </c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</row>
    <row r="249" ht="15.0" customHeight="1">
      <c r="A249" s="147"/>
      <c r="B249" s="135"/>
      <c r="C249" s="136"/>
      <c r="D249" s="137"/>
      <c r="E249" s="137"/>
      <c r="F249" s="138">
        <f>SUMIF('Nhap-Xuat'!$K$12:$K$50000,$A249,'Nhap-Xuat'!$N$12:$N$50000)</f>
        <v>0</v>
      </c>
      <c r="G249" s="138">
        <f>SUMIF('Nhap-Xuat'!$K$12:$K$50000,$A249,'Nhap-Xuat'!$P$12:$P$50000)</f>
        <v>0</v>
      </c>
      <c r="H249" s="138">
        <f>SUMIF('Nhap-Xuat'!$K$12:$K$50000,$A249,'Nhap-Xuat'!$Q$12:$Q$50000)</f>
        <v>0</v>
      </c>
      <c r="I249" s="138">
        <f>SUMIF('Nhap-Xuat'!$K$12:$K$50000,$A249,'Nhap-Xuat'!$S$12:$S$50000)</f>
        <v>0</v>
      </c>
      <c r="J249" s="138">
        <f t="shared" ref="J249:K249" si="482">D249+F249-H249</f>
        <v>0</v>
      </c>
      <c r="K249" s="138">
        <f t="shared" si="482"/>
        <v>0</v>
      </c>
      <c r="L249" s="138">
        <f t="shared" ref="L249:M249" si="483">D249+F249</f>
        <v>0</v>
      </c>
      <c r="M249" s="138">
        <f t="shared" si="483"/>
        <v>0</v>
      </c>
      <c r="N249" s="139" t="str">
        <f t="shared" si="6"/>
        <v/>
      </c>
      <c r="O249" s="138">
        <f t="shared" si="7"/>
        <v>0</v>
      </c>
      <c r="P249" s="140" t="str">
        <f t="shared" si="3"/>
        <v/>
      </c>
      <c r="Q249" s="141"/>
      <c r="R249" s="141"/>
      <c r="S249" s="141"/>
      <c r="T249" s="141"/>
      <c r="U249" s="141"/>
      <c r="V249" s="141"/>
      <c r="W249" s="141"/>
      <c r="X249" s="141"/>
      <c r="Y249" s="141"/>
      <c r="Z249" s="141"/>
    </row>
    <row r="250" ht="15.0" customHeight="1">
      <c r="A250" s="147"/>
      <c r="B250" s="135"/>
      <c r="C250" s="136"/>
      <c r="D250" s="137"/>
      <c r="E250" s="137"/>
      <c r="F250" s="138">
        <f>SUMIF('Nhap-Xuat'!$K$12:$K$50000,$A250,'Nhap-Xuat'!$N$12:$N$50000)</f>
        <v>0</v>
      </c>
      <c r="G250" s="138">
        <f>SUMIF('Nhap-Xuat'!$K$12:$K$50000,$A250,'Nhap-Xuat'!$P$12:$P$50000)</f>
        <v>0</v>
      </c>
      <c r="H250" s="138">
        <f>SUMIF('Nhap-Xuat'!$K$12:$K$50000,$A250,'Nhap-Xuat'!$Q$12:$Q$50000)</f>
        <v>0</v>
      </c>
      <c r="I250" s="138">
        <f>SUMIF('Nhap-Xuat'!$K$12:$K$50000,$A250,'Nhap-Xuat'!$S$12:$S$50000)</f>
        <v>0</v>
      </c>
      <c r="J250" s="138">
        <f t="shared" ref="J250:K250" si="484">D250+F250-H250</f>
        <v>0</v>
      </c>
      <c r="K250" s="138">
        <f t="shared" si="484"/>
        <v>0</v>
      </c>
      <c r="L250" s="138">
        <f t="shared" ref="L250:M250" si="485">D250+F250</f>
        <v>0</v>
      </c>
      <c r="M250" s="138">
        <f t="shared" si="485"/>
        <v>0</v>
      </c>
      <c r="N250" s="139" t="str">
        <f t="shared" si="6"/>
        <v/>
      </c>
      <c r="O250" s="138">
        <f t="shared" si="7"/>
        <v>0</v>
      </c>
      <c r="P250" s="140" t="str">
        <f t="shared" si="3"/>
        <v/>
      </c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</row>
    <row r="251" ht="15.0" customHeight="1">
      <c r="A251" s="147"/>
      <c r="B251" s="135"/>
      <c r="C251" s="136"/>
      <c r="D251" s="137"/>
      <c r="E251" s="137"/>
      <c r="F251" s="138">
        <f>SUMIF('Nhap-Xuat'!$K$12:$K$50000,$A251,'Nhap-Xuat'!$N$12:$N$50000)</f>
        <v>0</v>
      </c>
      <c r="G251" s="138">
        <f>SUMIF('Nhap-Xuat'!$K$12:$K$50000,$A251,'Nhap-Xuat'!$P$12:$P$50000)</f>
        <v>0</v>
      </c>
      <c r="H251" s="138">
        <f>SUMIF('Nhap-Xuat'!$K$12:$K$50000,$A251,'Nhap-Xuat'!$Q$12:$Q$50000)</f>
        <v>0</v>
      </c>
      <c r="I251" s="138">
        <f>SUMIF('Nhap-Xuat'!$K$12:$K$50000,$A251,'Nhap-Xuat'!$S$12:$S$50000)</f>
        <v>0</v>
      </c>
      <c r="J251" s="138">
        <f t="shared" ref="J251:K251" si="486">D251+F251-H251</f>
        <v>0</v>
      </c>
      <c r="K251" s="138">
        <f t="shared" si="486"/>
        <v>0</v>
      </c>
      <c r="L251" s="138">
        <f t="shared" ref="L251:M251" si="487">D251+F251</f>
        <v>0</v>
      </c>
      <c r="M251" s="138">
        <f t="shared" si="487"/>
        <v>0</v>
      </c>
      <c r="N251" s="139" t="str">
        <f t="shared" si="6"/>
        <v/>
      </c>
      <c r="O251" s="138">
        <f t="shared" si="7"/>
        <v>0</v>
      </c>
      <c r="P251" s="140" t="str">
        <f t="shared" si="3"/>
        <v/>
      </c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</row>
    <row r="252" ht="15.0" customHeight="1">
      <c r="A252" s="147"/>
      <c r="B252" s="135"/>
      <c r="C252" s="136"/>
      <c r="D252" s="137"/>
      <c r="E252" s="137"/>
      <c r="F252" s="138">
        <f>SUMIF('Nhap-Xuat'!$K$12:$K$50000,$A252,'Nhap-Xuat'!$N$12:$N$50000)</f>
        <v>0</v>
      </c>
      <c r="G252" s="138">
        <f>SUMIF('Nhap-Xuat'!$K$12:$K$50000,$A252,'Nhap-Xuat'!$P$12:$P$50000)</f>
        <v>0</v>
      </c>
      <c r="H252" s="138">
        <f>SUMIF('Nhap-Xuat'!$K$12:$K$50000,$A252,'Nhap-Xuat'!$Q$12:$Q$50000)</f>
        <v>0</v>
      </c>
      <c r="I252" s="138">
        <f>SUMIF('Nhap-Xuat'!$K$12:$K$50000,$A252,'Nhap-Xuat'!$S$12:$S$50000)</f>
        <v>0</v>
      </c>
      <c r="J252" s="138">
        <f t="shared" ref="J252:K252" si="488">D252+F252-H252</f>
        <v>0</v>
      </c>
      <c r="K252" s="138">
        <f t="shared" si="488"/>
        <v>0</v>
      </c>
      <c r="L252" s="138">
        <f t="shared" ref="L252:M252" si="489">D252+F252</f>
        <v>0</v>
      </c>
      <c r="M252" s="138">
        <f t="shared" si="489"/>
        <v>0</v>
      </c>
      <c r="N252" s="139" t="str">
        <f t="shared" si="6"/>
        <v/>
      </c>
      <c r="O252" s="138">
        <f t="shared" si="7"/>
        <v>0</v>
      </c>
      <c r="P252" s="140" t="str">
        <f t="shared" si="3"/>
        <v/>
      </c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</row>
    <row r="253" ht="15.0" customHeight="1">
      <c r="A253" s="147"/>
      <c r="B253" s="135"/>
      <c r="C253" s="136"/>
      <c r="D253" s="137"/>
      <c r="E253" s="137"/>
      <c r="F253" s="138">
        <f>SUMIF('Nhap-Xuat'!$K$12:$K$50000,$A253,'Nhap-Xuat'!$N$12:$N$50000)</f>
        <v>0</v>
      </c>
      <c r="G253" s="138">
        <f>SUMIF('Nhap-Xuat'!$K$12:$K$50000,$A253,'Nhap-Xuat'!$P$12:$P$50000)</f>
        <v>0</v>
      </c>
      <c r="H253" s="138">
        <f>SUMIF('Nhap-Xuat'!$K$12:$K$50000,$A253,'Nhap-Xuat'!$Q$12:$Q$50000)</f>
        <v>0</v>
      </c>
      <c r="I253" s="138">
        <f>SUMIF('Nhap-Xuat'!$K$12:$K$50000,$A253,'Nhap-Xuat'!$S$12:$S$50000)</f>
        <v>0</v>
      </c>
      <c r="J253" s="138">
        <f t="shared" ref="J253:K253" si="490">D253+F253-H253</f>
        <v>0</v>
      </c>
      <c r="K253" s="138">
        <f t="shared" si="490"/>
        <v>0</v>
      </c>
      <c r="L253" s="138">
        <f t="shared" ref="L253:M253" si="491">D253+F253</f>
        <v>0</v>
      </c>
      <c r="M253" s="138">
        <f t="shared" si="491"/>
        <v>0</v>
      </c>
      <c r="N253" s="139" t="str">
        <f t="shared" si="6"/>
        <v/>
      </c>
      <c r="O253" s="138">
        <f t="shared" si="7"/>
        <v>0</v>
      </c>
      <c r="P253" s="140" t="str">
        <f t="shared" si="3"/>
        <v/>
      </c>
      <c r="Q253" s="141"/>
      <c r="R253" s="141"/>
      <c r="S253" s="141"/>
      <c r="T253" s="141"/>
      <c r="U253" s="141"/>
      <c r="V253" s="141"/>
      <c r="W253" s="141"/>
      <c r="X253" s="141"/>
      <c r="Y253" s="141"/>
      <c r="Z253" s="141"/>
    </row>
    <row r="254" ht="15.0" customHeight="1">
      <c r="A254" s="147"/>
      <c r="B254" s="135"/>
      <c r="C254" s="136"/>
      <c r="D254" s="137"/>
      <c r="E254" s="137"/>
      <c r="F254" s="138">
        <f>SUMIF('Nhap-Xuat'!$K$12:$K$50000,$A254,'Nhap-Xuat'!$N$12:$N$50000)</f>
        <v>0</v>
      </c>
      <c r="G254" s="138">
        <f>SUMIF('Nhap-Xuat'!$K$12:$K$50000,$A254,'Nhap-Xuat'!$P$12:$P$50000)</f>
        <v>0</v>
      </c>
      <c r="H254" s="138">
        <f>SUMIF('Nhap-Xuat'!$K$12:$K$50000,$A254,'Nhap-Xuat'!$Q$12:$Q$50000)</f>
        <v>0</v>
      </c>
      <c r="I254" s="138">
        <f>SUMIF('Nhap-Xuat'!$K$12:$K$50000,$A254,'Nhap-Xuat'!$S$12:$S$50000)</f>
        <v>0</v>
      </c>
      <c r="J254" s="138">
        <f t="shared" ref="J254:K254" si="492">D254+F254-H254</f>
        <v>0</v>
      </c>
      <c r="K254" s="138">
        <f t="shared" si="492"/>
        <v>0</v>
      </c>
      <c r="L254" s="138">
        <f t="shared" ref="L254:M254" si="493">D254+F254</f>
        <v>0</v>
      </c>
      <c r="M254" s="138">
        <f t="shared" si="493"/>
        <v>0</v>
      </c>
      <c r="N254" s="139" t="str">
        <f t="shared" si="6"/>
        <v/>
      </c>
      <c r="O254" s="138">
        <f t="shared" si="7"/>
        <v>0</v>
      </c>
      <c r="P254" s="140" t="str">
        <f t="shared" si="3"/>
        <v/>
      </c>
      <c r="Q254" s="141"/>
      <c r="R254" s="141"/>
      <c r="S254" s="141"/>
      <c r="T254" s="141"/>
      <c r="U254" s="141"/>
      <c r="V254" s="141"/>
      <c r="W254" s="141"/>
      <c r="X254" s="141"/>
      <c r="Y254" s="141"/>
      <c r="Z254" s="141"/>
    </row>
    <row r="255" ht="15.0" customHeight="1">
      <c r="A255" s="147"/>
      <c r="B255" s="135"/>
      <c r="C255" s="136"/>
      <c r="D255" s="137"/>
      <c r="E255" s="137"/>
      <c r="F255" s="138">
        <f>SUMIF('Nhap-Xuat'!$K$12:$K$50000,$A255,'Nhap-Xuat'!$N$12:$N$50000)</f>
        <v>0</v>
      </c>
      <c r="G255" s="138">
        <f>SUMIF('Nhap-Xuat'!$K$12:$K$50000,$A255,'Nhap-Xuat'!$P$12:$P$50000)</f>
        <v>0</v>
      </c>
      <c r="H255" s="138">
        <f>SUMIF('Nhap-Xuat'!$K$12:$K$50000,$A255,'Nhap-Xuat'!$Q$12:$Q$50000)</f>
        <v>0</v>
      </c>
      <c r="I255" s="138">
        <f>SUMIF('Nhap-Xuat'!$K$12:$K$50000,$A255,'Nhap-Xuat'!$S$12:$S$50000)</f>
        <v>0</v>
      </c>
      <c r="J255" s="138">
        <f t="shared" ref="J255:K255" si="494">D255+F255-H255</f>
        <v>0</v>
      </c>
      <c r="K255" s="138">
        <f t="shared" si="494"/>
        <v>0</v>
      </c>
      <c r="L255" s="138">
        <f t="shared" ref="L255:M255" si="495">D255+F255</f>
        <v>0</v>
      </c>
      <c r="M255" s="138">
        <f t="shared" si="495"/>
        <v>0</v>
      </c>
      <c r="N255" s="139" t="str">
        <f t="shared" si="6"/>
        <v/>
      </c>
      <c r="O255" s="138">
        <f t="shared" si="7"/>
        <v>0</v>
      </c>
      <c r="P255" s="140" t="str">
        <f t="shared" si="3"/>
        <v/>
      </c>
      <c r="Q255" s="141"/>
      <c r="R255" s="141"/>
      <c r="S255" s="141"/>
      <c r="T255" s="141"/>
      <c r="U255" s="141"/>
      <c r="V255" s="141"/>
      <c r="W255" s="141"/>
      <c r="X255" s="141"/>
      <c r="Y255" s="141"/>
      <c r="Z255" s="141"/>
    </row>
    <row r="256" ht="15.0" customHeight="1">
      <c r="A256" s="147"/>
      <c r="B256" s="135"/>
      <c r="C256" s="136"/>
      <c r="D256" s="137"/>
      <c r="E256" s="137"/>
      <c r="F256" s="138">
        <f>SUMIF('Nhap-Xuat'!$K$12:$K$50000,$A256,'Nhap-Xuat'!$N$12:$N$50000)</f>
        <v>0</v>
      </c>
      <c r="G256" s="138">
        <f>SUMIF('Nhap-Xuat'!$K$12:$K$50000,$A256,'Nhap-Xuat'!$P$12:$P$50000)</f>
        <v>0</v>
      </c>
      <c r="H256" s="138">
        <f>SUMIF('Nhap-Xuat'!$K$12:$K$50000,$A256,'Nhap-Xuat'!$Q$12:$Q$50000)</f>
        <v>0</v>
      </c>
      <c r="I256" s="138">
        <f>SUMIF('Nhap-Xuat'!$K$12:$K$50000,$A256,'Nhap-Xuat'!$S$12:$S$50000)</f>
        <v>0</v>
      </c>
      <c r="J256" s="138">
        <f t="shared" ref="J256:K256" si="496">D256+F256-H256</f>
        <v>0</v>
      </c>
      <c r="K256" s="138">
        <f t="shared" si="496"/>
        <v>0</v>
      </c>
      <c r="L256" s="138">
        <f t="shared" ref="L256:M256" si="497">D256+F256</f>
        <v>0</v>
      </c>
      <c r="M256" s="138">
        <f t="shared" si="497"/>
        <v>0</v>
      </c>
      <c r="N256" s="139" t="str">
        <f t="shared" si="6"/>
        <v/>
      </c>
      <c r="O256" s="138">
        <f t="shared" si="7"/>
        <v>0</v>
      </c>
      <c r="P256" s="140" t="str">
        <f t="shared" si="3"/>
        <v/>
      </c>
      <c r="Q256" s="141"/>
      <c r="R256" s="141"/>
      <c r="S256" s="141"/>
      <c r="T256" s="141"/>
      <c r="U256" s="141"/>
      <c r="V256" s="141"/>
      <c r="W256" s="141"/>
      <c r="X256" s="141"/>
      <c r="Y256" s="141"/>
      <c r="Z256" s="141"/>
    </row>
    <row r="257" ht="15.0" customHeight="1">
      <c r="A257" s="147"/>
      <c r="B257" s="135"/>
      <c r="C257" s="136"/>
      <c r="D257" s="137"/>
      <c r="E257" s="137"/>
      <c r="F257" s="138">
        <f>SUMIF('Nhap-Xuat'!$K$12:$K$50000,$A257,'Nhap-Xuat'!$N$12:$N$50000)</f>
        <v>0</v>
      </c>
      <c r="G257" s="138">
        <f>SUMIF('Nhap-Xuat'!$K$12:$K$50000,$A257,'Nhap-Xuat'!$P$12:$P$50000)</f>
        <v>0</v>
      </c>
      <c r="H257" s="138">
        <f>SUMIF('Nhap-Xuat'!$K$12:$K$50000,$A257,'Nhap-Xuat'!$Q$12:$Q$50000)</f>
        <v>0</v>
      </c>
      <c r="I257" s="138">
        <f>SUMIF('Nhap-Xuat'!$K$12:$K$50000,$A257,'Nhap-Xuat'!$S$12:$S$50000)</f>
        <v>0</v>
      </c>
      <c r="J257" s="138">
        <f t="shared" ref="J257:K257" si="498">D257+F257-H257</f>
        <v>0</v>
      </c>
      <c r="K257" s="138">
        <f t="shared" si="498"/>
        <v>0</v>
      </c>
      <c r="L257" s="138">
        <f t="shared" ref="L257:M257" si="499">D257+F257</f>
        <v>0</v>
      </c>
      <c r="M257" s="138">
        <f t="shared" si="499"/>
        <v>0</v>
      </c>
      <c r="N257" s="139" t="str">
        <f t="shared" si="6"/>
        <v/>
      </c>
      <c r="O257" s="138">
        <f t="shared" si="7"/>
        <v>0</v>
      </c>
      <c r="P257" s="140" t="str">
        <f t="shared" si="3"/>
        <v/>
      </c>
      <c r="Q257" s="141"/>
      <c r="R257" s="141"/>
      <c r="S257" s="141"/>
      <c r="T257" s="141"/>
      <c r="U257" s="141"/>
      <c r="V257" s="141"/>
      <c r="W257" s="141"/>
      <c r="X257" s="141"/>
      <c r="Y257" s="141"/>
      <c r="Z257" s="141"/>
    </row>
    <row r="258" ht="15.0" customHeight="1">
      <c r="A258" s="147"/>
      <c r="B258" s="135"/>
      <c r="C258" s="136"/>
      <c r="D258" s="137"/>
      <c r="E258" s="137"/>
      <c r="F258" s="138">
        <f>SUMIF('Nhap-Xuat'!$K$12:$K$50000,$A258,'Nhap-Xuat'!$N$12:$N$50000)</f>
        <v>0</v>
      </c>
      <c r="G258" s="138">
        <f>SUMIF('Nhap-Xuat'!$K$12:$K$50000,$A258,'Nhap-Xuat'!$P$12:$P$50000)</f>
        <v>0</v>
      </c>
      <c r="H258" s="138">
        <f>SUMIF('Nhap-Xuat'!$K$12:$K$50000,$A258,'Nhap-Xuat'!$Q$12:$Q$50000)</f>
        <v>0</v>
      </c>
      <c r="I258" s="138">
        <f>SUMIF('Nhap-Xuat'!$K$12:$K$50000,$A258,'Nhap-Xuat'!$S$12:$S$50000)</f>
        <v>0</v>
      </c>
      <c r="J258" s="138">
        <f t="shared" ref="J258:K258" si="500">D258+F258-H258</f>
        <v>0</v>
      </c>
      <c r="K258" s="138">
        <f t="shared" si="500"/>
        <v>0</v>
      </c>
      <c r="L258" s="138">
        <f t="shared" ref="L258:M258" si="501">D258+F258</f>
        <v>0</v>
      </c>
      <c r="M258" s="138">
        <f t="shared" si="501"/>
        <v>0</v>
      </c>
      <c r="N258" s="139" t="str">
        <f t="shared" si="6"/>
        <v/>
      </c>
      <c r="O258" s="138">
        <f t="shared" si="7"/>
        <v>0</v>
      </c>
      <c r="P258" s="140" t="str">
        <f t="shared" si="3"/>
        <v/>
      </c>
      <c r="Q258" s="141"/>
      <c r="R258" s="141"/>
      <c r="S258" s="141"/>
      <c r="T258" s="141"/>
      <c r="U258" s="141"/>
      <c r="V258" s="141"/>
      <c r="W258" s="141"/>
      <c r="X258" s="141"/>
      <c r="Y258" s="141"/>
      <c r="Z258" s="141"/>
    </row>
    <row r="259" ht="15.0" customHeight="1">
      <c r="A259" s="147"/>
      <c r="B259" s="135"/>
      <c r="C259" s="136"/>
      <c r="D259" s="137"/>
      <c r="E259" s="137"/>
      <c r="F259" s="138">
        <f>SUMIF('Nhap-Xuat'!$K$12:$K$50000,$A259,'Nhap-Xuat'!$N$12:$N$50000)</f>
        <v>0</v>
      </c>
      <c r="G259" s="138">
        <f>SUMIF('Nhap-Xuat'!$K$12:$K$50000,$A259,'Nhap-Xuat'!$P$12:$P$50000)</f>
        <v>0</v>
      </c>
      <c r="H259" s="138">
        <f>SUMIF('Nhap-Xuat'!$K$12:$K$50000,$A259,'Nhap-Xuat'!$Q$12:$Q$50000)</f>
        <v>0</v>
      </c>
      <c r="I259" s="138">
        <f>SUMIF('Nhap-Xuat'!$K$12:$K$50000,$A259,'Nhap-Xuat'!$S$12:$S$50000)</f>
        <v>0</v>
      </c>
      <c r="J259" s="138">
        <f t="shared" ref="J259:K259" si="502">D259+F259-H259</f>
        <v>0</v>
      </c>
      <c r="K259" s="138">
        <f t="shared" si="502"/>
        <v>0</v>
      </c>
      <c r="L259" s="138">
        <f t="shared" ref="L259:M259" si="503">D259+F259</f>
        <v>0</v>
      </c>
      <c r="M259" s="138">
        <f t="shared" si="503"/>
        <v>0</v>
      </c>
      <c r="N259" s="139" t="str">
        <f t="shared" si="6"/>
        <v/>
      </c>
      <c r="O259" s="138">
        <f t="shared" si="7"/>
        <v>0</v>
      </c>
      <c r="P259" s="140" t="str">
        <f t="shared" si="3"/>
        <v/>
      </c>
      <c r="Q259" s="141"/>
      <c r="R259" s="141"/>
      <c r="S259" s="141"/>
      <c r="T259" s="141"/>
      <c r="U259" s="141"/>
      <c r="V259" s="141"/>
      <c r="W259" s="141"/>
      <c r="X259" s="141"/>
      <c r="Y259" s="141"/>
      <c r="Z259" s="141"/>
    </row>
    <row r="260" ht="15.0" customHeight="1">
      <c r="A260" s="147"/>
      <c r="B260" s="135"/>
      <c r="C260" s="136"/>
      <c r="D260" s="137"/>
      <c r="E260" s="137"/>
      <c r="F260" s="138">
        <f>SUMIF('Nhap-Xuat'!$K$12:$K$50000,$A260,'Nhap-Xuat'!$N$12:$N$50000)</f>
        <v>0</v>
      </c>
      <c r="G260" s="138">
        <f>SUMIF('Nhap-Xuat'!$K$12:$K$50000,$A260,'Nhap-Xuat'!$P$12:$P$50000)</f>
        <v>0</v>
      </c>
      <c r="H260" s="138">
        <f>SUMIF('Nhap-Xuat'!$K$12:$K$50000,$A260,'Nhap-Xuat'!$Q$12:$Q$50000)</f>
        <v>0</v>
      </c>
      <c r="I260" s="138">
        <f>SUMIF('Nhap-Xuat'!$K$12:$K$50000,$A260,'Nhap-Xuat'!$S$12:$S$50000)</f>
        <v>0</v>
      </c>
      <c r="J260" s="138">
        <f t="shared" ref="J260:K260" si="504">D260+F260-H260</f>
        <v>0</v>
      </c>
      <c r="K260" s="138">
        <f t="shared" si="504"/>
        <v>0</v>
      </c>
      <c r="L260" s="138">
        <f t="shared" ref="L260:M260" si="505">D260+F260</f>
        <v>0</v>
      </c>
      <c r="M260" s="138">
        <f t="shared" si="505"/>
        <v>0</v>
      </c>
      <c r="N260" s="139" t="str">
        <f t="shared" si="6"/>
        <v/>
      </c>
      <c r="O260" s="138">
        <f t="shared" si="7"/>
        <v>0</v>
      </c>
      <c r="P260" s="140" t="str">
        <f t="shared" si="3"/>
        <v/>
      </c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</row>
    <row r="261" ht="15.0" customHeight="1">
      <c r="A261" s="147"/>
      <c r="B261" s="135"/>
      <c r="C261" s="136"/>
      <c r="D261" s="137"/>
      <c r="E261" s="137"/>
      <c r="F261" s="138">
        <f>SUMIF('Nhap-Xuat'!$K$12:$K$50000,$A261,'Nhap-Xuat'!$N$12:$N$50000)</f>
        <v>0</v>
      </c>
      <c r="G261" s="138">
        <f>SUMIF('Nhap-Xuat'!$K$12:$K$50000,$A261,'Nhap-Xuat'!$P$12:$P$50000)</f>
        <v>0</v>
      </c>
      <c r="H261" s="138">
        <f>SUMIF('Nhap-Xuat'!$K$12:$K$50000,$A261,'Nhap-Xuat'!$Q$12:$Q$50000)</f>
        <v>0</v>
      </c>
      <c r="I261" s="138">
        <f>SUMIF('Nhap-Xuat'!$K$12:$K$50000,$A261,'Nhap-Xuat'!$S$12:$S$50000)</f>
        <v>0</v>
      </c>
      <c r="J261" s="138">
        <f t="shared" ref="J261:K261" si="506">D261+F261-H261</f>
        <v>0</v>
      </c>
      <c r="K261" s="138">
        <f t="shared" si="506"/>
        <v>0</v>
      </c>
      <c r="L261" s="138">
        <f t="shared" ref="L261:M261" si="507">D261+F261</f>
        <v>0</v>
      </c>
      <c r="M261" s="138">
        <f t="shared" si="507"/>
        <v>0</v>
      </c>
      <c r="N261" s="139" t="str">
        <f t="shared" si="6"/>
        <v/>
      </c>
      <c r="O261" s="138">
        <f t="shared" si="7"/>
        <v>0</v>
      </c>
      <c r="P261" s="140" t="str">
        <f t="shared" si="3"/>
        <v/>
      </c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</row>
    <row r="262" ht="15.0" customHeight="1">
      <c r="A262" s="147"/>
      <c r="B262" s="135"/>
      <c r="C262" s="136"/>
      <c r="D262" s="137"/>
      <c r="E262" s="137"/>
      <c r="F262" s="138">
        <f>SUMIF('Nhap-Xuat'!$K$12:$K$50000,$A262,'Nhap-Xuat'!$N$12:$N$50000)</f>
        <v>0</v>
      </c>
      <c r="G262" s="138">
        <f>SUMIF('Nhap-Xuat'!$K$12:$K$50000,$A262,'Nhap-Xuat'!$P$12:$P$50000)</f>
        <v>0</v>
      </c>
      <c r="H262" s="138">
        <f>SUMIF('Nhap-Xuat'!$K$12:$K$50000,$A262,'Nhap-Xuat'!$Q$12:$Q$50000)</f>
        <v>0</v>
      </c>
      <c r="I262" s="138">
        <f>SUMIF('Nhap-Xuat'!$K$12:$K$50000,$A262,'Nhap-Xuat'!$S$12:$S$50000)</f>
        <v>0</v>
      </c>
      <c r="J262" s="138">
        <f t="shared" ref="J262:K262" si="508">D262+F262-H262</f>
        <v>0</v>
      </c>
      <c r="K262" s="138">
        <f t="shared" si="508"/>
        <v>0</v>
      </c>
      <c r="L262" s="138">
        <f t="shared" ref="L262:M262" si="509">D262+F262</f>
        <v>0</v>
      </c>
      <c r="M262" s="138">
        <f t="shared" si="509"/>
        <v>0</v>
      </c>
      <c r="N262" s="139" t="str">
        <f t="shared" si="6"/>
        <v/>
      </c>
      <c r="O262" s="138">
        <f t="shared" si="7"/>
        <v>0</v>
      </c>
      <c r="P262" s="140" t="str">
        <f t="shared" si="3"/>
        <v/>
      </c>
      <c r="Q262" s="141"/>
      <c r="R262" s="141"/>
      <c r="S262" s="141"/>
      <c r="T262" s="141"/>
      <c r="U262" s="141"/>
      <c r="V262" s="141"/>
      <c r="W262" s="141"/>
      <c r="X262" s="141"/>
      <c r="Y262" s="141"/>
      <c r="Z262" s="141"/>
    </row>
    <row r="263" ht="15.0" customHeight="1">
      <c r="A263" s="147"/>
      <c r="B263" s="135"/>
      <c r="C263" s="136"/>
      <c r="D263" s="137"/>
      <c r="E263" s="137"/>
      <c r="F263" s="138">
        <f>SUMIF('Nhap-Xuat'!$K$12:$K$50000,$A263,'Nhap-Xuat'!$N$12:$N$50000)</f>
        <v>0</v>
      </c>
      <c r="G263" s="138">
        <f>SUMIF('Nhap-Xuat'!$K$12:$K$50000,$A263,'Nhap-Xuat'!$P$12:$P$50000)</f>
        <v>0</v>
      </c>
      <c r="H263" s="138">
        <f>SUMIF('Nhap-Xuat'!$K$12:$K$50000,$A263,'Nhap-Xuat'!$Q$12:$Q$50000)</f>
        <v>0</v>
      </c>
      <c r="I263" s="138">
        <f>SUMIF('Nhap-Xuat'!$K$12:$K$50000,$A263,'Nhap-Xuat'!$S$12:$S$50000)</f>
        <v>0</v>
      </c>
      <c r="J263" s="138">
        <f t="shared" ref="J263:K263" si="510">D263+F263-H263</f>
        <v>0</v>
      </c>
      <c r="K263" s="138">
        <f t="shared" si="510"/>
        <v>0</v>
      </c>
      <c r="L263" s="138">
        <f t="shared" ref="L263:M263" si="511">D263+F263</f>
        <v>0</v>
      </c>
      <c r="M263" s="138">
        <f t="shared" si="511"/>
        <v>0</v>
      </c>
      <c r="N263" s="139" t="str">
        <f t="shared" si="6"/>
        <v/>
      </c>
      <c r="O263" s="138">
        <f t="shared" si="7"/>
        <v>0</v>
      </c>
      <c r="P263" s="140" t="str">
        <f t="shared" si="3"/>
        <v/>
      </c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</row>
    <row r="264" ht="15.0" customHeight="1">
      <c r="A264" s="147"/>
      <c r="B264" s="135"/>
      <c r="C264" s="136"/>
      <c r="D264" s="137"/>
      <c r="E264" s="137"/>
      <c r="F264" s="138">
        <f>SUMIF('Nhap-Xuat'!$K$12:$K$50000,$A264,'Nhap-Xuat'!$N$12:$N$50000)</f>
        <v>0</v>
      </c>
      <c r="G264" s="138">
        <f>SUMIF('Nhap-Xuat'!$K$12:$K$50000,$A264,'Nhap-Xuat'!$P$12:$P$50000)</f>
        <v>0</v>
      </c>
      <c r="H264" s="138">
        <f>SUMIF('Nhap-Xuat'!$K$12:$K$50000,$A264,'Nhap-Xuat'!$Q$12:$Q$50000)</f>
        <v>0</v>
      </c>
      <c r="I264" s="138">
        <f>SUMIF('Nhap-Xuat'!$K$12:$K$50000,$A264,'Nhap-Xuat'!$S$12:$S$50000)</f>
        <v>0</v>
      </c>
      <c r="J264" s="138">
        <f t="shared" ref="J264:K264" si="512">D264+F264-H264</f>
        <v>0</v>
      </c>
      <c r="K264" s="138">
        <f t="shared" si="512"/>
        <v>0</v>
      </c>
      <c r="L264" s="138">
        <f t="shared" ref="L264:M264" si="513">D264+F264</f>
        <v>0</v>
      </c>
      <c r="M264" s="138">
        <f t="shared" si="513"/>
        <v>0</v>
      </c>
      <c r="N264" s="139" t="str">
        <f t="shared" si="6"/>
        <v/>
      </c>
      <c r="O264" s="138">
        <f t="shared" si="7"/>
        <v>0</v>
      </c>
      <c r="P264" s="140" t="str">
        <f t="shared" si="3"/>
        <v/>
      </c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</row>
    <row r="265" ht="15.0" customHeight="1">
      <c r="A265" s="147"/>
      <c r="B265" s="135"/>
      <c r="C265" s="136"/>
      <c r="D265" s="137"/>
      <c r="E265" s="137"/>
      <c r="F265" s="138">
        <f>SUMIF('Nhap-Xuat'!$K$12:$K$50000,$A265,'Nhap-Xuat'!$N$12:$N$50000)</f>
        <v>0</v>
      </c>
      <c r="G265" s="138">
        <f>SUMIF('Nhap-Xuat'!$K$12:$K$50000,$A265,'Nhap-Xuat'!$P$12:$P$50000)</f>
        <v>0</v>
      </c>
      <c r="H265" s="138">
        <f>SUMIF('Nhap-Xuat'!$K$12:$K$50000,$A265,'Nhap-Xuat'!$Q$12:$Q$50000)</f>
        <v>0</v>
      </c>
      <c r="I265" s="138">
        <f>SUMIF('Nhap-Xuat'!$K$12:$K$50000,$A265,'Nhap-Xuat'!$S$12:$S$50000)</f>
        <v>0</v>
      </c>
      <c r="J265" s="138">
        <f t="shared" ref="J265:K265" si="514">D265+F265-H265</f>
        <v>0</v>
      </c>
      <c r="K265" s="138">
        <f t="shared" si="514"/>
        <v>0</v>
      </c>
      <c r="L265" s="138">
        <f t="shared" ref="L265:M265" si="515">D265+F265</f>
        <v>0</v>
      </c>
      <c r="M265" s="138">
        <f t="shared" si="515"/>
        <v>0</v>
      </c>
      <c r="N265" s="139" t="str">
        <f t="shared" si="6"/>
        <v/>
      </c>
      <c r="O265" s="138">
        <f t="shared" si="7"/>
        <v>0</v>
      </c>
      <c r="P265" s="140" t="str">
        <f t="shared" si="3"/>
        <v/>
      </c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</row>
    <row r="266" ht="15.0" customHeight="1">
      <c r="A266" s="147"/>
      <c r="B266" s="135"/>
      <c r="C266" s="136"/>
      <c r="D266" s="137"/>
      <c r="E266" s="137"/>
      <c r="F266" s="138">
        <f>SUMIF('Nhap-Xuat'!$K$12:$K$50000,$A266,'Nhap-Xuat'!$N$12:$N$50000)</f>
        <v>0</v>
      </c>
      <c r="G266" s="138">
        <f>SUMIF('Nhap-Xuat'!$K$12:$K$50000,$A266,'Nhap-Xuat'!$P$12:$P$50000)</f>
        <v>0</v>
      </c>
      <c r="H266" s="138">
        <f>SUMIF('Nhap-Xuat'!$K$12:$K$50000,$A266,'Nhap-Xuat'!$Q$12:$Q$50000)</f>
        <v>0</v>
      </c>
      <c r="I266" s="138">
        <f>SUMIF('Nhap-Xuat'!$K$12:$K$50000,$A266,'Nhap-Xuat'!$S$12:$S$50000)</f>
        <v>0</v>
      </c>
      <c r="J266" s="138">
        <f t="shared" ref="J266:K266" si="516">D266+F266-H266</f>
        <v>0</v>
      </c>
      <c r="K266" s="138">
        <f t="shared" si="516"/>
        <v>0</v>
      </c>
      <c r="L266" s="138">
        <f t="shared" ref="L266:M266" si="517">D266+F266</f>
        <v>0</v>
      </c>
      <c r="M266" s="138">
        <f t="shared" si="517"/>
        <v>0</v>
      </c>
      <c r="N266" s="139" t="str">
        <f t="shared" si="6"/>
        <v/>
      </c>
      <c r="O266" s="138">
        <f t="shared" si="7"/>
        <v>0</v>
      </c>
      <c r="P266" s="140" t="str">
        <f t="shared" si="3"/>
        <v/>
      </c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</row>
    <row r="267" ht="15.0" customHeight="1">
      <c r="A267" s="147"/>
      <c r="B267" s="135"/>
      <c r="C267" s="136"/>
      <c r="D267" s="137"/>
      <c r="E267" s="137"/>
      <c r="F267" s="138">
        <f>SUMIF('Nhap-Xuat'!$K$12:$K$50000,$A267,'Nhap-Xuat'!$N$12:$N$50000)</f>
        <v>0</v>
      </c>
      <c r="G267" s="138">
        <f>SUMIF('Nhap-Xuat'!$K$12:$K$50000,$A267,'Nhap-Xuat'!$P$12:$P$50000)</f>
        <v>0</v>
      </c>
      <c r="H267" s="138">
        <f>SUMIF('Nhap-Xuat'!$K$12:$K$50000,$A267,'Nhap-Xuat'!$Q$12:$Q$50000)</f>
        <v>0</v>
      </c>
      <c r="I267" s="138">
        <f>SUMIF('Nhap-Xuat'!$K$12:$K$50000,$A267,'Nhap-Xuat'!$S$12:$S$50000)</f>
        <v>0</v>
      </c>
      <c r="J267" s="138">
        <f t="shared" ref="J267:K267" si="518">D267+F267-H267</f>
        <v>0</v>
      </c>
      <c r="K267" s="138">
        <f t="shared" si="518"/>
        <v>0</v>
      </c>
      <c r="L267" s="138">
        <f t="shared" ref="L267:M267" si="519">D267+F267</f>
        <v>0</v>
      </c>
      <c r="M267" s="138">
        <f t="shared" si="519"/>
        <v>0</v>
      </c>
      <c r="N267" s="139" t="str">
        <f t="shared" si="6"/>
        <v/>
      </c>
      <c r="O267" s="138">
        <f t="shared" si="7"/>
        <v>0</v>
      </c>
      <c r="P267" s="140" t="str">
        <f t="shared" si="3"/>
        <v/>
      </c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</row>
    <row r="268" ht="15.0" customHeight="1">
      <c r="A268" s="147"/>
      <c r="B268" s="135"/>
      <c r="C268" s="136"/>
      <c r="D268" s="137"/>
      <c r="E268" s="137"/>
      <c r="F268" s="138">
        <f>SUMIF('Nhap-Xuat'!$K$12:$K$50000,$A268,'Nhap-Xuat'!$N$12:$N$50000)</f>
        <v>0</v>
      </c>
      <c r="G268" s="138">
        <f>SUMIF('Nhap-Xuat'!$K$12:$K$50000,$A268,'Nhap-Xuat'!$P$12:$P$50000)</f>
        <v>0</v>
      </c>
      <c r="H268" s="138">
        <f>SUMIF('Nhap-Xuat'!$K$12:$K$50000,$A268,'Nhap-Xuat'!$Q$12:$Q$50000)</f>
        <v>0</v>
      </c>
      <c r="I268" s="138">
        <f>SUMIF('Nhap-Xuat'!$K$12:$K$50000,$A268,'Nhap-Xuat'!$S$12:$S$50000)</f>
        <v>0</v>
      </c>
      <c r="J268" s="138">
        <f t="shared" ref="J268:K268" si="520">D268+F268-H268</f>
        <v>0</v>
      </c>
      <c r="K268" s="138">
        <f t="shared" si="520"/>
        <v>0</v>
      </c>
      <c r="L268" s="138">
        <f t="shared" ref="L268:M268" si="521">D268+F268</f>
        <v>0</v>
      </c>
      <c r="M268" s="138">
        <f t="shared" si="521"/>
        <v>0</v>
      </c>
      <c r="N268" s="139" t="str">
        <f t="shared" si="6"/>
        <v/>
      </c>
      <c r="O268" s="138">
        <f t="shared" si="7"/>
        <v>0</v>
      </c>
      <c r="P268" s="140" t="str">
        <f t="shared" si="3"/>
        <v/>
      </c>
      <c r="Q268" s="141"/>
      <c r="R268" s="141"/>
      <c r="S268" s="141"/>
      <c r="T268" s="141"/>
      <c r="U268" s="141"/>
      <c r="V268" s="141"/>
      <c r="W268" s="141"/>
      <c r="X268" s="141"/>
      <c r="Y268" s="141"/>
      <c r="Z268" s="141"/>
    </row>
    <row r="269" ht="15.0" customHeight="1">
      <c r="A269" s="147"/>
      <c r="B269" s="135"/>
      <c r="C269" s="136"/>
      <c r="D269" s="137"/>
      <c r="E269" s="137"/>
      <c r="F269" s="138">
        <f>SUMIF('Nhap-Xuat'!$K$12:$K$50000,$A269,'Nhap-Xuat'!$N$12:$N$50000)</f>
        <v>0</v>
      </c>
      <c r="G269" s="138">
        <f>SUMIF('Nhap-Xuat'!$K$12:$K$50000,$A269,'Nhap-Xuat'!$P$12:$P$50000)</f>
        <v>0</v>
      </c>
      <c r="H269" s="138">
        <f>SUMIF('Nhap-Xuat'!$K$12:$K$50000,$A269,'Nhap-Xuat'!$Q$12:$Q$50000)</f>
        <v>0</v>
      </c>
      <c r="I269" s="138">
        <f>SUMIF('Nhap-Xuat'!$K$12:$K$50000,$A269,'Nhap-Xuat'!$S$12:$S$50000)</f>
        <v>0</v>
      </c>
      <c r="J269" s="138">
        <f t="shared" ref="J269:K269" si="522">D269+F269-H269</f>
        <v>0</v>
      </c>
      <c r="K269" s="138">
        <f t="shared" si="522"/>
        <v>0</v>
      </c>
      <c r="L269" s="138">
        <f t="shared" ref="L269:M269" si="523">D269+F269</f>
        <v>0</v>
      </c>
      <c r="M269" s="138">
        <f t="shared" si="523"/>
        <v>0</v>
      </c>
      <c r="N269" s="139" t="str">
        <f t="shared" si="6"/>
        <v/>
      </c>
      <c r="O269" s="138">
        <f t="shared" si="7"/>
        <v>0</v>
      </c>
      <c r="P269" s="140" t="str">
        <f t="shared" si="3"/>
        <v/>
      </c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</row>
    <row r="270" ht="15.0" customHeight="1">
      <c r="A270" s="147"/>
      <c r="B270" s="135"/>
      <c r="C270" s="136"/>
      <c r="D270" s="137"/>
      <c r="E270" s="137"/>
      <c r="F270" s="138">
        <f>SUMIF('Nhap-Xuat'!$K$12:$K$50000,$A270,'Nhap-Xuat'!$N$12:$N$50000)</f>
        <v>0</v>
      </c>
      <c r="G270" s="138">
        <f>SUMIF('Nhap-Xuat'!$K$12:$K$50000,$A270,'Nhap-Xuat'!$P$12:$P$50000)</f>
        <v>0</v>
      </c>
      <c r="H270" s="138">
        <f>SUMIF('Nhap-Xuat'!$K$12:$K$50000,$A270,'Nhap-Xuat'!$Q$12:$Q$50000)</f>
        <v>0</v>
      </c>
      <c r="I270" s="138">
        <f>SUMIF('Nhap-Xuat'!$K$12:$K$50000,$A270,'Nhap-Xuat'!$S$12:$S$50000)</f>
        <v>0</v>
      </c>
      <c r="J270" s="138">
        <f t="shared" ref="J270:K270" si="524">D270+F270-H270</f>
        <v>0</v>
      </c>
      <c r="K270" s="138">
        <f t="shared" si="524"/>
        <v>0</v>
      </c>
      <c r="L270" s="138">
        <f t="shared" ref="L270:M270" si="525">D270+F270</f>
        <v>0</v>
      </c>
      <c r="M270" s="138">
        <f t="shared" si="525"/>
        <v>0</v>
      </c>
      <c r="N270" s="139" t="str">
        <f t="shared" si="6"/>
        <v/>
      </c>
      <c r="O270" s="138">
        <f t="shared" si="7"/>
        <v>0</v>
      </c>
      <c r="P270" s="140" t="str">
        <f t="shared" si="3"/>
        <v/>
      </c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</row>
    <row r="271" ht="15.0" customHeight="1">
      <c r="A271" s="147"/>
      <c r="B271" s="135"/>
      <c r="C271" s="136"/>
      <c r="D271" s="137"/>
      <c r="E271" s="137"/>
      <c r="F271" s="138">
        <f>SUMIF('Nhap-Xuat'!$K$12:$K$50000,$A271,'Nhap-Xuat'!$N$12:$N$50000)</f>
        <v>0</v>
      </c>
      <c r="G271" s="138">
        <f>SUMIF('Nhap-Xuat'!$K$12:$K$50000,$A271,'Nhap-Xuat'!$P$12:$P$50000)</f>
        <v>0</v>
      </c>
      <c r="H271" s="138">
        <f>SUMIF('Nhap-Xuat'!$K$12:$K$50000,$A271,'Nhap-Xuat'!$Q$12:$Q$50000)</f>
        <v>0</v>
      </c>
      <c r="I271" s="138">
        <f>SUMIF('Nhap-Xuat'!$K$12:$K$50000,$A271,'Nhap-Xuat'!$S$12:$S$50000)</f>
        <v>0</v>
      </c>
      <c r="J271" s="138">
        <f t="shared" ref="J271:K271" si="526">D271+F271-H271</f>
        <v>0</v>
      </c>
      <c r="K271" s="138">
        <f t="shared" si="526"/>
        <v>0</v>
      </c>
      <c r="L271" s="138">
        <f t="shared" ref="L271:M271" si="527">D271+F271</f>
        <v>0</v>
      </c>
      <c r="M271" s="138">
        <f t="shared" si="527"/>
        <v>0</v>
      </c>
      <c r="N271" s="139" t="str">
        <f t="shared" si="6"/>
        <v/>
      </c>
      <c r="O271" s="138">
        <f t="shared" si="7"/>
        <v>0</v>
      </c>
      <c r="P271" s="140" t="str">
        <f t="shared" si="3"/>
        <v/>
      </c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</row>
    <row r="272" ht="15.0" customHeight="1">
      <c r="A272" s="147"/>
      <c r="B272" s="135"/>
      <c r="C272" s="136"/>
      <c r="D272" s="137"/>
      <c r="E272" s="137"/>
      <c r="F272" s="138">
        <f>SUMIF('Nhap-Xuat'!$K$12:$K$50000,$A272,'Nhap-Xuat'!$N$12:$N$50000)</f>
        <v>0</v>
      </c>
      <c r="G272" s="138">
        <f>SUMIF('Nhap-Xuat'!$K$12:$K$50000,$A272,'Nhap-Xuat'!$P$12:$P$50000)</f>
        <v>0</v>
      </c>
      <c r="H272" s="138">
        <f>SUMIF('Nhap-Xuat'!$K$12:$K$50000,$A272,'Nhap-Xuat'!$Q$12:$Q$50000)</f>
        <v>0</v>
      </c>
      <c r="I272" s="138">
        <f>SUMIF('Nhap-Xuat'!$K$12:$K$50000,$A272,'Nhap-Xuat'!$S$12:$S$50000)</f>
        <v>0</v>
      </c>
      <c r="J272" s="138">
        <f t="shared" ref="J272:K272" si="528">D272+F272-H272</f>
        <v>0</v>
      </c>
      <c r="K272" s="138">
        <f t="shared" si="528"/>
        <v>0</v>
      </c>
      <c r="L272" s="138">
        <f t="shared" ref="L272:M272" si="529">D272+F272</f>
        <v>0</v>
      </c>
      <c r="M272" s="138">
        <f t="shared" si="529"/>
        <v>0</v>
      </c>
      <c r="N272" s="139" t="str">
        <f t="shared" si="6"/>
        <v/>
      </c>
      <c r="O272" s="138">
        <f t="shared" si="7"/>
        <v>0</v>
      </c>
      <c r="P272" s="140" t="str">
        <f t="shared" si="3"/>
        <v/>
      </c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</row>
    <row r="273" ht="15.0" customHeight="1">
      <c r="A273" s="147"/>
      <c r="B273" s="135"/>
      <c r="C273" s="136"/>
      <c r="D273" s="137"/>
      <c r="E273" s="137"/>
      <c r="F273" s="138">
        <f>SUMIF('Nhap-Xuat'!$K$12:$K$50000,$A273,'Nhap-Xuat'!$N$12:$N$50000)</f>
        <v>0</v>
      </c>
      <c r="G273" s="138">
        <f>SUMIF('Nhap-Xuat'!$K$12:$K$50000,$A273,'Nhap-Xuat'!$P$12:$P$50000)</f>
        <v>0</v>
      </c>
      <c r="H273" s="138">
        <f>SUMIF('Nhap-Xuat'!$K$12:$K$50000,$A273,'Nhap-Xuat'!$Q$12:$Q$50000)</f>
        <v>0</v>
      </c>
      <c r="I273" s="138">
        <f>SUMIF('Nhap-Xuat'!$K$12:$K$50000,$A273,'Nhap-Xuat'!$S$12:$S$50000)</f>
        <v>0</v>
      </c>
      <c r="J273" s="138">
        <f t="shared" ref="J273:K273" si="530">D273+F273-H273</f>
        <v>0</v>
      </c>
      <c r="K273" s="138">
        <f t="shared" si="530"/>
        <v>0</v>
      </c>
      <c r="L273" s="138">
        <f t="shared" ref="L273:M273" si="531">D273+F273</f>
        <v>0</v>
      </c>
      <c r="M273" s="138">
        <f t="shared" si="531"/>
        <v>0</v>
      </c>
      <c r="N273" s="139" t="str">
        <f t="shared" si="6"/>
        <v/>
      </c>
      <c r="O273" s="138">
        <f t="shared" si="7"/>
        <v>0</v>
      </c>
      <c r="P273" s="140" t="str">
        <f t="shared" si="3"/>
        <v/>
      </c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</row>
    <row r="274" ht="15.0" customHeight="1">
      <c r="A274" s="147"/>
      <c r="B274" s="135"/>
      <c r="C274" s="136"/>
      <c r="D274" s="137"/>
      <c r="E274" s="137"/>
      <c r="F274" s="138">
        <f>SUMIF('Nhap-Xuat'!$K$12:$K$50000,$A274,'Nhap-Xuat'!$N$12:$N$50000)</f>
        <v>0</v>
      </c>
      <c r="G274" s="138">
        <f>SUMIF('Nhap-Xuat'!$K$12:$K$50000,$A274,'Nhap-Xuat'!$P$12:$P$50000)</f>
        <v>0</v>
      </c>
      <c r="H274" s="138">
        <f>SUMIF('Nhap-Xuat'!$K$12:$K$50000,$A274,'Nhap-Xuat'!$Q$12:$Q$50000)</f>
        <v>0</v>
      </c>
      <c r="I274" s="138">
        <f>SUMIF('Nhap-Xuat'!$K$12:$K$50000,$A274,'Nhap-Xuat'!$S$12:$S$50000)</f>
        <v>0</v>
      </c>
      <c r="J274" s="138">
        <f t="shared" ref="J274:K274" si="532">D274+F274-H274</f>
        <v>0</v>
      </c>
      <c r="K274" s="138">
        <f t="shared" si="532"/>
        <v>0</v>
      </c>
      <c r="L274" s="138">
        <f t="shared" ref="L274:M274" si="533">D274+F274</f>
        <v>0</v>
      </c>
      <c r="M274" s="138">
        <f t="shared" si="533"/>
        <v>0</v>
      </c>
      <c r="N274" s="139" t="str">
        <f t="shared" si="6"/>
        <v/>
      </c>
      <c r="O274" s="138">
        <f t="shared" si="7"/>
        <v>0</v>
      </c>
      <c r="P274" s="140" t="str">
        <f t="shared" si="3"/>
        <v/>
      </c>
      <c r="Q274" s="141"/>
      <c r="R274" s="141"/>
      <c r="S274" s="141"/>
      <c r="T274" s="141"/>
      <c r="U274" s="141"/>
      <c r="V274" s="141"/>
      <c r="W274" s="141"/>
      <c r="X274" s="141"/>
      <c r="Y274" s="141"/>
      <c r="Z274" s="141"/>
    </row>
    <row r="275" ht="15.0" customHeight="1">
      <c r="A275" s="147"/>
      <c r="B275" s="135"/>
      <c r="C275" s="136"/>
      <c r="D275" s="137"/>
      <c r="E275" s="137"/>
      <c r="F275" s="138">
        <f>SUMIF('Nhap-Xuat'!$K$12:$K$50000,$A275,'Nhap-Xuat'!$N$12:$N$50000)</f>
        <v>0</v>
      </c>
      <c r="G275" s="138">
        <f>SUMIF('Nhap-Xuat'!$K$12:$K$50000,$A275,'Nhap-Xuat'!$P$12:$P$50000)</f>
        <v>0</v>
      </c>
      <c r="H275" s="138">
        <f>SUMIF('Nhap-Xuat'!$K$12:$K$50000,$A275,'Nhap-Xuat'!$Q$12:$Q$50000)</f>
        <v>0</v>
      </c>
      <c r="I275" s="138">
        <f>SUMIF('Nhap-Xuat'!$K$12:$K$50000,$A275,'Nhap-Xuat'!$S$12:$S$50000)</f>
        <v>0</v>
      </c>
      <c r="J275" s="138">
        <f t="shared" ref="J275:K275" si="534">D275+F275-H275</f>
        <v>0</v>
      </c>
      <c r="K275" s="138">
        <f t="shared" si="534"/>
        <v>0</v>
      </c>
      <c r="L275" s="138">
        <f t="shared" ref="L275:M275" si="535">D275+F275</f>
        <v>0</v>
      </c>
      <c r="M275" s="138">
        <f t="shared" si="535"/>
        <v>0</v>
      </c>
      <c r="N275" s="139" t="str">
        <f t="shared" si="6"/>
        <v/>
      </c>
      <c r="O275" s="138">
        <f t="shared" si="7"/>
        <v>0</v>
      </c>
      <c r="P275" s="140" t="str">
        <f t="shared" si="3"/>
        <v/>
      </c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</row>
    <row r="276" ht="15.0" customHeight="1">
      <c r="A276" s="147"/>
      <c r="B276" s="135"/>
      <c r="C276" s="136"/>
      <c r="D276" s="137"/>
      <c r="E276" s="137"/>
      <c r="F276" s="138">
        <f>SUMIF('Nhap-Xuat'!$K$12:$K$50000,$A276,'Nhap-Xuat'!$N$12:$N$50000)</f>
        <v>0</v>
      </c>
      <c r="G276" s="138">
        <f>SUMIF('Nhap-Xuat'!$K$12:$K$50000,$A276,'Nhap-Xuat'!$P$12:$P$50000)</f>
        <v>0</v>
      </c>
      <c r="H276" s="138">
        <f>SUMIF('Nhap-Xuat'!$K$12:$K$50000,$A276,'Nhap-Xuat'!$Q$12:$Q$50000)</f>
        <v>0</v>
      </c>
      <c r="I276" s="138">
        <f>SUMIF('Nhap-Xuat'!$K$12:$K$50000,$A276,'Nhap-Xuat'!$S$12:$S$50000)</f>
        <v>0</v>
      </c>
      <c r="J276" s="138">
        <f t="shared" ref="J276:K276" si="536">D276+F276-H276</f>
        <v>0</v>
      </c>
      <c r="K276" s="138">
        <f t="shared" si="536"/>
        <v>0</v>
      </c>
      <c r="L276" s="138">
        <f t="shared" ref="L276:M276" si="537">D276+F276</f>
        <v>0</v>
      </c>
      <c r="M276" s="138">
        <f t="shared" si="537"/>
        <v>0</v>
      </c>
      <c r="N276" s="139" t="str">
        <f t="shared" si="6"/>
        <v/>
      </c>
      <c r="O276" s="138">
        <f t="shared" si="7"/>
        <v>0</v>
      </c>
      <c r="P276" s="140" t="str">
        <f t="shared" si="3"/>
        <v/>
      </c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</row>
    <row r="277" ht="15.0" customHeight="1">
      <c r="A277" s="147"/>
      <c r="B277" s="135"/>
      <c r="C277" s="136"/>
      <c r="D277" s="137"/>
      <c r="E277" s="137"/>
      <c r="F277" s="138">
        <f>SUMIF('Nhap-Xuat'!$K$12:$K$50000,$A277,'Nhap-Xuat'!$N$12:$N$50000)</f>
        <v>0</v>
      </c>
      <c r="G277" s="138">
        <f>SUMIF('Nhap-Xuat'!$K$12:$K$50000,$A277,'Nhap-Xuat'!$P$12:$P$50000)</f>
        <v>0</v>
      </c>
      <c r="H277" s="138">
        <f>SUMIF('Nhap-Xuat'!$K$12:$K$50000,$A277,'Nhap-Xuat'!$Q$12:$Q$50000)</f>
        <v>0</v>
      </c>
      <c r="I277" s="138">
        <f>SUMIF('Nhap-Xuat'!$K$12:$K$50000,$A277,'Nhap-Xuat'!$S$12:$S$50000)</f>
        <v>0</v>
      </c>
      <c r="J277" s="138">
        <f t="shared" ref="J277:K277" si="538">D277+F277-H277</f>
        <v>0</v>
      </c>
      <c r="K277" s="138">
        <f t="shared" si="538"/>
        <v>0</v>
      </c>
      <c r="L277" s="138">
        <f t="shared" ref="L277:M277" si="539">D277+F277</f>
        <v>0</v>
      </c>
      <c r="M277" s="138">
        <f t="shared" si="539"/>
        <v>0</v>
      </c>
      <c r="N277" s="139" t="str">
        <f t="shared" si="6"/>
        <v/>
      </c>
      <c r="O277" s="138">
        <f t="shared" si="7"/>
        <v>0</v>
      </c>
      <c r="P277" s="140" t="str">
        <f t="shared" si="3"/>
        <v/>
      </c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</row>
    <row r="278" ht="15.0" customHeight="1">
      <c r="A278" s="147"/>
      <c r="B278" s="135"/>
      <c r="C278" s="136"/>
      <c r="D278" s="137"/>
      <c r="E278" s="137"/>
      <c r="F278" s="138">
        <f>SUMIF('Nhap-Xuat'!$K$12:$K$50000,$A278,'Nhap-Xuat'!$N$12:$N$50000)</f>
        <v>0</v>
      </c>
      <c r="G278" s="138">
        <f>SUMIF('Nhap-Xuat'!$K$12:$K$50000,$A278,'Nhap-Xuat'!$P$12:$P$50000)</f>
        <v>0</v>
      </c>
      <c r="H278" s="138">
        <f>SUMIF('Nhap-Xuat'!$K$12:$K$50000,$A278,'Nhap-Xuat'!$Q$12:$Q$50000)</f>
        <v>0</v>
      </c>
      <c r="I278" s="138">
        <f>SUMIF('Nhap-Xuat'!$K$12:$K$50000,$A278,'Nhap-Xuat'!$S$12:$S$50000)</f>
        <v>0</v>
      </c>
      <c r="J278" s="138">
        <f t="shared" ref="J278:K278" si="540">D278+F278-H278</f>
        <v>0</v>
      </c>
      <c r="K278" s="138">
        <f t="shared" si="540"/>
        <v>0</v>
      </c>
      <c r="L278" s="138">
        <f t="shared" ref="L278:M278" si="541">D278+F278</f>
        <v>0</v>
      </c>
      <c r="M278" s="138">
        <f t="shared" si="541"/>
        <v>0</v>
      </c>
      <c r="N278" s="139" t="str">
        <f t="shared" si="6"/>
        <v/>
      </c>
      <c r="O278" s="138">
        <f t="shared" si="7"/>
        <v>0</v>
      </c>
      <c r="P278" s="140" t="str">
        <f t="shared" si="3"/>
        <v/>
      </c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</row>
    <row r="279" ht="15.0" customHeight="1">
      <c r="A279" s="147"/>
      <c r="B279" s="135"/>
      <c r="C279" s="136"/>
      <c r="D279" s="137"/>
      <c r="E279" s="137"/>
      <c r="F279" s="138">
        <f>SUMIF('Nhap-Xuat'!$K$12:$K$50000,$A279,'Nhap-Xuat'!$N$12:$N$50000)</f>
        <v>0</v>
      </c>
      <c r="G279" s="138">
        <f>SUMIF('Nhap-Xuat'!$K$12:$K$50000,$A279,'Nhap-Xuat'!$P$12:$P$50000)</f>
        <v>0</v>
      </c>
      <c r="H279" s="138">
        <f>SUMIF('Nhap-Xuat'!$K$12:$K$50000,$A279,'Nhap-Xuat'!$Q$12:$Q$50000)</f>
        <v>0</v>
      </c>
      <c r="I279" s="138">
        <f>SUMIF('Nhap-Xuat'!$K$12:$K$50000,$A279,'Nhap-Xuat'!$S$12:$S$50000)</f>
        <v>0</v>
      </c>
      <c r="J279" s="138">
        <f t="shared" ref="J279:K279" si="542">D279+F279-H279</f>
        <v>0</v>
      </c>
      <c r="K279" s="138">
        <f t="shared" si="542"/>
        <v>0</v>
      </c>
      <c r="L279" s="138">
        <f t="shared" ref="L279:M279" si="543">D279+F279</f>
        <v>0</v>
      </c>
      <c r="M279" s="138">
        <f t="shared" si="543"/>
        <v>0</v>
      </c>
      <c r="N279" s="139" t="str">
        <f t="shared" si="6"/>
        <v/>
      </c>
      <c r="O279" s="138">
        <f t="shared" si="7"/>
        <v>0</v>
      </c>
      <c r="P279" s="140" t="str">
        <f t="shared" si="3"/>
        <v/>
      </c>
      <c r="Q279" s="141"/>
      <c r="R279" s="141"/>
      <c r="S279" s="141"/>
      <c r="T279" s="141"/>
      <c r="U279" s="141"/>
      <c r="V279" s="141"/>
      <c r="W279" s="141"/>
      <c r="X279" s="141"/>
      <c r="Y279" s="141"/>
      <c r="Z279" s="141"/>
    </row>
    <row r="280" ht="15.0" customHeight="1">
      <c r="A280" s="147"/>
      <c r="B280" s="135"/>
      <c r="C280" s="136"/>
      <c r="D280" s="137"/>
      <c r="E280" s="137"/>
      <c r="F280" s="138">
        <f>SUMIF('Nhap-Xuat'!$K$12:$K$50000,$A280,'Nhap-Xuat'!$N$12:$N$50000)</f>
        <v>0</v>
      </c>
      <c r="G280" s="138">
        <f>SUMIF('Nhap-Xuat'!$K$12:$K$50000,$A280,'Nhap-Xuat'!$P$12:$P$50000)</f>
        <v>0</v>
      </c>
      <c r="H280" s="138">
        <f>SUMIF('Nhap-Xuat'!$K$12:$K$50000,$A280,'Nhap-Xuat'!$Q$12:$Q$50000)</f>
        <v>0</v>
      </c>
      <c r="I280" s="138">
        <f>SUMIF('Nhap-Xuat'!$K$12:$K$50000,$A280,'Nhap-Xuat'!$S$12:$S$50000)</f>
        <v>0</v>
      </c>
      <c r="J280" s="138">
        <f t="shared" ref="J280:K280" si="544">D280+F280-H280</f>
        <v>0</v>
      </c>
      <c r="K280" s="138">
        <f t="shared" si="544"/>
        <v>0</v>
      </c>
      <c r="L280" s="138">
        <f t="shared" ref="L280:M280" si="545">D280+F280</f>
        <v>0</v>
      </c>
      <c r="M280" s="138">
        <f t="shared" si="545"/>
        <v>0</v>
      </c>
      <c r="N280" s="139" t="str">
        <f t="shared" si="6"/>
        <v/>
      </c>
      <c r="O280" s="138">
        <f t="shared" si="7"/>
        <v>0</v>
      </c>
      <c r="P280" s="140" t="str">
        <f t="shared" si="3"/>
        <v/>
      </c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</row>
    <row r="281" ht="15.0" customHeight="1">
      <c r="A281" s="147"/>
      <c r="B281" s="135"/>
      <c r="C281" s="136"/>
      <c r="D281" s="137"/>
      <c r="E281" s="137"/>
      <c r="F281" s="138">
        <f>SUMIF('Nhap-Xuat'!$K$12:$K$50000,$A281,'Nhap-Xuat'!$N$12:$N$50000)</f>
        <v>0</v>
      </c>
      <c r="G281" s="138">
        <f>SUMIF('Nhap-Xuat'!$K$12:$K$50000,$A281,'Nhap-Xuat'!$P$12:$P$50000)</f>
        <v>0</v>
      </c>
      <c r="H281" s="138">
        <f>SUMIF('Nhap-Xuat'!$K$12:$K$50000,$A281,'Nhap-Xuat'!$Q$12:$Q$50000)</f>
        <v>0</v>
      </c>
      <c r="I281" s="138">
        <f>SUMIF('Nhap-Xuat'!$K$12:$K$50000,$A281,'Nhap-Xuat'!$S$12:$S$50000)</f>
        <v>0</v>
      </c>
      <c r="J281" s="138">
        <f t="shared" ref="J281:K281" si="546">D281+F281-H281</f>
        <v>0</v>
      </c>
      <c r="K281" s="138">
        <f t="shared" si="546"/>
        <v>0</v>
      </c>
      <c r="L281" s="138">
        <f t="shared" ref="L281:M281" si="547">D281+F281</f>
        <v>0</v>
      </c>
      <c r="M281" s="138">
        <f t="shared" si="547"/>
        <v>0</v>
      </c>
      <c r="N281" s="139" t="str">
        <f t="shared" si="6"/>
        <v/>
      </c>
      <c r="O281" s="138">
        <f t="shared" si="7"/>
        <v>0</v>
      </c>
      <c r="P281" s="140" t="str">
        <f t="shared" si="3"/>
        <v/>
      </c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</row>
    <row r="282" ht="15.0" customHeight="1">
      <c r="A282" s="147"/>
      <c r="B282" s="135"/>
      <c r="C282" s="136"/>
      <c r="D282" s="137"/>
      <c r="E282" s="137"/>
      <c r="F282" s="138">
        <f>SUMIF('Nhap-Xuat'!$K$12:$K$50000,$A282,'Nhap-Xuat'!$N$12:$N$50000)</f>
        <v>0</v>
      </c>
      <c r="G282" s="138">
        <f>SUMIF('Nhap-Xuat'!$K$12:$K$50000,$A282,'Nhap-Xuat'!$P$12:$P$50000)</f>
        <v>0</v>
      </c>
      <c r="H282" s="138">
        <f>SUMIF('Nhap-Xuat'!$K$12:$K$50000,$A282,'Nhap-Xuat'!$Q$12:$Q$50000)</f>
        <v>0</v>
      </c>
      <c r="I282" s="138">
        <f>SUMIF('Nhap-Xuat'!$K$12:$K$50000,$A282,'Nhap-Xuat'!$S$12:$S$50000)</f>
        <v>0</v>
      </c>
      <c r="J282" s="138">
        <f t="shared" ref="J282:K282" si="548">D282+F282-H282</f>
        <v>0</v>
      </c>
      <c r="K282" s="138">
        <f t="shared" si="548"/>
        <v>0</v>
      </c>
      <c r="L282" s="138">
        <f t="shared" ref="L282:M282" si="549">D282+F282</f>
        <v>0</v>
      </c>
      <c r="M282" s="138">
        <f t="shared" si="549"/>
        <v>0</v>
      </c>
      <c r="N282" s="139" t="str">
        <f t="shared" si="6"/>
        <v/>
      </c>
      <c r="O282" s="138">
        <f t="shared" si="7"/>
        <v>0</v>
      </c>
      <c r="P282" s="140" t="str">
        <f t="shared" si="3"/>
        <v/>
      </c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</row>
    <row r="283" ht="15.0" customHeight="1">
      <c r="A283" s="147"/>
      <c r="B283" s="135"/>
      <c r="C283" s="136"/>
      <c r="D283" s="137"/>
      <c r="E283" s="137"/>
      <c r="F283" s="138">
        <f>SUMIF('Nhap-Xuat'!$K$12:$K$50000,$A283,'Nhap-Xuat'!$N$12:$N$50000)</f>
        <v>0</v>
      </c>
      <c r="G283" s="138">
        <f>SUMIF('Nhap-Xuat'!$K$12:$K$50000,$A283,'Nhap-Xuat'!$P$12:$P$50000)</f>
        <v>0</v>
      </c>
      <c r="H283" s="138">
        <f>SUMIF('Nhap-Xuat'!$K$12:$K$50000,$A283,'Nhap-Xuat'!$Q$12:$Q$50000)</f>
        <v>0</v>
      </c>
      <c r="I283" s="138">
        <f>SUMIF('Nhap-Xuat'!$K$12:$K$50000,$A283,'Nhap-Xuat'!$S$12:$S$50000)</f>
        <v>0</v>
      </c>
      <c r="J283" s="138">
        <f t="shared" ref="J283:K283" si="550">D283+F283-H283</f>
        <v>0</v>
      </c>
      <c r="K283" s="138">
        <f t="shared" si="550"/>
        <v>0</v>
      </c>
      <c r="L283" s="138">
        <f t="shared" ref="L283:M283" si="551">D283+F283</f>
        <v>0</v>
      </c>
      <c r="M283" s="138">
        <f t="shared" si="551"/>
        <v>0</v>
      </c>
      <c r="N283" s="139" t="str">
        <f t="shared" si="6"/>
        <v/>
      </c>
      <c r="O283" s="138">
        <f t="shared" si="7"/>
        <v>0</v>
      </c>
      <c r="P283" s="140" t="str">
        <f t="shared" si="3"/>
        <v/>
      </c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</row>
    <row r="284" ht="15.0" customHeight="1">
      <c r="A284" s="147"/>
      <c r="B284" s="135"/>
      <c r="C284" s="136"/>
      <c r="D284" s="137"/>
      <c r="E284" s="137"/>
      <c r="F284" s="138">
        <f>SUMIF('Nhap-Xuat'!$K$12:$K$50000,$A284,'Nhap-Xuat'!$N$12:$N$50000)</f>
        <v>0</v>
      </c>
      <c r="G284" s="138">
        <f>SUMIF('Nhap-Xuat'!$K$12:$K$50000,$A284,'Nhap-Xuat'!$P$12:$P$50000)</f>
        <v>0</v>
      </c>
      <c r="H284" s="138">
        <f>SUMIF('Nhap-Xuat'!$K$12:$K$50000,$A284,'Nhap-Xuat'!$Q$12:$Q$50000)</f>
        <v>0</v>
      </c>
      <c r="I284" s="138">
        <f>SUMIF('Nhap-Xuat'!$K$12:$K$50000,$A284,'Nhap-Xuat'!$S$12:$S$50000)</f>
        <v>0</v>
      </c>
      <c r="J284" s="138">
        <f t="shared" ref="J284:K284" si="552">D284+F284-H284</f>
        <v>0</v>
      </c>
      <c r="K284" s="138">
        <f t="shared" si="552"/>
        <v>0</v>
      </c>
      <c r="L284" s="138">
        <f t="shared" ref="L284:M284" si="553">D284+F284</f>
        <v>0</v>
      </c>
      <c r="M284" s="138">
        <f t="shared" si="553"/>
        <v>0</v>
      </c>
      <c r="N284" s="139" t="str">
        <f t="shared" si="6"/>
        <v/>
      </c>
      <c r="O284" s="138">
        <f t="shared" si="7"/>
        <v>0</v>
      </c>
      <c r="P284" s="140" t="str">
        <f t="shared" si="3"/>
        <v/>
      </c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</row>
    <row r="285" ht="15.0" customHeight="1">
      <c r="A285" s="147"/>
      <c r="B285" s="135"/>
      <c r="C285" s="136"/>
      <c r="D285" s="137"/>
      <c r="E285" s="137"/>
      <c r="F285" s="138">
        <f>SUMIF('Nhap-Xuat'!$K$12:$K$50000,$A285,'Nhap-Xuat'!$N$12:$N$50000)</f>
        <v>0</v>
      </c>
      <c r="G285" s="138">
        <f>SUMIF('Nhap-Xuat'!$K$12:$K$50000,$A285,'Nhap-Xuat'!$P$12:$P$50000)</f>
        <v>0</v>
      </c>
      <c r="H285" s="138">
        <f>SUMIF('Nhap-Xuat'!$K$12:$K$50000,$A285,'Nhap-Xuat'!$Q$12:$Q$50000)</f>
        <v>0</v>
      </c>
      <c r="I285" s="138">
        <f>SUMIF('Nhap-Xuat'!$K$12:$K$50000,$A285,'Nhap-Xuat'!$S$12:$S$50000)</f>
        <v>0</v>
      </c>
      <c r="J285" s="138">
        <f t="shared" ref="J285:K285" si="554">D285+F285-H285</f>
        <v>0</v>
      </c>
      <c r="K285" s="138">
        <f t="shared" si="554"/>
        <v>0</v>
      </c>
      <c r="L285" s="138">
        <f t="shared" ref="L285:M285" si="555">D285+F285</f>
        <v>0</v>
      </c>
      <c r="M285" s="138">
        <f t="shared" si="555"/>
        <v>0</v>
      </c>
      <c r="N285" s="139" t="str">
        <f t="shared" si="6"/>
        <v/>
      </c>
      <c r="O285" s="138">
        <f t="shared" si="7"/>
        <v>0</v>
      </c>
      <c r="P285" s="140" t="str">
        <f t="shared" si="3"/>
        <v/>
      </c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</row>
    <row r="286" ht="15.0" customHeight="1">
      <c r="A286" s="147"/>
      <c r="B286" s="135"/>
      <c r="C286" s="136"/>
      <c r="D286" s="137"/>
      <c r="E286" s="137"/>
      <c r="F286" s="138">
        <f>SUMIF('Nhap-Xuat'!$K$12:$K$50000,$A286,'Nhap-Xuat'!$N$12:$N$50000)</f>
        <v>0</v>
      </c>
      <c r="G286" s="138">
        <f>SUMIF('Nhap-Xuat'!$K$12:$K$50000,$A286,'Nhap-Xuat'!$P$12:$P$50000)</f>
        <v>0</v>
      </c>
      <c r="H286" s="138">
        <f>SUMIF('Nhap-Xuat'!$K$12:$K$50000,$A286,'Nhap-Xuat'!$Q$12:$Q$50000)</f>
        <v>0</v>
      </c>
      <c r="I286" s="138">
        <f>SUMIF('Nhap-Xuat'!$K$12:$K$50000,$A286,'Nhap-Xuat'!$S$12:$S$50000)</f>
        <v>0</v>
      </c>
      <c r="J286" s="138">
        <f t="shared" ref="J286:K286" si="556">D286+F286-H286</f>
        <v>0</v>
      </c>
      <c r="K286" s="138">
        <f t="shared" si="556"/>
        <v>0</v>
      </c>
      <c r="L286" s="138">
        <f t="shared" ref="L286:M286" si="557">D286+F286</f>
        <v>0</v>
      </c>
      <c r="M286" s="138">
        <f t="shared" si="557"/>
        <v>0</v>
      </c>
      <c r="N286" s="139" t="str">
        <f t="shared" si="6"/>
        <v/>
      </c>
      <c r="O286" s="138">
        <f t="shared" si="7"/>
        <v>0</v>
      </c>
      <c r="P286" s="140" t="str">
        <f t="shared" si="3"/>
        <v/>
      </c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</row>
    <row r="287" ht="15.0" customHeight="1">
      <c r="A287" s="147"/>
      <c r="B287" s="135"/>
      <c r="C287" s="136"/>
      <c r="D287" s="137"/>
      <c r="E287" s="137"/>
      <c r="F287" s="138">
        <f>SUMIF('Nhap-Xuat'!$K$12:$K$50000,$A287,'Nhap-Xuat'!$N$12:$N$50000)</f>
        <v>0</v>
      </c>
      <c r="G287" s="138">
        <f>SUMIF('Nhap-Xuat'!$K$12:$K$50000,$A287,'Nhap-Xuat'!$P$12:$P$50000)</f>
        <v>0</v>
      </c>
      <c r="H287" s="138">
        <f>SUMIF('Nhap-Xuat'!$K$12:$K$50000,$A287,'Nhap-Xuat'!$Q$12:$Q$50000)</f>
        <v>0</v>
      </c>
      <c r="I287" s="138">
        <f>SUMIF('Nhap-Xuat'!$K$12:$K$50000,$A287,'Nhap-Xuat'!$S$12:$S$50000)</f>
        <v>0</v>
      </c>
      <c r="J287" s="138">
        <f t="shared" ref="J287:K287" si="558">D287+F287-H287</f>
        <v>0</v>
      </c>
      <c r="K287" s="138">
        <f t="shared" si="558"/>
        <v>0</v>
      </c>
      <c r="L287" s="138">
        <f t="shared" ref="L287:M287" si="559">D287+F287</f>
        <v>0</v>
      </c>
      <c r="M287" s="138">
        <f t="shared" si="559"/>
        <v>0</v>
      </c>
      <c r="N287" s="139" t="str">
        <f t="shared" si="6"/>
        <v/>
      </c>
      <c r="O287" s="138">
        <f t="shared" si="7"/>
        <v>0</v>
      </c>
      <c r="P287" s="140" t="str">
        <f t="shared" si="3"/>
        <v/>
      </c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</row>
    <row r="288" ht="15.0" customHeight="1">
      <c r="A288" s="147"/>
      <c r="B288" s="135"/>
      <c r="C288" s="136"/>
      <c r="D288" s="137"/>
      <c r="E288" s="137"/>
      <c r="F288" s="138">
        <f>SUMIF('Nhap-Xuat'!$K$12:$K$50000,$A288,'Nhap-Xuat'!$N$12:$N$50000)</f>
        <v>0</v>
      </c>
      <c r="G288" s="138">
        <f>SUMIF('Nhap-Xuat'!$K$12:$K$50000,$A288,'Nhap-Xuat'!$P$12:$P$50000)</f>
        <v>0</v>
      </c>
      <c r="H288" s="138">
        <f>SUMIF('Nhap-Xuat'!$K$12:$K$50000,$A288,'Nhap-Xuat'!$Q$12:$Q$50000)</f>
        <v>0</v>
      </c>
      <c r="I288" s="138">
        <f>SUMIF('Nhap-Xuat'!$K$12:$K$50000,$A288,'Nhap-Xuat'!$S$12:$S$50000)</f>
        <v>0</v>
      </c>
      <c r="J288" s="138">
        <f t="shared" ref="J288:K288" si="560">D288+F288-H288</f>
        <v>0</v>
      </c>
      <c r="K288" s="138">
        <f t="shared" si="560"/>
        <v>0</v>
      </c>
      <c r="L288" s="138">
        <f t="shared" ref="L288:M288" si="561">D288+F288</f>
        <v>0</v>
      </c>
      <c r="M288" s="138">
        <f t="shared" si="561"/>
        <v>0</v>
      </c>
      <c r="N288" s="139" t="str">
        <f t="shared" si="6"/>
        <v/>
      </c>
      <c r="O288" s="138">
        <f t="shared" si="7"/>
        <v>0</v>
      </c>
      <c r="P288" s="140" t="str">
        <f t="shared" si="3"/>
        <v/>
      </c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</row>
    <row r="289" ht="15.0" customHeight="1">
      <c r="A289" s="147"/>
      <c r="B289" s="135"/>
      <c r="C289" s="136"/>
      <c r="D289" s="137"/>
      <c r="E289" s="137"/>
      <c r="F289" s="138">
        <f>SUMIF('Nhap-Xuat'!$K$12:$K$50000,$A289,'Nhap-Xuat'!$N$12:$N$50000)</f>
        <v>0</v>
      </c>
      <c r="G289" s="138">
        <f>SUMIF('Nhap-Xuat'!$K$12:$K$50000,$A289,'Nhap-Xuat'!$P$12:$P$50000)</f>
        <v>0</v>
      </c>
      <c r="H289" s="138">
        <f>SUMIF('Nhap-Xuat'!$K$12:$K$50000,$A289,'Nhap-Xuat'!$Q$12:$Q$50000)</f>
        <v>0</v>
      </c>
      <c r="I289" s="138">
        <f>SUMIF('Nhap-Xuat'!$K$12:$K$50000,$A289,'Nhap-Xuat'!$S$12:$S$50000)</f>
        <v>0</v>
      </c>
      <c r="J289" s="138">
        <f t="shared" ref="J289:K289" si="562">D289+F289-H289</f>
        <v>0</v>
      </c>
      <c r="K289" s="138">
        <f t="shared" si="562"/>
        <v>0</v>
      </c>
      <c r="L289" s="138">
        <f t="shared" ref="L289:M289" si="563">D289+F289</f>
        <v>0</v>
      </c>
      <c r="M289" s="138">
        <f t="shared" si="563"/>
        <v>0</v>
      </c>
      <c r="N289" s="139" t="str">
        <f t="shared" si="6"/>
        <v/>
      </c>
      <c r="O289" s="138">
        <f t="shared" si="7"/>
        <v>0</v>
      </c>
      <c r="P289" s="140" t="str">
        <f t="shared" si="3"/>
        <v/>
      </c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</row>
    <row r="290" ht="15.0" customHeight="1">
      <c r="A290" s="147"/>
      <c r="B290" s="135"/>
      <c r="C290" s="136"/>
      <c r="D290" s="137"/>
      <c r="E290" s="137"/>
      <c r="F290" s="138">
        <f>SUMIF('Nhap-Xuat'!$K$12:$K$50000,$A290,'Nhap-Xuat'!$N$12:$N$50000)</f>
        <v>0</v>
      </c>
      <c r="G290" s="138">
        <f>SUMIF('Nhap-Xuat'!$K$12:$K$50000,$A290,'Nhap-Xuat'!$P$12:$P$50000)</f>
        <v>0</v>
      </c>
      <c r="H290" s="138">
        <f>SUMIF('Nhap-Xuat'!$K$12:$K$50000,$A290,'Nhap-Xuat'!$Q$12:$Q$50000)</f>
        <v>0</v>
      </c>
      <c r="I290" s="138">
        <f>SUMIF('Nhap-Xuat'!$K$12:$K$50000,$A290,'Nhap-Xuat'!$S$12:$S$50000)</f>
        <v>0</v>
      </c>
      <c r="J290" s="138">
        <f t="shared" ref="J290:K290" si="564">D290+F290-H290</f>
        <v>0</v>
      </c>
      <c r="K290" s="138">
        <f t="shared" si="564"/>
        <v>0</v>
      </c>
      <c r="L290" s="138">
        <f t="shared" ref="L290:M290" si="565">D290+F290</f>
        <v>0</v>
      </c>
      <c r="M290" s="138">
        <f t="shared" si="565"/>
        <v>0</v>
      </c>
      <c r="N290" s="139" t="str">
        <f t="shared" si="6"/>
        <v/>
      </c>
      <c r="O290" s="138">
        <f t="shared" si="7"/>
        <v>0</v>
      </c>
      <c r="P290" s="140" t="str">
        <f t="shared" si="3"/>
        <v/>
      </c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</row>
    <row r="291" ht="15.0" customHeight="1">
      <c r="A291" s="147"/>
      <c r="B291" s="135"/>
      <c r="C291" s="136"/>
      <c r="D291" s="137"/>
      <c r="E291" s="137"/>
      <c r="F291" s="138">
        <f>SUMIF('Nhap-Xuat'!$K$12:$K$50000,$A291,'Nhap-Xuat'!$N$12:$N$50000)</f>
        <v>0</v>
      </c>
      <c r="G291" s="138">
        <f>SUMIF('Nhap-Xuat'!$K$12:$K$50000,$A291,'Nhap-Xuat'!$P$12:$P$50000)</f>
        <v>0</v>
      </c>
      <c r="H291" s="138">
        <f>SUMIF('Nhap-Xuat'!$K$12:$K$50000,$A291,'Nhap-Xuat'!$Q$12:$Q$50000)</f>
        <v>0</v>
      </c>
      <c r="I291" s="138">
        <f>SUMIF('Nhap-Xuat'!$K$12:$K$50000,$A291,'Nhap-Xuat'!$S$12:$S$50000)</f>
        <v>0</v>
      </c>
      <c r="J291" s="138">
        <f t="shared" ref="J291:K291" si="566">D291+F291-H291</f>
        <v>0</v>
      </c>
      <c r="K291" s="138">
        <f t="shared" si="566"/>
        <v>0</v>
      </c>
      <c r="L291" s="138">
        <f t="shared" ref="L291:M291" si="567">D291+F291</f>
        <v>0</v>
      </c>
      <c r="M291" s="138">
        <f t="shared" si="567"/>
        <v>0</v>
      </c>
      <c r="N291" s="139" t="str">
        <f t="shared" si="6"/>
        <v/>
      </c>
      <c r="O291" s="138">
        <f t="shared" si="7"/>
        <v>0</v>
      </c>
      <c r="P291" s="140" t="str">
        <f t="shared" si="3"/>
        <v/>
      </c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</row>
    <row r="292" ht="15.0" customHeight="1">
      <c r="A292" s="147"/>
      <c r="B292" s="135"/>
      <c r="C292" s="136"/>
      <c r="D292" s="137"/>
      <c r="E292" s="137"/>
      <c r="F292" s="138">
        <f>SUMIF('Nhap-Xuat'!$K$12:$K$50000,$A292,'Nhap-Xuat'!$N$12:$N$50000)</f>
        <v>0</v>
      </c>
      <c r="G292" s="138">
        <f>SUMIF('Nhap-Xuat'!$K$12:$K$50000,$A292,'Nhap-Xuat'!$P$12:$P$50000)</f>
        <v>0</v>
      </c>
      <c r="H292" s="138">
        <f>SUMIF('Nhap-Xuat'!$K$12:$K$50000,$A292,'Nhap-Xuat'!$Q$12:$Q$50000)</f>
        <v>0</v>
      </c>
      <c r="I292" s="138">
        <f>SUMIF('Nhap-Xuat'!$K$12:$K$50000,$A292,'Nhap-Xuat'!$S$12:$S$50000)</f>
        <v>0</v>
      </c>
      <c r="J292" s="138">
        <f t="shared" ref="J292:K292" si="568">D292+F292-H292</f>
        <v>0</v>
      </c>
      <c r="K292" s="138">
        <f t="shared" si="568"/>
        <v>0</v>
      </c>
      <c r="L292" s="138">
        <f t="shared" ref="L292:M292" si="569">D292+F292</f>
        <v>0</v>
      </c>
      <c r="M292" s="138">
        <f t="shared" si="569"/>
        <v>0</v>
      </c>
      <c r="N292" s="139" t="str">
        <f t="shared" si="6"/>
        <v/>
      </c>
      <c r="O292" s="138">
        <f t="shared" si="7"/>
        <v>0</v>
      </c>
      <c r="P292" s="140" t="str">
        <f t="shared" si="3"/>
        <v/>
      </c>
      <c r="Q292" s="141"/>
      <c r="R292" s="141"/>
      <c r="S292" s="141"/>
      <c r="T292" s="141"/>
      <c r="U292" s="141"/>
      <c r="V292" s="141"/>
      <c r="W292" s="141"/>
      <c r="X292" s="141"/>
      <c r="Y292" s="141"/>
      <c r="Z292" s="141"/>
    </row>
    <row r="293" ht="15.0" customHeight="1">
      <c r="A293" s="147"/>
      <c r="B293" s="135"/>
      <c r="C293" s="136"/>
      <c r="D293" s="137"/>
      <c r="E293" s="137"/>
      <c r="F293" s="138">
        <f>SUMIF('Nhap-Xuat'!$K$12:$K$50000,$A293,'Nhap-Xuat'!$N$12:$N$50000)</f>
        <v>0</v>
      </c>
      <c r="G293" s="138">
        <f>SUMIF('Nhap-Xuat'!$K$12:$K$50000,$A293,'Nhap-Xuat'!$P$12:$P$50000)</f>
        <v>0</v>
      </c>
      <c r="H293" s="138">
        <f>SUMIF('Nhap-Xuat'!$K$12:$K$50000,$A293,'Nhap-Xuat'!$Q$12:$Q$50000)</f>
        <v>0</v>
      </c>
      <c r="I293" s="138">
        <f>SUMIF('Nhap-Xuat'!$K$12:$K$50000,$A293,'Nhap-Xuat'!$S$12:$S$50000)</f>
        <v>0</v>
      </c>
      <c r="J293" s="138">
        <f t="shared" ref="J293:K293" si="570">D293+F293-H293</f>
        <v>0</v>
      </c>
      <c r="K293" s="138">
        <f t="shared" si="570"/>
        <v>0</v>
      </c>
      <c r="L293" s="138">
        <f t="shared" ref="L293:M293" si="571">D293+F293</f>
        <v>0</v>
      </c>
      <c r="M293" s="138">
        <f t="shared" si="571"/>
        <v>0</v>
      </c>
      <c r="N293" s="139" t="str">
        <f t="shared" si="6"/>
        <v/>
      </c>
      <c r="O293" s="138">
        <f t="shared" si="7"/>
        <v>0</v>
      </c>
      <c r="P293" s="140" t="str">
        <f t="shared" si="3"/>
        <v/>
      </c>
      <c r="Q293" s="141"/>
      <c r="R293" s="141"/>
      <c r="S293" s="141"/>
      <c r="T293" s="141"/>
      <c r="U293" s="141"/>
      <c r="V293" s="141"/>
      <c r="W293" s="141"/>
      <c r="X293" s="141"/>
      <c r="Y293" s="141"/>
      <c r="Z293" s="141"/>
    </row>
    <row r="294" ht="15.0" customHeight="1">
      <c r="A294" s="147"/>
      <c r="B294" s="135"/>
      <c r="C294" s="136"/>
      <c r="D294" s="137"/>
      <c r="E294" s="137"/>
      <c r="F294" s="138">
        <f>SUMIF('Nhap-Xuat'!$K$12:$K$50000,$A294,'Nhap-Xuat'!$N$12:$N$50000)</f>
        <v>0</v>
      </c>
      <c r="G294" s="138">
        <f>SUMIF('Nhap-Xuat'!$K$12:$K$50000,$A294,'Nhap-Xuat'!$P$12:$P$50000)</f>
        <v>0</v>
      </c>
      <c r="H294" s="138">
        <f>SUMIF('Nhap-Xuat'!$K$12:$K$50000,$A294,'Nhap-Xuat'!$Q$12:$Q$50000)</f>
        <v>0</v>
      </c>
      <c r="I294" s="138">
        <f>SUMIF('Nhap-Xuat'!$K$12:$K$50000,$A294,'Nhap-Xuat'!$S$12:$S$50000)</f>
        <v>0</v>
      </c>
      <c r="J294" s="138">
        <f t="shared" ref="J294:K294" si="572">D294+F294-H294</f>
        <v>0</v>
      </c>
      <c r="K294" s="138">
        <f t="shared" si="572"/>
        <v>0</v>
      </c>
      <c r="L294" s="138">
        <f t="shared" ref="L294:M294" si="573">D294+F294</f>
        <v>0</v>
      </c>
      <c r="M294" s="138">
        <f t="shared" si="573"/>
        <v>0</v>
      </c>
      <c r="N294" s="139" t="str">
        <f t="shared" si="6"/>
        <v/>
      </c>
      <c r="O294" s="138">
        <f t="shared" si="7"/>
        <v>0</v>
      </c>
      <c r="P294" s="140" t="str">
        <f t="shared" si="3"/>
        <v/>
      </c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</row>
    <row r="295" ht="15.0" customHeight="1">
      <c r="A295" s="147"/>
      <c r="B295" s="135"/>
      <c r="C295" s="136"/>
      <c r="D295" s="137"/>
      <c r="E295" s="137"/>
      <c r="F295" s="138">
        <f>SUMIF('Nhap-Xuat'!$K$12:$K$50000,$A295,'Nhap-Xuat'!$N$12:$N$50000)</f>
        <v>0</v>
      </c>
      <c r="G295" s="138">
        <f>SUMIF('Nhap-Xuat'!$K$12:$K$50000,$A295,'Nhap-Xuat'!$P$12:$P$50000)</f>
        <v>0</v>
      </c>
      <c r="H295" s="138">
        <f>SUMIF('Nhap-Xuat'!$K$12:$K$50000,$A295,'Nhap-Xuat'!$Q$12:$Q$50000)</f>
        <v>0</v>
      </c>
      <c r="I295" s="138">
        <f>SUMIF('Nhap-Xuat'!$K$12:$K$50000,$A295,'Nhap-Xuat'!$S$12:$S$50000)</f>
        <v>0</v>
      </c>
      <c r="J295" s="138">
        <f t="shared" ref="J295:K295" si="574">D295+F295-H295</f>
        <v>0</v>
      </c>
      <c r="K295" s="138">
        <f t="shared" si="574"/>
        <v>0</v>
      </c>
      <c r="L295" s="138">
        <f t="shared" ref="L295:M295" si="575">D295+F295</f>
        <v>0</v>
      </c>
      <c r="M295" s="138">
        <f t="shared" si="575"/>
        <v>0</v>
      </c>
      <c r="N295" s="139" t="str">
        <f t="shared" si="6"/>
        <v/>
      </c>
      <c r="O295" s="138">
        <f t="shared" si="7"/>
        <v>0</v>
      </c>
      <c r="P295" s="140" t="str">
        <f t="shared" si="3"/>
        <v/>
      </c>
      <c r="Q295" s="141"/>
      <c r="R295" s="141"/>
      <c r="S295" s="141"/>
      <c r="T295" s="141"/>
      <c r="U295" s="141"/>
      <c r="V295" s="141"/>
      <c r="W295" s="141"/>
      <c r="X295" s="141"/>
      <c r="Y295" s="141"/>
      <c r="Z295" s="141"/>
    </row>
    <row r="296" ht="15.0" customHeight="1">
      <c r="A296" s="147"/>
      <c r="B296" s="135"/>
      <c r="C296" s="136"/>
      <c r="D296" s="137"/>
      <c r="E296" s="137"/>
      <c r="F296" s="138">
        <f>SUMIF('Nhap-Xuat'!$K$12:$K$50000,$A296,'Nhap-Xuat'!$N$12:$N$50000)</f>
        <v>0</v>
      </c>
      <c r="G296" s="138">
        <f>SUMIF('Nhap-Xuat'!$K$12:$K$50000,$A296,'Nhap-Xuat'!$P$12:$P$50000)</f>
        <v>0</v>
      </c>
      <c r="H296" s="138">
        <f>SUMIF('Nhap-Xuat'!$K$12:$K$50000,$A296,'Nhap-Xuat'!$Q$12:$Q$50000)</f>
        <v>0</v>
      </c>
      <c r="I296" s="138">
        <f>SUMIF('Nhap-Xuat'!$K$12:$K$50000,$A296,'Nhap-Xuat'!$S$12:$S$50000)</f>
        <v>0</v>
      </c>
      <c r="J296" s="138">
        <f t="shared" ref="J296:K296" si="576">D296+F296-H296</f>
        <v>0</v>
      </c>
      <c r="K296" s="138">
        <f t="shared" si="576"/>
        <v>0</v>
      </c>
      <c r="L296" s="138">
        <f t="shared" ref="L296:M296" si="577">D296+F296</f>
        <v>0</v>
      </c>
      <c r="M296" s="138">
        <f t="shared" si="577"/>
        <v>0</v>
      </c>
      <c r="N296" s="139" t="str">
        <f t="shared" si="6"/>
        <v/>
      </c>
      <c r="O296" s="138">
        <f t="shared" si="7"/>
        <v>0</v>
      </c>
      <c r="P296" s="140" t="str">
        <f t="shared" si="3"/>
        <v/>
      </c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</row>
    <row r="297" ht="15.0" customHeight="1">
      <c r="A297" s="147"/>
      <c r="B297" s="135"/>
      <c r="C297" s="136"/>
      <c r="D297" s="137"/>
      <c r="E297" s="137"/>
      <c r="F297" s="138">
        <f>SUMIF('Nhap-Xuat'!$K$12:$K$50000,$A297,'Nhap-Xuat'!$N$12:$N$50000)</f>
        <v>0</v>
      </c>
      <c r="G297" s="138">
        <f>SUMIF('Nhap-Xuat'!$K$12:$K$50000,$A297,'Nhap-Xuat'!$P$12:$P$50000)</f>
        <v>0</v>
      </c>
      <c r="H297" s="138">
        <f>SUMIF('Nhap-Xuat'!$K$12:$K$50000,$A297,'Nhap-Xuat'!$Q$12:$Q$50000)</f>
        <v>0</v>
      </c>
      <c r="I297" s="138">
        <f>SUMIF('Nhap-Xuat'!$K$12:$K$50000,$A297,'Nhap-Xuat'!$S$12:$S$50000)</f>
        <v>0</v>
      </c>
      <c r="J297" s="138">
        <f t="shared" ref="J297:K297" si="578">D297+F297-H297</f>
        <v>0</v>
      </c>
      <c r="K297" s="138">
        <f t="shared" si="578"/>
        <v>0</v>
      </c>
      <c r="L297" s="138">
        <f t="shared" ref="L297:M297" si="579">D297+F297</f>
        <v>0</v>
      </c>
      <c r="M297" s="138">
        <f t="shared" si="579"/>
        <v>0</v>
      </c>
      <c r="N297" s="139" t="str">
        <f t="shared" si="6"/>
        <v/>
      </c>
      <c r="O297" s="138">
        <f t="shared" si="7"/>
        <v>0</v>
      </c>
      <c r="P297" s="140" t="str">
        <f t="shared" si="3"/>
        <v/>
      </c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</row>
    <row r="298" ht="15.0" customHeight="1">
      <c r="A298" s="147"/>
      <c r="B298" s="135"/>
      <c r="C298" s="136"/>
      <c r="D298" s="137"/>
      <c r="E298" s="137"/>
      <c r="F298" s="138">
        <f>SUMIF('Nhap-Xuat'!$K$12:$K$50000,$A298,'Nhap-Xuat'!$N$12:$N$50000)</f>
        <v>0</v>
      </c>
      <c r="G298" s="138">
        <f>SUMIF('Nhap-Xuat'!$K$12:$K$50000,$A298,'Nhap-Xuat'!$P$12:$P$50000)</f>
        <v>0</v>
      </c>
      <c r="H298" s="138">
        <f>SUMIF('Nhap-Xuat'!$K$12:$K$50000,$A298,'Nhap-Xuat'!$Q$12:$Q$50000)</f>
        <v>0</v>
      </c>
      <c r="I298" s="138">
        <f>SUMIF('Nhap-Xuat'!$K$12:$K$50000,$A298,'Nhap-Xuat'!$S$12:$S$50000)</f>
        <v>0</v>
      </c>
      <c r="J298" s="138">
        <f t="shared" ref="J298:K298" si="580">D298+F298-H298</f>
        <v>0</v>
      </c>
      <c r="K298" s="138">
        <f t="shared" si="580"/>
        <v>0</v>
      </c>
      <c r="L298" s="138">
        <f t="shared" ref="L298:M298" si="581">D298+F298</f>
        <v>0</v>
      </c>
      <c r="M298" s="138">
        <f t="shared" si="581"/>
        <v>0</v>
      </c>
      <c r="N298" s="139" t="str">
        <f t="shared" si="6"/>
        <v/>
      </c>
      <c r="O298" s="138">
        <f t="shared" si="7"/>
        <v>0</v>
      </c>
      <c r="P298" s="140" t="str">
        <f t="shared" si="3"/>
        <v/>
      </c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</row>
    <row r="299" ht="15.0" customHeight="1">
      <c r="A299" s="147"/>
      <c r="B299" s="135"/>
      <c r="C299" s="136"/>
      <c r="D299" s="137"/>
      <c r="E299" s="137"/>
      <c r="F299" s="138">
        <f>SUMIF('Nhap-Xuat'!$K$12:$K$50000,$A299,'Nhap-Xuat'!$N$12:$N$50000)</f>
        <v>0</v>
      </c>
      <c r="G299" s="138">
        <f>SUMIF('Nhap-Xuat'!$K$12:$K$50000,$A299,'Nhap-Xuat'!$P$12:$P$50000)</f>
        <v>0</v>
      </c>
      <c r="H299" s="138">
        <f>SUMIF('Nhap-Xuat'!$K$12:$K$50000,$A299,'Nhap-Xuat'!$Q$12:$Q$50000)</f>
        <v>0</v>
      </c>
      <c r="I299" s="138">
        <f>SUMIF('Nhap-Xuat'!$K$12:$K$50000,$A299,'Nhap-Xuat'!$S$12:$S$50000)</f>
        <v>0</v>
      </c>
      <c r="J299" s="138">
        <f t="shared" ref="J299:K299" si="582">D299+F299-H299</f>
        <v>0</v>
      </c>
      <c r="K299" s="138">
        <f t="shared" si="582"/>
        <v>0</v>
      </c>
      <c r="L299" s="138">
        <f t="shared" ref="L299:M299" si="583">D299+F299</f>
        <v>0</v>
      </c>
      <c r="M299" s="138">
        <f t="shared" si="583"/>
        <v>0</v>
      </c>
      <c r="N299" s="139" t="str">
        <f t="shared" si="6"/>
        <v/>
      </c>
      <c r="O299" s="138">
        <f t="shared" si="7"/>
        <v>0</v>
      </c>
      <c r="P299" s="140" t="str">
        <f t="shared" si="3"/>
        <v/>
      </c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</row>
    <row r="300" ht="15.0" customHeight="1">
      <c r="A300" s="147"/>
      <c r="B300" s="135"/>
      <c r="C300" s="136"/>
      <c r="D300" s="137"/>
      <c r="E300" s="137"/>
      <c r="F300" s="138">
        <f>SUMIF('Nhap-Xuat'!$K$12:$K$50000,$A300,'Nhap-Xuat'!$N$12:$N$50000)</f>
        <v>0</v>
      </c>
      <c r="G300" s="138">
        <f>SUMIF('Nhap-Xuat'!$K$12:$K$50000,$A300,'Nhap-Xuat'!$P$12:$P$50000)</f>
        <v>0</v>
      </c>
      <c r="H300" s="138">
        <f>SUMIF('Nhap-Xuat'!$K$12:$K$50000,$A300,'Nhap-Xuat'!$Q$12:$Q$50000)</f>
        <v>0</v>
      </c>
      <c r="I300" s="138">
        <f>SUMIF('Nhap-Xuat'!$K$12:$K$50000,$A300,'Nhap-Xuat'!$S$12:$S$50000)</f>
        <v>0</v>
      </c>
      <c r="J300" s="138">
        <f t="shared" ref="J300:K300" si="584">D300+F300-H300</f>
        <v>0</v>
      </c>
      <c r="K300" s="138">
        <f t="shared" si="584"/>
        <v>0</v>
      </c>
      <c r="L300" s="138">
        <f t="shared" ref="L300:M300" si="585">D300+F300</f>
        <v>0</v>
      </c>
      <c r="M300" s="138">
        <f t="shared" si="585"/>
        <v>0</v>
      </c>
      <c r="N300" s="139" t="str">
        <f t="shared" si="6"/>
        <v/>
      </c>
      <c r="O300" s="138">
        <f t="shared" si="7"/>
        <v>0</v>
      </c>
      <c r="P300" s="140" t="str">
        <f t="shared" si="3"/>
        <v/>
      </c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</row>
    <row r="301" ht="15.0" customHeight="1">
      <c r="A301" s="147"/>
      <c r="B301" s="135"/>
      <c r="C301" s="136"/>
      <c r="D301" s="137"/>
      <c r="E301" s="137"/>
      <c r="F301" s="138">
        <f>SUMIF('Nhap-Xuat'!$K$12:$K$50000,$A301,'Nhap-Xuat'!$N$12:$N$50000)</f>
        <v>0</v>
      </c>
      <c r="G301" s="138">
        <f>SUMIF('Nhap-Xuat'!$K$12:$K$50000,$A301,'Nhap-Xuat'!$P$12:$P$50000)</f>
        <v>0</v>
      </c>
      <c r="H301" s="138">
        <f>SUMIF('Nhap-Xuat'!$K$12:$K$50000,$A301,'Nhap-Xuat'!$Q$12:$Q$50000)</f>
        <v>0</v>
      </c>
      <c r="I301" s="138">
        <f>SUMIF('Nhap-Xuat'!$K$12:$K$50000,$A301,'Nhap-Xuat'!$S$12:$S$50000)</f>
        <v>0</v>
      </c>
      <c r="J301" s="138">
        <f t="shared" ref="J301:K301" si="586">D301+F301-H301</f>
        <v>0</v>
      </c>
      <c r="K301" s="138">
        <f t="shared" si="586"/>
        <v>0</v>
      </c>
      <c r="L301" s="138">
        <f t="shared" ref="L301:M301" si="587">D301+F301</f>
        <v>0</v>
      </c>
      <c r="M301" s="138">
        <f t="shared" si="587"/>
        <v>0</v>
      </c>
      <c r="N301" s="139" t="str">
        <f t="shared" si="6"/>
        <v/>
      </c>
      <c r="O301" s="138">
        <f t="shared" si="7"/>
        <v>0</v>
      </c>
      <c r="P301" s="140" t="str">
        <f t="shared" si="3"/>
        <v/>
      </c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</row>
    <row r="302" ht="15.0" customHeight="1">
      <c r="A302" s="147"/>
      <c r="B302" s="135"/>
      <c r="C302" s="136"/>
      <c r="D302" s="137"/>
      <c r="E302" s="137"/>
      <c r="F302" s="138">
        <f>SUMIF('Nhap-Xuat'!$K$12:$K$50000,$A302,'Nhap-Xuat'!$N$12:$N$50000)</f>
        <v>0</v>
      </c>
      <c r="G302" s="138">
        <f>SUMIF('Nhap-Xuat'!$K$12:$K$50000,$A302,'Nhap-Xuat'!$P$12:$P$50000)</f>
        <v>0</v>
      </c>
      <c r="H302" s="138">
        <f>SUMIF('Nhap-Xuat'!$K$12:$K$50000,$A302,'Nhap-Xuat'!$Q$12:$Q$50000)</f>
        <v>0</v>
      </c>
      <c r="I302" s="138">
        <f>SUMIF('Nhap-Xuat'!$K$12:$K$50000,$A302,'Nhap-Xuat'!$S$12:$S$50000)</f>
        <v>0</v>
      </c>
      <c r="J302" s="138">
        <f t="shared" ref="J302:K302" si="588">D302+F302-H302</f>
        <v>0</v>
      </c>
      <c r="K302" s="138">
        <f t="shared" si="588"/>
        <v>0</v>
      </c>
      <c r="L302" s="138">
        <f t="shared" ref="L302:M302" si="589">D302+F302</f>
        <v>0</v>
      </c>
      <c r="M302" s="138">
        <f t="shared" si="589"/>
        <v>0</v>
      </c>
      <c r="N302" s="139" t="str">
        <f t="shared" si="6"/>
        <v/>
      </c>
      <c r="O302" s="138">
        <f t="shared" si="7"/>
        <v>0</v>
      </c>
      <c r="P302" s="140" t="str">
        <f t="shared" si="3"/>
        <v/>
      </c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</row>
    <row r="303" ht="15.0" customHeight="1">
      <c r="A303" s="147"/>
      <c r="B303" s="135"/>
      <c r="C303" s="136"/>
      <c r="D303" s="137"/>
      <c r="E303" s="137"/>
      <c r="F303" s="138">
        <f>SUMIF('Nhap-Xuat'!$K$12:$K$50000,$A303,'Nhap-Xuat'!$N$12:$N$50000)</f>
        <v>0</v>
      </c>
      <c r="G303" s="138">
        <f>SUMIF('Nhap-Xuat'!$K$12:$K$50000,$A303,'Nhap-Xuat'!$P$12:$P$50000)</f>
        <v>0</v>
      </c>
      <c r="H303" s="138">
        <f>SUMIF('Nhap-Xuat'!$K$12:$K$50000,$A303,'Nhap-Xuat'!$Q$12:$Q$50000)</f>
        <v>0</v>
      </c>
      <c r="I303" s="138">
        <f>SUMIF('Nhap-Xuat'!$K$12:$K$50000,$A303,'Nhap-Xuat'!$S$12:$S$50000)</f>
        <v>0</v>
      </c>
      <c r="J303" s="138">
        <f t="shared" ref="J303:K303" si="590">D303+F303-H303</f>
        <v>0</v>
      </c>
      <c r="K303" s="138">
        <f t="shared" si="590"/>
        <v>0</v>
      </c>
      <c r="L303" s="138">
        <f t="shared" ref="L303:M303" si="591">D303+F303</f>
        <v>0</v>
      </c>
      <c r="M303" s="138">
        <f t="shared" si="591"/>
        <v>0</v>
      </c>
      <c r="N303" s="139" t="str">
        <f t="shared" si="6"/>
        <v/>
      </c>
      <c r="O303" s="138">
        <f t="shared" si="7"/>
        <v>0</v>
      </c>
      <c r="P303" s="140" t="str">
        <f t="shared" si="3"/>
        <v/>
      </c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</row>
    <row r="304" ht="15.0" customHeight="1">
      <c r="A304" s="147"/>
      <c r="B304" s="135"/>
      <c r="C304" s="136"/>
      <c r="D304" s="137"/>
      <c r="E304" s="137"/>
      <c r="F304" s="138">
        <f>SUMIF('Nhap-Xuat'!$K$12:$K$50000,$A304,'Nhap-Xuat'!$N$12:$N$50000)</f>
        <v>0</v>
      </c>
      <c r="G304" s="138">
        <f>SUMIF('Nhap-Xuat'!$K$12:$K$50000,$A304,'Nhap-Xuat'!$P$12:$P$50000)</f>
        <v>0</v>
      </c>
      <c r="H304" s="138">
        <f>SUMIF('Nhap-Xuat'!$K$12:$K$50000,$A304,'Nhap-Xuat'!$Q$12:$Q$50000)</f>
        <v>0</v>
      </c>
      <c r="I304" s="138">
        <f>SUMIF('Nhap-Xuat'!$K$12:$K$50000,$A304,'Nhap-Xuat'!$S$12:$S$50000)</f>
        <v>0</v>
      </c>
      <c r="J304" s="138">
        <f t="shared" ref="J304:K304" si="592">D304+F304-H304</f>
        <v>0</v>
      </c>
      <c r="K304" s="138">
        <f t="shared" si="592"/>
        <v>0</v>
      </c>
      <c r="L304" s="138">
        <f t="shared" ref="L304:M304" si="593">D304+F304</f>
        <v>0</v>
      </c>
      <c r="M304" s="138">
        <f t="shared" si="593"/>
        <v>0</v>
      </c>
      <c r="N304" s="139" t="str">
        <f t="shared" si="6"/>
        <v/>
      </c>
      <c r="O304" s="138">
        <f t="shared" si="7"/>
        <v>0</v>
      </c>
      <c r="P304" s="140" t="str">
        <f t="shared" si="3"/>
        <v/>
      </c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</row>
    <row r="305" ht="15.0" customHeight="1">
      <c r="A305" s="147"/>
      <c r="B305" s="135"/>
      <c r="C305" s="136"/>
      <c r="D305" s="137"/>
      <c r="E305" s="137"/>
      <c r="F305" s="138">
        <f>SUMIF('Nhap-Xuat'!$K$12:$K$50000,$A305,'Nhap-Xuat'!$N$12:$N$50000)</f>
        <v>0</v>
      </c>
      <c r="G305" s="138">
        <f>SUMIF('Nhap-Xuat'!$K$12:$K$50000,$A305,'Nhap-Xuat'!$P$12:$P$50000)</f>
        <v>0</v>
      </c>
      <c r="H305" s="138">
        <f>SUMIF('Nhap-Xuat'!$K$12:$K$50000,$A305,'Nhap-Xuat'!$Q$12:$Q$50000)</f>
        <v>0</v>
      </c>
      <c r="I305" s="138">
        <f>SUMIF('Nhap-Xuat'!$K$12:$K$50000,$A305,'Nhap-Xuat'!$S$12:$S$50000)</f>
        <v>0</v>
      </c>
      <c r="J305" s="138">
        <f t="shared" ref="J305:K305" si="594">D305+F305-H305</f>
        <v>0</v>
      </c>
      <c r="K305" s="138">
        <f t="shared" si="594"/>
        <v>0</v>
      </c>
      <c r="L305" s="138">
        <f t="shared" ref="L305:M305" si="595">D305+F305</f>
        <v>0</v>
      </c>
      <c r="M305" s="138">
        <f t="shared" si="595"/>
        <v>0</v>
      </c>
      <c r="N305" s="139" t="str">
        <f t="shared" si="6"/>
        <v/>
      </c>
      <c r="O305" s="138">
        <f t="shared" si="7"/>
        <v>0</v>
      </c>
      <c r="P305" s="140" t="str">
        <f t="shared" si="3"/>
        <v/>
      </c>
      <c r="Q305" s="141"/>
      <c r="R305" s="141"/>
      <c r="S305" s="141"/>
      <c r="T305" s="141"/>
      <c r="U305" s="141"/>
      <c r="V305" s="141"/>
      <c r="W305" s="141"/>
      <c r="X305" s="141"/>
      <c r="Y305" s="141"/>
      <c r="Z305" s="141"/>
    </row>
    <row r="306" ht="15.0" customHeight="1">
      <c r="A306" s="147"/>
      <c r="B306" s="135"/>
      <c r="C306" s="136"/>
      <c r="D306" s="137"/>
      <c r="E306" s="137"/>
      <c r="F306" s="138">
        <f>SUMIF('Nhap-Xuat'!$K$12:$K$50000,$A306,'Nhap-Xuat'!$N$12:$N$50000)</f>
        <v>0</v>
      </c>
      <c r="G306" s="138">
        <f>SUMIF('Nhap-Xuat'!$K$12:$K$50000,$A306,'Nhap-Xuat'!$P$12:$P$50000)</f>
        <v>0</v>
      </c>
      <c r="H306" s="138">
        <f>SUMIF('Nhap-Xuat'!$K$12:$K$50000,$A306,'Nhap-Xuat'!$Q$12:$Q$50000)</f>
        <v>0</v>
      </c>
      <c r="I306" s="138">
        <f>SUMIF('Nhap-Xuat'!$K$12:$K$50000,$A306,'Nhap-Xuat'!$S$12:$S$50000)</f>
        <v>0</v>
      </c>
      <c r="J306" s="138">
        <f t="shared" ref="J306:K306" si="596">D306+F306-H306</f>
        <v>0</v>
      </c>
      <c r="K306" s="138">
        <f t="shared" si="596"/>
        <v>0</v>
      </c>
      <c r="L306" s="138">
        <f t="shared" ref="L306:M306" si="597">D306+F306</f>
        <v>0</v>
      </c>
      <c r="M306" s="138">
        <f t="shared" si="597"/>
        <v>0</v>
      </c>
      <c r="N306" s="139" t="str">
        <f t="shared" si="6"/>
        <v/>
      </c>
      <c r="O306" s="138">
        <f t="shared" si="7"/>
        <v>0</v>
      </c>
      <c r="P306" s="140" t="str">
        <f t="shared" si="3"/>
        <v/>
      </c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</row>
    <row r="307" ht="15.0" customHeight="1">
      <c r="A307" s="147"/>
      <c r="B307" s="135"/>
      <c r="C307" s="136"/>
      <c r="D307" s="137"/>
      <c r="E307" s="137"/>
      <c r="F307" s="138">
        <f>SUMIF('Nhap-Xuat'!$K$12:$K$50000,$A307,'Nhap-Xuat'!$N$12:$N$50000)</f>
        <v>0</v>
      </c>
      <c r="G307" s="138">
        <f>SUMIF('Nhap-Xuat'!$K$12:$K$50000,$A307,'Nhap-Xuat'!$P$12:$P$50000)</f>
        <v>0</v>
      </c>
      <c r="H307" s="138">
        <f>SUMIF('Nhap-Xuat'!$K$12:$K$50000,$A307,'Nhap-Xuat'!$Q$12:$Q$50000)</f>
        <v>0</v>
      </c>
      <c r="I307" s="138">
        <f>SUMIF('Nhap-Xuat'!$K$12:$K$50000,$A307,'Nhap-Xuat'!$S$12:$S$50000)</f>
        <v>0</v>
      </c>
      <c r="J307" s="138">
        <f t="shared" ref="J307:K307" si="598">D307+F307-H307</f>
        <v>0</v>
      </c>
      <c r="K307" s="138">
        <f t="shared" si="598"/>
        <v>0</v>
      </c>
      <c r="L307" s="138">
        <f t="shared" ref="L307:M307" si="599">D307+F307</f>
        <v>0</v>
      </c>
      <c r="M307" s="138">
        <f t="shared" si="599"/>
        <v>0</v>
      </c>
      <c r="N307" s="139" t="str">
        <f t="shared" si="6"/>
        <v/>
      </c>
      <c r="O307" s="138">
        <f t="shared" si="7"/>
        <v>0</v>
      </c>
      <c r="P307" s="140" t="str">
        <f t="shared" si="3"/>
        <v/>
      </c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</row>
    <row r="308" ht="15.0" customHeight="1">
      <c r="A308" s="147"/>
      <c r="B308" s="135"/>
      <c r="C308" s="136"/>
      <c r="D308" s="137"/>
      <c r="E308" s="137"/>
      <c r="F308" s="138">
        <f>SUMIF('Nhap-Xuat'!$K$12:$K$50000,$A308,'Nhap-Xuat'!$N$12:$N$50000)</f>
        <v>0</v>
      </c>
      <c r="G308" s="138">
        <f>SUMIF('Nhap-Xuat'!$K$12:$K$50000,$A308,'Nhap-Xuat'!$P$12:$P$50000)</f>
        <v>0</v>
      </c>
      <c r="H308" s="138">
        <f>SUMIF('Nhap-Xuat'!$K$12:$K$50000,$A308,'Nhap-Xuat'!$Q$12:$Q$50000)</f>
        <v>0</v>
      </c>
      <c r="I308" s="138">
        <f>SUMIF('Nhap-Xuat'!$K$12:$K$50000,$A308,'Nhap-Xuat'!$S$12:$S$50000)</f>
        <v>0</v>
      </c>
      <c r="J308" s="138">
        <f t="shared" ref="J308:K308" si="600">D308+F308-H308</f>
        <v>0</v>
      </c>
      <c r="K308" s="138">
        <f t="shared" si="600"/>
        <v>0</v>
      </c>
      <c r="L308" s="138">
        <f t="shared" ref="L308:M308" si="601">D308+F308</f>
        <v>0</v>
      </c>
      <c r="M308" s="138">
        <f t="shared" si="601"/>
        <v>0</v>
      </c>
      <c r="N308" s="139" t="str">
        <f t="shared" si="6"/>
        <v/>
      </c>
      <c r="O308" s="138">
        <f t="shared" si="7"/>
        <v>0</v>
      </c>
      <c r="P308" s="140" t="str">
        <f t="shared" si="3"/>
        <v/>
      </c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</row>
    <row r="309" ht="15.0" customHeight="1">
      <c r="A309" s="147"/>
      <c r="B309" s="135"/>
      <c r="C309" s="136"/>
      <c r="D309" s="137"/>
      <c r="E309" s="137"/>
      <c r="F309" s="138">
        <f>SUMIF('Nhap-Xuat'!$K$12:$K$50000,$A309,'Nhap-Xuat'!$N$12:$N$50000)</f>
        <v>0</v>
      </c>
      <c r="G309" s="138">
        <f>SUMIF('Nhap-Xuat'!$K$12:$K$50000,$A309,'Nhap-Xuat'!$P$12:$P$50000)</f>
        <v>0</v>
      </c>
      <c r="H309" s="138">
        <f>SUMIF('Nhap-Xuat'!$K$12:$K$50000,$A309,'Nhap-Xuat'!$Q$12:$Q$50000)</f>
        <v>0</v>
      </c>
      <c r="I309" s="138">
        <f>SUMIF('Nhap-Xuat'!$K$12:$K$50000,$A309,'Nhap-Xuat'!$S$12:$S$50000)</f>
        <v>0</v>
      </c>
      <c r="J309" s="138">
        <f t="shared" ref="J309:K309" si="602">D309+F309-H309</f>
        <v>0</v>
      </c>
      <c r="K309" s="138">
        <f t="shared" si="602"/>
        <v>0</v>
      </c>
      <c r="L309" s="138">
        <f t="shared" ref="L309:M309" si="603">D309+F309</f>
        <v>0</v>
      </c>
      <c r="M309" s="138">
        <f t="shared" si="603"/>
        <v>0</v>
      </c>
      <c r="N309" s="139" t="str">
        <f t="shared" si="6"/>
        <v/>
      </c>
      <c r="O309" s="138">
        <f t="shared" si="7"/>
        <v>0</v>
      </c>
      <c r="P309" s="140" t="str">
        <f t="shared" si="3"/>
        <v/>
      </c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</row>
    <row r="310" ht="15.0" customHeight="1">
      <c r="A310" s="147"/>
      <c r="B310" s="135"/>
      <c r="C310" s="136"/>
      <c r="D310" s="137"/>
      <c r="E310" s="137"/>
      <c r="F310" s="138">
        <f>SUMIF('Nhap-Xuat'!$K$12:$K$50000,$A310,'Nhap-Xuat'!$N$12:$N$50000)</f>
        <v>0</v>
      </c>
      <c r="G310" s="138">
        <f>SUMIF('Nhap-Xuat'!$K$12:$K$50000,$A310,'Nhap-Xuat'!$P$12:$P$50000)</f>
        <v>0</v>
      </c>
      <c r="H310" s="138">
        <f>SUMIF('Nhap-Xuat'!$K$12:$K$50000,$A310,'Nhap-Xuat'!$Q$12:$Q$50000)</f>
        <v>0</v>
      </c>
      <c r="I310" s="138">
        <f>SUMIF('Nhap-Xuat'!$K$12:$K$50000,$A310,'Nhap-Xuat'!$S$12:$S$50000)</f>
        <v>0</v>
      </c>
      <c r="J310" s="138">
        <f t="shared" ref="J310:K310" si="604">D310+F310-H310</f>
        <v>0</v>
      </c>
      <c r="K310" s="138">
        <f t="shared" si="604"/>
        <v>0</v>
      </c>
      <c r="L310" s="138">
        <f t="shared" ref="L310:M310" si="605">D310+F310</f>
        <v>0</v>
      </c>
      <c r="M310" s="138">
        <f t="shared" si="605"/>
        <v>0</v>
      </c>
      <c r="N310" s="139" t="str">
        <f t="shared" si="6"/>
        <v/>
      </c>
      <c r="O310" s="138">
        <f t="shared" si="7"/>
        <v>0</v>
      </c>
      <c r="P310" s="140" t="str">
        <f t="shared" si="3"/>
        <v/>
      </c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</row>
    <row r="311" ht="15.0" customHeight="1">
      <c r="A311" s="147"/>
      <c r="B311" s="135"/>
      <c r="C311" s="136"/>
      <c r="D311" s="137"/>
      <c r="E311" s="137"/>
      <c r="F311" s="138">
        <f>SUMIF('Nhap-Xuat'!$K$12:$K$50000,$A311,'Nhap-Xuat'!$N$12:$N$50000)</f>
        <v>0</v>
      </c>
      <c r="G311" s="138">
        <f>SUMIF('Nhap-Xuat'!$K$12:$K$50000,$A311,'Nhap-Xuat'!$P$12:$P$50000)</f>
        <v>0</v>
      </c>
      <c r="H311" s="138">
        <f>SUMIF('Nhap-Xuat'!$K$12:$K$50000,$A311,'Nhap-Xuat'!$Q$12:$Q$50000)</f>
        <v>0</v>
      </c>
      <c r="I311" s="138">
        <f>SUMIF('Nhap-Xuat'!$K$12:$K$50000,$A311,'Nhap-Xuat'!$S$12:$S$50000)</f>
        <v>0</v>
      </c>
      <c r="J311" s="138">
        <f t="shared" ref="J311:K311" si="606">D311+F311-H311</f>
        <v>0</v>
      </c>
      <c r="K311" s="138">
        <f t="shared" si="606"/>
        <v>0</v>
      </c>
      <c r="L311" s="138">
        <f t="shared" ref="L311:M311" si="607">D311+F311</f>
        <v>0</v>
      </c>
      <c r="M311" s="138">
        <f t="shared" si="607"/>
        <v>0</v>
      </c>
      <c r="N311" s="139" t="str">
        <f t="shared" si="6"/>
        <v/>
      </c>
      <c r="O311" s="138">
        <f t="shared" si="7"/>
        <v>0</v>
      </c>
      <c r="P311" s="140" t="str">
        <f t="shared" si="3"/>
        <v/>
      </c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</row>
    <row r="312" ht="15.0" customHeight="1">
      <c r="A312" s="147"/>
      <c r="B312" s="135"/>
      <c r="C312" s="136"/>
      <c r="D312" s="137"/>
      <c r="E312" s="137"/>
      <c r="F312" s="138">
        <f>SUMIF('Nhap-Xuat'!$K$12:$K$50000,$A312,'Nhap-Xuat'!$N$12:$N$50000)</f>
        <v>0</v>
      </c>
      <c r="G312" s="138">
        <f>SUMIF('Nhap-Xuat'!$K$12:$K$50000,$A312,'Nhap-Xuat'!$P$12:$P$50000)</f>
        <v>0</v>
      </c>
      <c r="H312" s="138">
        <f>SUMIF('Nhap-Xuat'!$K$12:$K$50000,$A312,'Nhap-Xuat'!$Q$12:$Q$50000)</f>
        <v>0</v>
      </c>
      <c r="I312" s="138">
        <f>SUMIF('Nhap-Xuat'!$K$12:$K$50000,$A312,'Nhap-Xuat'!$S$12:$S$50000)</f>
        <v>0</v>
      </c>
      <c r="J312" s="138">
        <f t="shared" ref="J312:K312" si="608">D312+F312-H312</f>
        <v>0</v>
      </c>
      <c r="K312" s="138">
        <f t="shared" si="608"/>
        <v>0</v>
      </c>
      <c r="L312" s="138">
        <f t="shared" ref="L312:M312" si="609">D312+F312</f>
        <v>0</v>
      </c>
      <c r="M312" s="138">
        <f t="shared" si="609"/>
        <v>0</v>
      </c>
      <c r="N312" s="139" t="str">
        <f t="shared" si="6"/>
        <v/>
      </c>
      <c r="O312" s="138">
        <f t="shared" si="7"/>
        <v>0</v>
      </c>
      <c r="P312" s="140" t="str">
        <f t="shared" si="3"/>
        <v/>
      </c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</row>
    <row r="313" ht="15.0" customHeight="1">
      <c r="A313" s="147"/>
      <c r="B313" s="135"/>
      <c r="C313" s="136"/>
      <c r="D313" s="137"/>
      <c r="E313" s="137"/>
      <c r="F313" s="138">
        <f>SUMIF('Nhap-Xuat'!$K$12:$K$50000,$A313,'Nhap-Xuat'!$N$12:$N$50000)</f>
        <v>0</v>
      </c>
      <c r="G313" s="138">
        <f>SUMIF('Nhap-Xuat'!$K$12:$K$50000,$A313,'Nhap-Xuat'!$P$12:$P$50000)</f>
        <v>0</v>
      </c>
      <c r="H313" s="138">
        <f>SUMIF('Nhap-Xuat'!$K$12:$K$50000,$A313,'Nhap-Xuat'!$Q$12:$Q$50000)</f>
        <v>0</v>
      </c>
      <c r="I313" s="138">
        <f>SUMIF('Nhap-Xuat'!$K$12:$K$50000,$A313,'Nhap-Xuat'!$S$12:$S$50000)</f>
        <v>0</v>
      </c>
      <c r="J313" s="138">
        <f t="shared" ref="J313:K313" si="610">D313+F313-H313</f>
        <v>0</v>
      </c>
      <c r="K313" s="138">
        <f t="shared" si="610"/>
        <v>0</v>
      </c>
      <c r="L313" s="138">
        <f t="shared" ref="L313:M313" si="611">D313+F313</f>
        <v>0</v>
      </c>
      <c r="M313" s="138">
        <f t="shared" si="611"/>
        <v>0</v>
      </c>
      <c r="N313" s="139" t="str">
        <f t="shared" si="6"/>
        <v/>
      </c>
      <c r="O313" s="138">
        <f t="shared" si="7"/>
        <v>0</v>
      </c>
      <c r="P313" s="140" t="str">
        <f t="shared" si="3"/>
        <v/>
      </c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</row>
    <row r="314" ht="15.0" customHeight="1">
      <c r="A314" s="147"/>
      <c r="B314" s="135"/>
      <c r="C314" s="136"/>
      <c r="D314" s="137"/>
      <c r="E314" s="137"/>
      <c r="F314" s="138">
        <f>SUMIF('Nhap-Xuat'!$K$12:$K$50000,$A314,'Nhap-Xuat'!$N$12:$N$50000)</f>
        <v>0</v>
      </c>
      <c r="G314" s="138">
        <f>SUMIF('Nhap-Xuat'!$K$12:$K$50000,$A314,'Nhap-Xuat'!$P$12:$P$50000)</f>
        <v>0</v>
      </c>
      <c r="H314" s="138">
        <f>SUMIF('Nhap-Xuat'!$K$12:$K$50000,$A314,'Nhap-Xuat'!$Q$12:$Q$50000)</f>
        <v>0</v>
      </c>
      <c r="I314" s="138">
        <f>SUMIF('Nhap-Xuat'!$K$12:$K$50000,$A314,'Nhap-Xuat'!$S$12:$S$50000)</f>
        <v>0</v>
      </c>
      <c r="J314" s="138">
        <f t="shared" ref="J314:K314" si="612">D314+F314-H314</f>
        <v>0</v>
      </c>
      <c r="K314" s="138">
        <f t="shared" si="612"/>
        <v>0</v>
      </c>
      <c r="L314" s="138">
        <f t="shared" ref="L314:M314" si="613">D314+F314</f>
        <v>0</v>
      </c>
      <c r="M314" s="138">
        <f t="shared" si="613"/>
        <v>0</v>
      </c>
      <c r="N314" s="139" t="str">
        <f t="shared" si="6"/>
        <v/>
      </c>
      <c r="O314" s="138">
        <f t="shared" si="7"/>
        <v>0</v>
      </c>
      <c r="P314" s="140" t="str">
        <f t="shared" si="3"/>
        <v/>
      </c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</row>
    <row r="315" ht="15.0" customHeight="1">
      <c r="A315" s="147"/>
      <c r="B315" s="135"/>
      <c r="C315" s="136"/>
      <c r="D315" s="137"/>
      <c r="E315" s="137"/>
      <c r="F315" s="138">
        <f>SUMIF('Nhap-Xuat'!$K$12:$K$50000,$A315,'Nhap-Xuat'!$N$12:$N$50000)</f>
        <v>0</v>
      </c>
      <c r="G315" s="138">
        <f>SUMIF('Nhap-Xuat'!$K$12:$K$50000,$A315,'Nhap-Xuat'!$P$12:$P$50000)</f>
        <v>0</v>
      </c>
      <c r="H315" s="138">
        <f>SUMIF('Nhap-Xuat'!$K$12:$K$50000,$A315,'Nhap-Xuat'!$Q$12:$Q$50000)</f>
        <v>0</v>
      </c>
      <c r="I315" s="138">
        <f>SUMIF('Nhap-Xuat'!$K$12:$K$50000,$A315,'Nhap-Xuat'!$S$12:$S$50000)</f>
        <v>0</v>
      </c>
      <c r="J315" s="138">
        <f t="shared" ref="J315:K315" si="614">D315+F315-H315</f>
        <v>0</v>
      </c>
      <c r="K315" s="138">
        <f t="shared" si="614"/>
        <v>0</v>
      </c>
      <c r="L315" s="138">
        <f t="shared" ref="L315:M315" si="615">D315+F315</f>
        <v>0</v>
      </c>
      <c r="M315" s="138">
        <f t="shared" si="615"/>
        <v>0</v>
      </c>
      <c r="N315" s="139" t="str">
        <f t="shared" si="6"/>
        <v/>
      </c>
      <c r="O315" s="138">
        <f t="shared" si="7"/>
        <v>0</v>
      </c>
      <c r="P315" s="140" t="str">
        <f t="shared" si="3"/>
        <v/>
      </c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</row>
    <row r="316" ht="15.0" customHeight="1">
      <c r="A316" s="147"/>
      <c r="B316" s="135"/>
      <c r="C316" s="136"/>
      <c r="D316" s="137"/>
      <c r="E316" s="137"/>
      <c r="F316" s="138">
        <f>SUMIF('Nhap-Xuat'!$K$12:$K$50000,$A316,'Nhap-Xuat'!$N$12:$N$50000)</f>
        <v>0</v>
      </c>
      <c r="G316" s="138">
        <f>SUMIF('Nhap-Xuat'!$K$12:$K$50000,$A316,'Nhap-Xuat'!$P$12:$P$50000)</f>
        <v>0</v>
      </c>
      <c r="H316" s="138">
        <f>SUMIF('Nhap-Xuat'!$K$12:$K$50000,$A316,'Nhap-Xuat'!$Q$12:$Q$50000)</f>
        <v>0</v>
      </c>
      <c r="I316" s="138">
        <f>SUMIF('Nhap-Xuat'!$K$12:$K$50000,$A316,'Nhap-Xuat'!$S$12:$S$50000)</f>
        <v>0</v>
      </c>
      <c r="J316" s="138">
        <f t="shared" ref="J316:K316" si="616">D316+F316-H316</f>
        <v>0</v>
      </c>
      <c r="K316" s="138">
        <f t="shared" si="616"/>
        <v>0</v>
      </c>
      <c r="L316" s="138">
        <f t="shared" ref="L316:M316" si="617">D316+F316</f>
        <v>0</v>
      </c>
      <c r="M316" s="138">
        <f t="shared" si="617"/>
        <v>0</v>
      </c>
      <c r="N316" s="139" t="str">
        <f t="shared" si="6"/>
        <v/>
      </c>
      <c r="O316" s="138">
        <f t="shared" si="7"/>
        <v>0</v>
      </c>
      <c r="P316" s="140" t="str">
        <f t="shared" si="3"/>
        <v/>
      </c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</row>
    <row r="317" ht="15.0" customHeight="1">
      <c r="A317" s="147"/>
      <c r="B317" s="135"/>
      <c r="C317" s="136"/>
      <c r="D317" s="137"/>
      <c r="E317" s="137"/>
      <c r="F317" s="138">
        <f>SUMIF('Nhap-Xuat'!$K$12:$K$50000,$A317,'Nhap-Xuat'!$N$12:$N$50000)</f>
        <v>0</v>
      </c>
      <c r="G317" s="138">
        <f>SUMIF('Nhap-Xuat'!$K$12:$K$50000,$A317,'Nhap-Xuat'!$P$12:$P$50000)</f>
        <v>0</v>
      </c>
      <c r="H317" s="138">
        <f>SUMIF('Nhap-Xuat'!$K$12:$K$50000,$A317,'Nhap-Xuat'!$Q$12:$Q$50000)</f>
        <v>0</v>
      </c>
      <c r="I317" s="138">
        <f>SUMIF('Nhap-Xuat'!$K$12:$K$50000,$A317,'Nhap-Xuat'!$S$12:$S$50000)</f>
        <v>0</v>
      </c>
      <c r="J317" s="138">
        <f t="shared" ref="J317:K317" si="618">D317+F317-H317</f>
        <v>0</v>
      </c>
      <c r="K317" s="138">
        <f t="shared" si="618"/>
        <v>0</v>
      </c>
      <c r="L317" s="138">
        <f t="shared" ref="L317:M317" si="619">D317+F317</f>
        <v>0</v>
      </c>
      <c r="M317" s="138">
        <f t="shared" si="619"/>
        <v>0</v>
      </c>
      <c r="N317" s="139" t="str">
        <f t="shared" si="6"/>
        <v/>
      </c>
      <c r="O317" s="138">
        <f t="shared" si="7"/>
        <v>0</v>
      </c>
      <c r="P317" s="140" t="str">
        <f t="shared" si="3"/>
        <v/>
      </c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</row>
    <row r="318" ht="15.0" customHeight="1">
      <c r="A318" s="147"/>
      <c r="B318" s="135"/>
      <c r="C318" s="136"/>
      <c r="D318" s="137"/>
      <c r="E318" s="137"/>
      <c r="F318" s="138">
        <f>SUMIF('Nhap-Xuat'!$K$12:$K$50000,$A318,'Nhap-Xuat'!$N$12:$N$50000)</f>
        <v>0</v>
      </c>
      <c r="G318" s="138">
        <f>SUMIF('Nhap-Xuat'!$K$12:$K$50000,$A318,'Nhap-Xuat'!$P$12:$P$50000)</f>
        <v>0</v>
      </c>
      <c r="H318" s="138">
        <f>SUMIF('Nhap-Xuat'!$K$12:$K$50000,$A318,'Nhap-Xuat'!$Q$12:$Q$50000)</f>
        <v>0</v>
      </c>
      <c r="I318" s="138">
        <f>SUMIF('Nhap-Xuat'!$K$12:$K$50000,$A318,'Nhap-Xuat'!$S$12:$S$50000)</f>
        <v>0</v>
      </c>
      <c r="J318" s="138">
        <f t="shared" ref="J318:K318" si="620">D318+F318-H318</f>
        <v>0</v>
      </c>
      <c r="K318" s="138">
        <f t="shared" si="620"/>
        <v>0</v>
      </c>
      <c r="L318" s="138">
        <f t="shared" ref="L318:M318" si="621">D318+F318</f>
        <v>0</v>
      </c>
      <c r="M318" s="138">
        <f t="shared" si="621"/>
        <v>0</v>
      </c>
      <c r="N318" s="139" t="str">
        <f t="shared" si="6"/>
        <v/>
      </c>
      <c r="O318" s="138">
        <f t="shared" si="7"/>
        <v>0</v>
      </c>
      <c r="P318" s="140" t="str">
        <f t="shared" si="3"/>
        <v/>
      </c>
      <c r="Q318" s="141"/>
      <c r="R318" s="141"/>
      <c r="S318" s="141"/>
      <c r="T318" s="141"/>
      <c r="U318" s="141"/>
      <c r="V318" s="141"/>
      <c r="W318" s="141"/>
      <c r="X318" s="141"/>
      <c r="Y318" s="141"/>
      <c r="Z318" s="141"/>
    </row>
    <row r="319" ht="15.0" customHeight="1">
      <c r="A319" s="147"/>
      <c r="B319" s="135"/>
      <c r="C319" s="136"/>
      <c r="D319" s="137"/>
      <c r="E319" s="137"/>
      <c r="F319" s="138">
        <f>SUMIF('Nhap-Xuat'!$K$12:$K$50000,$A319,'Nhap-Xuat'!$N$12:$N$50000)</f>
        <v>0</v>
      </c>
      <c r="G319" s="138">
        <f>SUMIF('Nhap-Xuat'!$K$12:$K$50000,$A319,'Nhap-Xuat'!$P$12:$P$50000)</f>
        <v>0</v>
      </c>
      <c r="H319" s="138">
        <f>SUMIF('Nhap-Xuat'!$K$12:$K$50000,$A319,'Nhap-Xuat'!$Q$12:$Q$50000)</f>
        <v>0</v>
      </c>
      <c r="I319" s="138">
        <f>SUMIF('Nhap-Xuat'!$K$12:$K$50000,$A319,'Nhap-Xuat'!$S$12:$S$50000)</f>
        <v>0</v>
      </c>
      <c r="J319" s="138">
        <f t="shared" ref="J319:K319" si="622">D319+F319-H319</f>
        <v>0</v>
      </c>
      <c r="K319" s="138">
        <f t="shared" si="622"/>
        <v>0</v>
      </c>
      <c r="L319" s="138">
        <f t="shared" ref="L319:M319" si="623">D319+F319</f>
        <v>0</v>
      </c>
      <c r="M319" s="138">
        <f t="shared" si="623"/>
        <v>0</v>
      </c>
      <c r="N319" s="139" t="str">
        <f t="shared" si="6"/>
        <v/>
      </c>
      <c r="O319" s="138">
        <f t="shared" si="7"/>
        <v>0</v>
      </c>
      <c r="P319" s="140" t="str">
        <f t="shared" si="3"/>
        <v/>
      </c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</row>
    <row r="320" ht="15.0" customHeight="1">
      <c r="A320" s="147"/>
      <c r="B320" s="135"/>
      <c r="C320" s="136"/>
      <c r="D320" s="137"/>
      <c r="E320" s="137"/>
      <c r="F320" s="138">
        <f>SUMIF('Nhap-Xuat'!$K$12:$K$50000,$A320,'Nhap-Xuat'!$N$12:$N$50000)</f>
        <v>0</v>
      </c>
      <c r="G320" s="138">
        <f>SUMIF('Nhap-Xuat'!$K$12:$K$50000,$A320,'Nhap-Xuat'!$P$12:$P$50000)</f>
        <v>0</v>
      </c>
      <c r="H320" s="138">
        <f>SUMIF('Nhap-Xuat'!$K$12:$K$50000,$A320,'Nhap-Xuat'!$Q$12:$Q$50000)</f>
        <v>0</v>
      </c>
      <c r="I320" s="138">
        <f>SUMIF('Nhap-Xuat'!$K$12:$K$50000,$A320,'Nhap-Xuat'!$S$12:$S$50000)</f>
        <v>0</v>
      </c>
      <c r="J320" s="138">
        <f t="shared" ref="J320:K320" si="624">D320+F320-H320</f>
        <v>0</v>
      </c>
      <c r="K320" s="138">
        <f t="shared" si="624"/>
        <v>0</v>
      </c>
      <c r="L320" s="138">
        <f t="shared" ref="L320:M320" si="625">D320+F320</f>
        <v>0</v>
      </c>
      <c r="M320" s="138">
        <f t="shared" si="625"/>
        <v>0</v>
      </c>
      <c r="N320" s="139" t="str">
        <f t="shared" si="6"/>
        <v/>
      </c>
      <c r="O320" s="138">
        <f t="shared" si="7"/>
        <v>0</v>
      </c>
      <c r="P320" s="140" t="str">
        <f t="shared" si="3"/>
        <v/>
      </c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</row>
    <row r="321" ht="15.0" customHeight="1">
      <c r="A321" s="147"/>
      <c r="B321" s="135"/>
      <c r="C321" s="136"/>
      <c r="D321" s="137"/>
      <c r="E321" s="137"/>
      <c r="F321" s="138">
        <f>SUMIF('Nhap-Xuat'!$K$12:$K$50000,$A321,'Nhap-Xuat'!$N$12:$N$50000)</f>
        <v>0</v>
      </c>
      <c r="G321" s="138">
        <f>SUMIF('Nhap-Xuat'!$K$12:$K$50000,$A321,'Nhap-Xuat'!$P$12:$P$50000)</f>
        <v>0</v>
      </c>
      <c r="H321" s="138">
        <f>SUMIF('Nhap-Xuat'!$K$12:$K$50000,$A321,'Nhap-Xuat'!$Q$12:$Q$50000)</f>
        <v>0</v>
      </c>
      <c r="I321" s="138">
        <f>SUMIF('Nhap-Xuat'!$K$12:$K$50000,$A321,'Nhap-Xuat'!$S$12:$S$50000)</f>
        <v>0</v>
      </c>
      <c r="J321" s="138">
        <f t="shared" ref="J321:K321" si="626">D321+F321-H321</f>
        <v>0</v>
      </c>
      <c r="K321" s="138">
        <f t="shared" si="626"/>
        <v>0</v>
      </c>
      <c r="L321" s="138">
        <f t="shared" ref="L321:M321" si="627">D321+F321</f>
        <v>0</v>
      </c>
      <c r="M321" s="138">
        <f t="shared" si="627"/>
        <v>0</v>
      </c>
      <c r="N321" s="139" t="str">
        <f t="shared" si="6"/>
        <v/>
      </c>
      <c r="O321" s="138">
        <f t="shared" si="7"/>
        <v>0</v>
      </c>
      <c r="P321" s="140" t="str">
        <f t="shared" si="3"/>
        <v/>
      </c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</row>
    <row r="322" ht="15.0" customHeight="1">
      <c r="A322" s="147"/>
      <c r="B322" s="135"/>
      <c r="C322" s="136"/>
      <c r="D322" s="137"/>
      <c r="E322" s="137"/>
      <c r="F322" s="138">
        <f>SUMIF('Nhap-Xuat'!$K$12:$K$50000,$A322,'Nhap-Xuat'!$N$12:$N$50000)</f>
        <v>0</v>
      </c>
      <c r="G322" s="138">
        <f>SUMIF('Nhap-Xuat'!$K$12:$K$50000,$A322,'Nhap-Xuat'!$P$12:$P$50000)</f>
        <v>0</v>
      </c>
      <c r="H322" s="138">
        <f>SUMIF('Nhap-Xuat'!$K$12:$K$50000,$A322,'Nhap-Xuat'!$Q$12:$Q$50000)</f>
        <v>0</v>
      </c>
      <c r="I322" s="138">
        <f>SUMIF('Nhap-Xuat'!$K$12:$K$50000,$A322,'Nhap-Xuat'!$S$12:$S$50000)</f>
        <v>0</v>
      </c>
      <c r="J322" s="138">
        <f t="shared" ref="J322:K322" si="628">D322+F322-H322</f>
        <v>0</v>
      </c>
      <c r="K322" s="138">
        <f t="shared" si="628"/>
        <v>0</v>
      </c>
      <c r="L322" s="138">
        <f t="shared" ref="L322:M322" si="629">D322+F322</f>
        <v>0</v>
      </c>
      <c r="M322" s="138">
        <f t="shared" si="629"/>
        <v>0</v>
      </c>
      <c r="N322" s="139" t="str">
        <f t="shared" si="6"/>
        <v/>
      </c>
      <c r="O322" s="138">
        <f t="shared" si="7"/>
        <v>0</v>
      </c>
      <c r="P322" s="140" t="str">
        <f t="shared" si="3"/>
        <v/>
      </c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</row>
    <row r="323" ht="15.0" customHeight="1">
      <c r="A323" s="147"/>
      <c r="B323" s="135"/>
      <c r="C323" s="136"/>
      <c r="D323" s="137"/>
      <c r="E323" s="137"/>
      <c r="F323" s="138">
        <f>SUMIF('Nhap-Xuat'!$K$12:$K$50000,$A323,'Nhap-Xuat'!$N$12:$N$50000)</f>
        <v>0</v>
      </c>
      <c r="G323" s="138">
        <f>SUMIF('Nhap-Xuat'!$K$12:$K$50000,$A323,'Nhap-Xuat'!$P$12:$P$50000)</f>
        <v>0</v>
      </c>
      <c r="H323" s="138">
        <f>SUMIF('Nhap-Xuat'!$K$12:$K$50000,$A323,'Nhap-Xuat'!$Q$12:$Q$50000)</f>
        <v>0</v>
      </c>
      <c r="I323" s="138">
        <f>SUMIF('Nhap-Xuat'!$K$12:$K$50000,$A323,'Nhap-Xuat'!$S$12:$S$50000)</f>
        <v>0</v>
      </c>
      <c r="J323" s="138">
        <f t="shared" ref="J323:K323" si="630">D323+F323-H323</f>
        <v>0</v>
      </c>
      <c r="K323" s="138">
        <f t="shared" si="630"/>
        <v>0</v>
      </c>
      <c r="L323" s="138">
        <f t="shared" ref="L323:M323" si="631">D323+F323</f>
        <v>0</v>
      </c>
      <c r="M323" s="138">
        <f t="shared" si="631"/>
        <v>0</v>
      </c>
      <c r="N323" s="139" t="str">
        <f t="shared" si="6"/>
        <v/>
      </c>
      <c r="O323" s="138">
        <f t="shared" si="7"/>
        <v>0</v>
      </c>
      <c r="P323" s="140" t="str">
        <f t="shared" si="3"/>
        <v/>
      </c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</row>
    <row r="324" ht="15.0" customHeight="1">
      <c r="A324" s="147"/>
      <c r="B324" s="135"/>
      <c r="C324" s="136"/>
      <c r="D324" s="137"/>
      <c r="E324" s="137"/>
      <c r="F324" s="138">
        <f>SUMIF('Nhap-Xuat'!$K$12:$K$50000,$A324,'Nhap-Xuat'!$N$12:$N$50000)</f>
        <v>0</v>
      </c>
      <c r="G324" s="138">
        <f>SUMIF('Nhap-Xuat'!$K$12:$K$50000,$A324,'Nhap-Xuat'!$P$12:$P$50000)</f>
        <v>0</v>
      </c>
      <c r="H324" s="138">
        <f>SUMIF('Nhap-Xuat'!$K$12:$K$50000,$A324,'Nhap-Xuat'!$Q$12:$Q$50000)</f>
        <v>0</v>
      </c>
      <c r="I324" s="138">
        <f>SUMIF('Nhap-Xuat'!$K$12:$K$50000,$A324,'Nhap-Xuat'!$S$12:$S$50000)</f>
        <v>0</v>
      </c>
      <c r="J324" s="138">
        <f t="shared" ref="J324:K324" si="632">D324+F324-H324</f>
        <v>0</v>
      </c>
      <c r="K324" s="138">
        <f t="shared" si="632"/>
        <v>0</v>
      </c>
      <c r="L324" s="138">
        <f t="shared" ref="L324:M324" si="633">D324+F324</f>
        <v>0</v>
      </c>
      <c r="M324" s="138">
        <f t="shared" si="633"/>
        <v>0</v>
      </c>
      <c r="N324" s="139" t="str">
        <f t="shared" si="6"/>
        <v/>
      </c>
      <c r="O324" s="138">
        <f t="shared" si="7"/>
        <v>0</v>
      </c>
      <c r="P324" s="140" t="str">
        <f t="shared" si="3"/>
        <v/>
      </c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</row>
    <row r="325" ht="15.0" customHeight="1">
      <c r="A325" s="147"/>
      <c r="B325" s="135"/>
      <c r="C325" s="136"/>
      <c r="D325" s="137"/>
      <c r="E325" s="137"/>
      <c r="F325" s="138">
        <f>SUMIF('Nhap-Xuat'!$K$12:$K$50000,$A325,'Nhap-Xuat'!$N$12:$N$50000)</f>
        <v>0</v>
      </c>
      <c r="G325" s="138">
        <f>SUMIF('Nhap-Xuat'!$K$12:$K$50000,$A325,'Nhap-Xuat'!$P$12:$P$50000)</f>
        <v>0</v>
      </c>
      <c r="H325" s="138">
        <f>SUMIF('Nhap-Xuat'!$K$12:$K$50000,$A325,'Nhap-Xuat'!$Q$12:$Q$50000)</f>
        <v>0</v>
      </c>
      <c r="I325" s="138">
        <f>SUMIF('Nhap-Xuat'!$K$12:$K$50000,$A325,'Nhap-Xuat'!$S$12:$S$50000)</f>
        <v>0</v>
      </c>
      <c r="J325" s="138">
        <f t="shared" ref="J325:K325" si="634">D325+F325-H325</f>
        <v>0</v>
      </c>
      <c r="K325" s="138">
        <f t="shared" si="634"/>
        <v>0</v>
      </c>
      <c r="L325" s="138">
        <f t="shared" ref="L325:M325" si="635">D325+F325</f>
        <v>0</v>
      </c>
      <c r="M325" s="138">
        <f t="shared" si="635"/>
        <v>0</v>
      </c>
      <c r="N325" s="139" t="str">
        <f t="shared" si="6"/>
        <v/>
      </c>
      <c r="O325" s="138">
        <f t="shared" si="7"/>
        <v>0</v>
      </c>
      <c r="P325" s="140" t="str">
        <f t="shared" si="3"/>
        <v/>
      </c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</row>
    <row r="326" ht="15.0" customHeight="1">
      <c r="A326" s="147"/>
      <c r="B326" s="135"/>
      <c r="C326" s="136"/>
      <c r="D326" s="137"/>
      <c r="E326" s="137"/>
      <c r="F326" s="138">
        <f>SUMIF('Nhap-Xuat'!$K$12:$K$50000,$A326,'Nhap-Xuat'!$N$12:$N$50000)</f>
        <v>0</v>
      </c>
      <c r="G326" s="138">
        <f>SUMIF('Nhap-Xuat'!$K$12:$K$50000,$A326,'Nhap-Xuat'!$P$12:$P$50000)</f>
        <v>0</v>
      </c>
      <c r="H326" s="138">
        <f>SUMIF('Nhap-Xuat'!$K$12:$K$50000,$A326,'Nhap-Xuat'!$Q$12:$Q$50000)</f>
        <v>0</v>
      </c>
      <c r="I326" s="138">
        <f>SUMIF('Nhap-Xuat'!$K$12:$K$50000,$A326,'Nhap-Xuat'!$S$12:$S$50000)</f>
        <v>0</v>
      </c>
      <c r="J326" s="138">
        <f t="shared" ref="J326:K326" si="636">D326+F326-H326</f>
        <v>0</v>
      </c>
      <c r="K326" s="138">
        <f t="shared" si="636"/>
        <v>0</v>
      </c>
      <c r="L326" s="138">
        <f t="shared" ref="L326:M326" si="637">D326+F326</f>
        <v>0</v>
      </c>
      <c r="M326" s="138">
        <f t="shared" si="637"/>
        <v>0</v>
      </c>
      <c r="N326" s="139" t="str">
        <f t="shared" si="6"/>
        <v/>
      </c>
      <c r="O326" s="138">
        <f t="shared" si="7"/>
        <v>0</v>
      </c>
      <c r="P326" s="140" t="str">
        <f t="shared" si="3"/>
        <v/>
      </c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</row>
    <row r="327" ht="15.0" customHeight="1">
      <c r="A327" s="147"/>
      <c r="B327" s="135"/>
      <c r="C327" s="136"/>
      <c r="D327" s="137"/>
      <c r="E327" s="137"/>
      <c r="F327" s="138">
        <f>SUMIF('Nhap-Xuat'!$K$12:$K$50000,$A327,'Nhap-Xuat'!$N$12:$N$50000)</f>
        <v>0</v>
      </c>
      <c r="G327" s="138">
        <f>SUMIF('Nhap-Xuat'!$K$12:$K$50000,$A327,'Nhap-Xuat'!$P$12:$P$50000)</f>
        <v>0</v>
      </c>
      <c r="H327" s="138">
        <f>SUMIF('Nhap-Xuat'!$K$12:$K$50000,$A327,'Nhap-Xuat'!$Q$12:$Q$50000)</f>
        <v>0</v>
      </c>
      <c r="I327" s="138">
        <f>SUMIF('Nhap-Xuat'!$K$12:$K$50000,$A327,'Nhap-Xuat'!$S$12:$S$50000)</f>
        <v>0</v>
      </c>
      <c r="J327" s="138">
        <f t="shared" ref="J327:K327" si="638">D327+F327-H327</f>
        <v>0</v>
      </c>
      <c r="K327" s="138">
        <f t="shared" si="638"/>
        <v>0</v>
      </c>
      <c r="L327" s="138">
        <f t="shared" ref="L327:M327" si="639">D327+F327</f>
        <v>0</v>
      </c>
      <c r="M327" s="138">
        <f t="shared" si="639"/>
        <v>0</v>
      </c>
      <c r="N327" s="139" t="str">
        <f t="shared" si="6"/>
        <v/>
      </c>
      <c r="O327" s="138">
        <f t="shared" si="7"/>
        <v>0</v>
      </c>
      <c r="P327" s="140" t="str">
        <f t="shared" si="3"/>
        <v/>
      </c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</row>
    <row r="328" ht="15.0" customHeight="1">
      <c r="A328" s="147"/>
      <c r="B328" s="135"/>
      <c r="C328" s="136"/>
      <c r="D328" s="137"/>
      <c r="E328" s="137"/>
      <c r="F328" s="138">
        <f>SUMIF('Nhap-Xuat'!$K$12:$K$50000,$A328,'Nhap-Xuat'!$N$12:$N$50000)</f>
        <v>0</v>
      </c>
      <c r="G328" s="138">
        <f>SUMIF('Nhap-Xuat'!$K$12:$K$50000,$A328,'Nhap-Xuat'!$P$12:$P$50000)</f>
        <v>0</v>
      </c>
      <c r="H328" s="138">
        <f>SUMIF('Nhap-Xuat'!$K$12:$K$50000,$A328,'Nhap-Xuat'!$Q$12:$Q$50000)</f>
        <v>0</v>
      </c>
      <c r="I328" s="138">
        <f>SUMIF('Nhap-Xuat'!$K$12:$K$50000,$A328,'Nhap-Xuat'!$S$12:$S$50000)</f>
        <v>0</v>
      </c>
      <c r="J328" s="138">
        <f t="shared" ref="J328:K328" si="640">D328+F328-H328</f>
        <v>0</v>
      </c>
      <c r="K328" s="138">
        <f t="shared" si="640"/>
        <v>0</v>
      </c>
      <c r="L328" s="138">
        <f t="shared" ref="L328:M328" si="641">D328+F328</f>
        <v>0</v>
      </c>
      <c r="M328" s="138">
        <f t="shared" si="641"/>
        <v>0</v>
      </c>
      <c r="N328" s="139" t="str">
        <f t="shared" si="6"/>
        <v/>
      </c>
      <c r="O328" s="138">
        <f t="shared" si="7"/>
        <v>0</v>
      </c>
      <c r="P328" s="140" t="str">
        <f t="shared" si="3"/>
        <v/>
      </c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</row>
    <row r="329" ht="15.0" customHeight="1">
      <c r="A329" s="147"/>
      <c r="B329" s="135"/>
      <c r="C329" s="136"/>
      <c r="D329" s="137"/>
      <c r="E329" s="137"/>
      <c r="F329" s="138">
        <f>SUMIF('Nhap-Xuat'!$K$12:$K$50000,$A329,'Nhap-Xuat'!$N$12:$N$50000)</f>
        <v>0</v>
      </c>
      <c r="G329" s="138">
        <f>SUMIF('Nhap-Xuat'!$K$12:$K$50000,$A329,'Nhap-Xuat'!$P$12:$P$50000)</f>
        <v>0</v>
      </c>
      <c r="H329" s="138">
        <f>SUMIF('Nhap-Xuat'!$K$12:$K$50000,$A329,'Nhap-Xuat'!$Q$12:$Q$50000)</f>
        <v>0</v>
      </c>
      <c r="I329" s="138">
        <f>SUMIF('Nhap-Xuat'!$K$12:$K$50000,$A329,'Nhap-Xuat'!$S$12:$S$50000)</f>
        <v>0</v>
      </c>
      <c r="J329" s="138">
        <f t="shared" ref="J329:K329" si="642">D329+F329-H329</f>
        <v>0</v>
      </c>
      <c r="K329" s="138">
        <f t="shared" si="642"/>
        <v>0</v>
      </c>
      <c r="L329" s="138">
        <f t="shared" ref="L329:M329" si="643">D329+F329</f>
        <v>0</v>
      </c>
      <c r="M329" s="138">
        <f t="shared" si="643"/>
        <v>0</v>
      </c>
      <c r="N329" s="139" t="str">
        <f t="shared" si="6"/>
        <v/>
      </c>
      <c r="O329" s="138">
        <f t="shared" si="7"/>
        <v>0</v>
      </c>
      <c r="P329" s="140" t="str">
        <f t="shared" si="3"/>
        <v/>
      </c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</row>
    <row r="330" ht="15.0" customHeight="1">
      <c r="A330" s="147"/>
      <c r="B330" s="135"/>
      <c r="C330" s="136"/>
      <c r="D330" s="137"/>
      <c r="E330" s="137"/>
      <c r="F330" s="138">
        <f>SUMIF('Nhap-Xuat'!$K$12:$K$50000,$A330,'Nhap-Xuat'!$N$12:$N$50000)</f>
        <v>0</v>
      </c>
      <c r="G330" s="138">
        <f>SUMIF('Nhap-Xuat'!$K$12:$K$50000,$A330,'Nhap-Xuat'!$P$12:$P$50000)</f>
        <v>0</v>
      </c>
      <c r="H330" s="138">
        <f>SUMIF('Nhap-Xuat'!$K$12:$K$50000,$A330,'Nhap-Xuat'!$Q$12:$Q$50000)</f>
        <v>0</v>
      </c>
      <c r="I330" s="138">
        <f>SUMIF('Nhap-Xuat'!$K$12:$K$50000,$A330,'Nhap-Xuat'!$S$12:$S$50000)</f>
        <v>0</v>
      </c>
      <c r="J330" s="138">
        <f t="shared" ref="J330:K330" si="644">D330+F330-H330</f>
        <v>0</v>
      </c>
      <c r="K330" s="138">
        <f t="shared" si="644"/>
        <v>0</v>
      </c>
      <c r="L330" s="138">
        <f t="shared" ref="L330:M330" si="645">D330+F330</f>
        <v>0</v>
      </c>
      <c r="M330" s="138">
        <f t="shared" si="645"/>
        <v>0</v>
      </c>
      <c r="N330" s="139" t="str">
        <f t="shared" si="6"/>
        <v/>
      </c>
      <c r="O330" s="138">
        <f t="shared" si="7"/>
        <v>0</v>
      </c>
      <c r="P330" s="140" t="str">
        <f t="shared" si="3"/>
        <v/>
      </c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</row>
    <row r="331" ht="15.0" customHeight="1">
      <c r="A331" s="147"/>
      <c r="B331" s="135"/>
      <c r="C331" s="136"/>
      <c r="D331" s="137"/>
      <c r="E331" s="137"/>
      <c r="F331" s="138">
        <f>SUMIF('Nhap-Xuat'!$K$12:$K$50000,$A331,'Nhap-Xuat'!$N$12:$N$50000)</f>
        <v>0</v>
      </c>
      <c r="G331" s="138">
        <f>SUMIF('Nhap-Xuat'!$K$12:$K$50000,$A331,'Nhap-Xuat'!$P$12:$P$50000)</f>
        <v>0</v>
      </c>
      <c r="H331" s="138">
        <f>SUMIF('Nhap-Xuat'!$K$12:$K$50000,$A331,'Nhap-Xuat'!$Q$12:$Q$50000)</f>
        <v>0</v>
      </c>
      <c r="I331" s="138">
        <f>SUMIF('Nhap-Xuat'!$K$12:$K$50000,$A331,'Nhap-Xuat'!$S$12:$S$50000)</f>
        <v>0</v>
      </c>
      <c r="J331" s="138">
        <f t="shared" ref="J331:K331" si="646">D331+F331-H331</f>
        <v>0</v>
      </c>
      <c r="K331" s="138">
        <f t="shared" si="646"/>
        <v>0</v>
      </c>
      <c r="L331" s="138">
        <f t="shared" ref="L331:M331" si="647">D331+F331</f>
        <v>0</v>
      </c>
      <c r="M331" s="138">
        <f t="shared" si="647"/>
        <v>0</v>
      </c>
      <c r="N331" s="139" t="str">
        <f t="shared" si="6"/>
        <v/>
      </c>
      <c r="O331" s="138">
        <f t="shared" si="7"/>
        <v>0</v>
      </c>
      <c r="P331" s="140" t="str">
        <f t="shared" si="3"/>
        <v/>
      </c>
      <c r="Q331" s="141"/>
      <c r="R331" s="141"/>
      <c r="S331" s="141"/>
      <c r="T331" s="141"/>
      <c r="U331" s="141"/>
      <c r="V331" s="141"/>
      <c r="W331" s="141"/>
      <c r="X331" s="141"/>
      <c r="Y331" s="141"/>
      <c r="Z331" s="141"/>
    </row>
    <row r="332" ht="15.0" customHeight="1">
      <c r="A332" s="147"/>
      <c r="B332" s="135"/>
      <c r="C332" s="136"/>
      <c r="D332" s="137"/>
      <c r="E332" s="137"/>
      <c r="F332" s="138">
        <f>SUMIF('Nhap-Xuat'!$K$12:$K$50000,$A332,'Nhap-Xuat'!$N$12:$N$50000)</f>
        <v>0</v>
      </c>
      <c r="G332" s="138">
        <f>SUMIF('Nhap-Xuat'!$K$12:$K$50000,$A332,'Nhap-Xuat'!$P$12:$P$50000)</f>
        <v>0</v>
      </c>
      <c r="H332" s="138">
        <f>SUMIF('Nhap-Xuat'!$K$12:$K$50000,$A332,'Nhap-Xuat'!$Q$12:$Q$50000)</f>
        <v>0</v>
      </c>
      <c r="I332" s="138">
        <f>SUMIF('Nhap-Xuat'!$K$12:$K$50000,$A332,'Nhap-Xuat'!$S$12:$S$50000)</f>
        <v>0</v>
      </c>
      <c r="J332" s="138">
        <f t="shared" ref="J332:K332" si="648">D332+F332-H332</f>
        <v>0</v>
      </c>
      <c r="K332" s="138">
        <f t="shared" si="648"/>
        <v>0</v>
      </c>
      <c r="L332" s="138">
        <f t="shared" ref="L332:M332" si="649">D332+F332</f>
        <v>0</v>
      </c>
      <c r="M332" s="138">
        <f t="shared" si="649"/>
        <v>0</v>
      </c>
      <c r="N332" s="139" t="str">
        <f t="shared" si="6"/>
        <v/>
      </c>
      <c r="O332" s="138">
        <f t="shared" si="7"/>
        <v>0</v>
      </c>
      <c r="P332" s="140" t="str">
        <f t="shared" si="3"/>
        <v/>
      </c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</row>
    <row r="333" ht="15.0" customHeight="1">
      <c r="A333" s="147"/>
      <c r="B333" s="135"/>
      <c r="C333" s="136"/>
      <c r="D333" s="137"/>
      <c r="E333" s="137"/>
      <c r="F333" s="138">
        <f>SUMIF('Nhap-Xuat'!$K$12:$K$50000,$A333,'Nhap-Xuat'!$N$12:$N$50000)</f>
        <v>0</v>
      </c>
      <c r="G333" s="138">
        <f>SUMIF('Nhap-Xuat'!$K$12:$K$50000,$A333,'Nhap-Xuat'!$P$12:$P$50000)</f>
        <v>0</v>
      </c>
      <c r="H333" s="138">
        <f>SUMIF('Nhap-Xuat'!$K$12:$K$50000,$A333,'Nhap-Xuat'!$Q$12:$Q$50000)</f>
        <v>0</v>
      </c>
      <c r="I333" s="138">
        <f>SUMIF('Nhap-Xuat'!$K$12:$K$50000,$A333,'Nhap-Xuat'!$S$12:$S$50000)</f>
        <v>0</v>
      </c>
      <c r="J333" s="138">
        <f t="shared" ref="J333:K333" si="650">D333+F333-H333</f>
        <v>0</v>
      </c>
      <c r="K333" s="138">
        <f t="shared" si="650"/>
        <v>0</v>
      </c>
      <c r="L333" s="138">
        <f t="shared" ref="L333:M333" si="651">D333+F333</f>
        <v>0</v>
      </c>
      <c r="M333" s="138">
        <f t="shared" si="651"/>
        <v>0</v>
      </c>
      <c r="N333" s="139" t="str">
        <f t="shared" si="6"/>
        <v/>
      </c>
      <c r="O333" s="138">
        <f t="shared" si="7"/>
        <v>0</v>
      </c>
      <c r="P333" s="140" t="str">
        <f t="shared" si="3"/>
        <v/>
      </c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</row>
    <row r="334" ht="15.0" customHeight="1">
      <c r="A334" s="147"/>
      <c r="B334" s="135"/>
      <c r="C334" s="136"/>
      <c r="D334" s="137"/>
      <c r="E334" s="137"/>
      <c r="F334" s="138">
        <f>SUMIF('Nhap-Xuat'!$K$12:$K$50000,$A334,'Nhap-Xuat'!$N$12:$N$50000)</f>
        <v>0</v>
      </c>
      <c r="G334" s="138">
        <f>SUMIF('Nhap-Xuat'!$K$12:$K$50000,$A334,'Nhap-Xuat'!$P$12:$P$50000)</f>
        <v>0</v>
      </c>
      <c r="H334" s="138">
        <f>SUMIF('Nhap-Xuat'!$K$12:$K$50000,$A334,'Nhap-Xuat'!$Q$12:$Q$50000)</f>
        <v>0</v>
      </c>
      <c r="I334" s="138">
        <f>SUMIF('Nhap-Xuat'!$K$12:$K$50000,$A334,'Nhap-Xuat'!$S$12:$S$50000)</f>
        <v>0</v>
      </c>
      <c r="J334" s="138">
        <f t="shared" ref="J334:K334" si="652">D334+F334-H334</f>
        <v>0</v>
      </c>
      <c r="K334" s="138">
        <f t="shared" si="652"/>
        <v>0</v>
      </c>
      <c r="L334" s="138">
        <f t="shared" ref="L334:M334" si="653">D334+F334</f>
        <v>0</v>
      </c>
      <c r="M334" s="138">
        <f t="shared" si="653"/>
        <v>0</v>
      </c>
      <c r="N334" s="139" t="str">
        <f t="shared" si="6"/>
        <v/>
      </c>
      <c r="O334" s="138">
        <f t="shared" si="7"/>
        <v>0</v>
      </c>
      <c r="P334" s="140" t="str">
        <f t="shared" si="3"/>
        <v/>
      </c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</row>
    <row r="335" ht="15.0" customHeight="1">
      <c r="A335" s="147"/>
      <c r="B335" s="135"/>
      <c r="C335" s="136"/>
      <c r="D335" s="137"/>
      <c r="E335" s="137"/>
      <c r="F335" s="138">
        <f>SUMIF('Nhap-Xuat'!$K$12:$K$50000,$A335,'Nhap-Xuat'!$N$12:$N$50000)</f>
        <v>0</v>
      </c>
      <c r="G335" s="138">
        <f>SUMIF('Nhap-Xuat'!$K$12:$K$50000,$A335,'Nhap-Xuat'!$P$12:$P$50000)</f>
        <v>0</v>
      </c>
      <c r="H335" s="138">
        <f>SUMIF('Nhap-Xuat'!$K$12:$K$50000,$A335,'Nhap-Xuat'!$Q$12:$Q$50000)</f>
        <v>0</v>
      </c>
      <c r="I335" s="138">
        <f>SUMIF('Nhap-Xuat'!$K$12:$K$50000,$A335,'Nhap-Xuat'!$S$12:$S$50000)</f>
        <v>0</v>
      </c>
      <c r="J335" s="138">
        <f t="shared" ref="J335:K335" si="654">D335+F335-H335</f>
        <v>0</v>
      </c>
      <c r="K335" s="138">
        <f t="shared" si="654"/>
        <v>0</v>
      </c>
      <c r="L335" s="138">
        <f t="shared" ref="L335:M335" si="655">D335+F335</f>
        <v>0</v>
      </c>
      <c r="M335" s="138">
        <f t="shared" si="655"/>
        <v>0</v>
      </c>
      <c r="N335" s="139" t="str">
        <f t="shared" si="6"/>
        <v/>
      </c>
      <c r="O335" s="138">
        <f t="shared" si="7"/>
        <v>0</v>
      </c>
      <c r="P335" s="140" t="str">
        <f t="shared" si="3"/>
        <v/>
      </c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</row>
    <row r="336" ht="15.0" customHeight="1">
      <c r="A336" s="147"/>
      <c r="B336" s="135"/>
      <c r="C336" s="136"/>
      <c r="D336" s="137"/>
      <c r="E336" s="137"/>
      <c r="F336" s="138">
        <f>SUMIF('Nhap-Xuat'!$K$12:$K$50000,$A336,'Nhap-Xuat'!$N$12:$N$50000)</f>
        <v>0</v>
      </c>
      <c r="G336" s="138">
        <f>SUMIF('Nhap-Xuat'!$K$12:$K$50000,$A336,'Nhap-Xuat'!$P$12:$P$50000)</f>
        <v>0</v>
      </c>
      <c r="H336" s="138">
        <f>SUMIF('Nhap-Xuat'!$K$12:$K$50000,$A336,'Nhap-Xuat'!$Q$12:$Q$50000)</f>
        <v>0</v>
      </c>
      <c r="I336" s="138">
        <f>SUMIF('Nhap-Xuat'!$K$12:$K$50000,$A336,'Nhap-Xuat'!$S$12:$S$50000)</f>
        <v>0</v>
      </c>
      <c r="J336" s="138">
        <f t="shared" ref="J336:K336" si="656">D336+F336-H336</f>
        <v>0</v>
      </c>
      <c r="K336" s="138">
        <f t="shared" si="656"/>
        <v>0</v>
      </c>
      <c r="L336" s="138">
        <f t="shared" ref="L336:M336" si="657">D336+F336</f>
        <v>0</v>
      </c>
      <c r="M336" s="138">
        <f t="shared" si="657"/>
        <v>0</v>
      </c>
      <c r="N336" s="139" t="str">
        <f t="shared" si="6"/>
        <v/>
      </c>
      <c r="O336" s="138">
        <f t="shared" si="7"/>
        <v>0</v>
      </c>
      <c r="P336" s="140" t="str">
        <f t="shared" si="3"/>
        <v/>
      </c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</row>
    <row r="337" ht="15.0" customHeight="1">
      <c r="A337" s="147"/>
      <c r="B337" s="135"/>
      <c r="C337" s="136"/>
      <c r="D337" s="137"/>
      <c r="E337" s="137"/>
      <c r="F337" s="138">
        <f>SUMIF('Nhap-Xuat'!$K$12:$K$50000,$A337,'Nhap-Xuat'!$N$12:$N$50000)</f>
        <v>0</v>
      </c>
      <c r="G337" s="138">
        <f>SUMIF('Nhap-Xuat'!$K$12:$K$50000,$A337,'Nhap-Xuat'!$P$12:$P$50000)</f>
        <v>0</v>
      </c>
      <c r="H337" s="138">
        <f>SUMIF('Nhap-Xuat'!$K$12:$K$50000,$A337,'Nhap-Xuat'!$Q$12:$Q$50000)</f>
        <v>0</v>
      </c>
      <c r="I337" s="138">
        <f>SUMIF('Nhap-Xuat'!$K$12:$K$50000,$A337,'Nhap-Xuat'!$S$12:$S$50000)</f>
        <v>0</v>
      </c>
      <c r="J337" s="138">
        <f t="shared" ref="J337:K337" si="658">D337+F337-H337</f>
        <v>0</v>
      </c>
      <c r="K337" s="138">
        <f t="shared" si="658"/>
        <v>0</v>
      </c>
      <c r="L337" s="138">
        <f t="shared" ref="L337:M337" si="659">D337+F337</f>
        <v>0</v>
      </c>
      <c r="M337" s="138">
        <f t="shared" si="659"/>
        <v>0</v>
      </c>
      <c r="N337" s="139" t="str">
        <f t="shared" si="6"/>
        <v/>
      </c>
      <c r="O337" s="138">
        <f t="shared" si="7"/>
        <v>0</v>
      </c>
      <c r="P337" s="140" t="str">
        <f t="shared" si="3"/>
        <v/>
      </c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</row>
    <row r="338" ht="15.0" customHeight="1">
      <c r="A338" s="147"/>
      <c r="B338" s="135"/>
      <c r="C338" s="136"/>
      <c r="D338" s="137"/>
      <c r="E338" s="137"/>
      <c r="F338" s="138">
        <f>SUMIF('Nhap-Xuat'!$K$12:$K$50000,$A338,'Nhap-Xuat'!$N$12:$N$50000)</f>
        <v>0</v>
      </c>
      <c r="G338" s="138">
        <f>SUMIF('Nhap-Xuat'!$K$12:$K$50000,$A338,'Nhap-Xuat'!$P$12:$P$50000)</f>
        <v>0</v>
      </c>
      <c r="H338" s="138">
        <f>SUMIF('Nhap-Xuat'!$K$12:$K$50000,$A338,'Nhap-Xuat'!$Q$12:$Q$50000)</f>
        <v>0</v>
      </c>
      <c r="I338" s="138">
        <f>SUMIF('Nhap-Xuat'!$K$12:$K$50000,$A338,'Nhap-Xuat'!$S$12:$S$50000)</f>
        <v>0</v>
      </c>
      <c r="J338" s="138">
        <f t="shared" ref="J338:K338" si="660">D338+F338-H338</f>
        <v>0</v>
      </c>
      <c r="K338" s="138">
        <f t="shared" si="660"/>
        <v>0</v>
      </c>
      <c r="L338" s="138">
        <f t="shared" ref="L338:M338" si="661">D338+F338</f>
        <v>0</v>
      </c>
      <c r="M338" s="138">
        <f t="shared" si="661"/>
        <v>0</v>
      </c>
      <c r="N338" s="139" t="str">
        <f t="shared" si="6"/>
        <v/>
      </c>
      <c r="O338" s="138">
        <f t="shared" si="7"/>
        <v>0</v>
      </c>
      <c r="P338" s="140" t="str">
        <f t="shared" si="3"/>
        <v/>
      </c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</row>
    <row r="339" ht="15.0" customHeight="1">
      <c r="A339" s="147"/>
      <c r="B339" s="135"/>
      <c r="C339" s="136"/>
      <c r="D339" s="137"/>
      <c r="E339" s="137"/>
      <c r="F339" s="138">
        <f>SUMIF('Nhap-Xuat'!$K$12:$K$50000,$A339,'Nhap-Xuat'!$N$12:$N$50000)</f>
        <v>0</v>
      </c>
      <c r="G339" s="138">
        <f>SUMIF('Nhap-Xuat'!$K$12:$K$50000,$A339,'Nhap-Xuat'!$P$12:$P$50000)</f>
        <v>0</v>
      </c>
      <c r="H339" s="138">
        <f>SUMIF('Nhap-Xuat'!$K$12:$K$50000,$A339,'Nhap-Xuat'!$Q$12:$Q$50000)</f>
        <v>0</v>
      </c>
      <c r="I339" s="138">
        <f>SUMIF('Nhap-Xuat'!$K$12:$K$50000,$A339,'Nhap-Xuat'!$S$12:$S$50000)</f>
        <v>0</v>
      </c>
      <c r="J339" s="138">
        <f t="shared" ref="J339:K339" si="662">D339+F339-H339</f>
        <v>0</v>
      </c>
      <c r="K339" s="138">
        <f t="shared" si="662"/>
        <v>0</v>
      </c>
      <c r="L339" s="138">
        <f t="shared" ref="L339:M339" si="663">D339+F339</f>
        <v>0</v>
      </c>
      <c r="M339" s="138">
        <f t="shared" si="663"/>
        <v>0</v>
      </c>
      <c r="N339" s="139" t="str">
        <f t="shared" si="6"/>
        <v/>
      </c>
      <c r="O339" s="138">
        <f t="shared" si="7"/>
        <v>0</v>
      </c>
      <c r="P339" s="140" t="str">
        <f t="shared" si="3"/>
        <v/>
      </c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</row>
    <row r="340" ht="15.0" customHeight="1">
      <c r="A340" s="147"/>
      <c r="B340" s="135"/>
      <c r="C340" s="136"/>
      <c r="D340" s="137"/>
      <c r="E340" s="137"/>
      <c r="F340" s="138">
        <f>SUMIF('Nhap-Xuat'!$K$12:$K$50000,$A340,'Nhap-Xuat'!$N$12:$N$50000)</f>
        <v>0</v>
      </c>
      <c r="G340" s="138">
        <f>SUMIF('Nhap-Xuat'!$K$12:$K$50000,$A340,'Nhap-Xuat'!$P$12:$P$50000)</f>
        <v>0</v>
      </c>
      <c r="H340" s="138">
        <f>SUMIF('Nhap-Xuat'!$K$12:$K$50000,$A340,'Nhap-Xuat'!$Q$12:$Q$50000)</f>
        <v>0</v>
      </c>
      <c r="I340" s="138">
        <f>SUMIF('Nhap-Xuat'!$K$12:$K$50000,$A340,'Nhap-Xuat'!$S$12:$S$50000)</f>
        <v>0</v>
      </c>
      <c r="J340" s="138">
        <f t="shared" ref="J340:K340" si="664">D340+F340-H340</f>
        <v>0</v>
      </c>
      <c r="K340" s="138">
        <f t="shared" si="664"/>
        <v>0</v>
      </c>
      <c r="L340" s="138">
        <f t="shared" ref="L340:M340" si="665">D340+F340</f>
        <v>0</v>
      </c>
      <c r="M340" s="138">
        <f t="shared" si="665"/>
        <v>0</v>
      </c>
      <c r="N340" s="139" t="str">
        <f t="shared" si="6"/>
        <v/>
      </c>
      <c r="O340" s="138">
        <f t="shared" si="7"/>
        <v>0</v>
      </c>
      <c r="P340" s="140" t="str">
        <f t="shared" si="3"/>
        <v/>
      </c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</row>
    <row r="341" ht="15.0" customHeight="1">
      <c r="A341" s="147"/>
      <c r="B341" s="135"/>
      <c r="C341" s="136"/>
      <c r="D341" s="137"/>
      <c r="E341" s="137"/>
      <c r="F341" s="138">
        <f>SUMIF('Nhap-Xuat'!$K$12:$K$50000,$A341,'Nhap-Xuat'!$N$12:$N$50000)</f>
        <v>0</v>
      </c>
      <c r="G341" s="138">
        <f>SUMIF('Nhap-Xuat'!$K$12:$K$50000,$A341,'Nhap-Xuat'!$P$12:$P$50000)</f>
        <v>0</v>
      </c>
      <c r="H341" s="138">
        <f>SUMIF('Nhap-Xuat'!$K$12:$K$50000,$A341,'Nhap-Xuat'!$Q$12:$Q$50000)</f>
        <v>0</v>
      </c>
      <c r="I341" s="138">
        <f>SUMIF('Nhap-Xuat'!$K$12:$K$50000,$A341,'Nhap-Xuat'!$S$12:$S$50000)</f>
        <v>0</v>
      </c>
      <c r="J341" s="138">
        <f t="shared" ref="J341:K341" si="666">D341+F341-H341</f>
        <v>0</v>
      </c>
      <c r="K341" s="138">
        <f t="shared" si="666"/>
        <v>0</v>
      </c>
      <c r="L341" s="138">
        <f t="shared" ref="L341:M341" si="667">D341+F341</f>
        <v>0</v>
      </c>
      <c r="M341" s="138">
        <f t="shared" si="667"/>
        <v>0</v>
      </c>
      <c r="N341" s="139" t="str">
        <f t="shared" si="6"/>
        <v/>
      </c>
      <c r="O341" s="138">
        <f t="shared" si="7"/>
        <v>0</v>
      </c>
      <c r="P341" s="140" t="str">
        <f t="shared" si="3"/>
        <v/>
      </c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</row>
    <row r="342" ht="15.0" customHeight="1">
      <c r="A342" s="147"/>
      <c r="B342" s="135"/>
      <c r="C342" s="136"/>
      <c r="D342" s="137"/>
      <c r="E342" s="137"/>
      <c r="F342" s="138">
        <f>SUMIF('Nhap-Xuat'!$K$12:$K$50000,$A342,'Nhap-Xuat'!$N$12:$N$50000)</f>
        <v>0</v>
      </c>
      <c r="G342" s="138">
        <f>SUMIF('Nhap-Xuat'!$K$12:$K$50000,$A342,'Nhap-Xuat'!$P$12:$P$50000)</f>
        <v>0</v>
      </c>
      <c r="H342" s="138">
        <f>SUMIF('Nhap-Xuat'!$K$12:$K$50000,$A342,'Nhap-Xuat'!$Q$12:$Q$50000)</f>
        <v>0</v>
      </c>
      <c r="I342" s="138">
        <f>SUMIF('Nhap-Xuat'!$K$12:$K$50000,$A342,'Nhap-Xuat'!$S$12:$S$50000)</f>
        <v>0</v>
      </c>
      <c r="J342" s="138">
        <f t="shared" ref="J342:K342" si="668">D342+F342-H342</f>
        <v>0</v>
      </c>
      <c r="K342" s="138">
        <f t="shared" si="668"/>
        <v>0</v>
      </c>
      <c r="L342" s="138">
        <f t="shared" ref="L342:M342" si="669">D342+F342</f>
        <v>0</v>
      </c>
      <c r="M342" s="138">
        <f t="shared" si="669"/>
        <v>0</v>
      </c>
      <c r="N342" s="139" t="str">
        <f t="shared" si="6"/>
        <v/>
      </c>
      <c r="O342" s="138">
        <f t="shared" si="7"/>
        <v>0</v>
      </c>
      <c r="P342" s="140" t="str">
        <f t="shared" si="3"/>
        <v/>
      </c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</row>
    <row r="343" ht="15.0" customHeight="1">
      <c r="A343" s="147"/>
      <c r="B343" s="135"/>
      <c r="C343" s="136"/>
      <c r="D343" s="137"/>
      <c r="E343" s="137"/>
      <c r="F343" s="138">
        <f>SUMIF('Nhap-Xuat'!$K$12:$K$50000,$A343,'Nhap-Xuat'!$N$12:$N$50000)</f>
        <v>0</v>
      </c>
      <c r="G343" s="138">
        <f>SUMIF('Nhap-Xuat'!$K$12:$K$50000,$A343,'Nhap-Xuat'!$P$12:$P$50000)</f>
        <v>0</v>
      </c>
      <c r="H343" s="138">
        <f>SUMIF('Nhap-Xuat'!$K$12:$K$50000,$A343,'Nhap-Xuat'!$Q$12:$Q$50000)</f>
        <v>0</v>
      </c>
      <c r="I343" s="138">
        <f>SUMIF('Nhap-Xuat'!$K$12:$K$50000,$A343,'Nhap-Xuat'!$S$12:$S$50000)</f>
        <v>0</v>
      </c>
      <c r="J343" s="138">
        <f t="shared" ref="J343:K343" si="670">D343+F343-H343</f>
        <v>0</v>
      </c>
      <c r="K343" s="138">
        <f t="shared" si="670"/>
        <v>0</v>
      </c>
      <c r="L343" s="138">
        <f t="shared" ref="L343:M343" si="671">D343+F343</f>
        <v>0</v>
      </c>
      <c r="M343" s="138">
        <f t="shared" si="671"/>
        <v>0</v>
      </c>
      <c r="N343" s="139" t="str">
        <f t="shared" si="6"/>
        <v/>
      </c>
      <c r="O343" s="138">
        <f t="shared" si="7"/>
        <v>0</v>
      </c>
      <c r="P343" s="140" t="str">
        <f t="shared" si="3"/>
        <v/>
      </c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</row>
    <row r="344" ht="15.0" customHeight="1">
      <c r="A344" s="147"/>
      <c r="B344" s="135"/>
      <c r="C344" s="136"/>
      <c r="D344" s="137"/>
      <c r="E344" s="137"/>
      <c r="F344" s="138">
        <f>SUMIF('Nhap-Xuat'!$K$12:$K$50000,$A344,'Nhap-Xuat'!$N$12:$N$50000)</f>
        <v>0</v>
      </c>
      <c r="G344" s="138">
        <f>SUMIF('Nhap-Xuat'!$K$12:$K$50000,$A344,'Nhap-Xuat'!$P$12:$P$50000)</f>
        <v>0</v>
      </c>
      <c r="H344" s="138">
        <f>SUMIF('Nhap-Xuat'!$K$12:$K$50000,$A344,'Nhap-Xuat'!$Q$12:$Q$50000)</f>
        <v>0</v>
      </c>
      <c r="I344" s="138">
        <f>SUMIF('Nhap-Xuat'!$K$12:$K$50000,$A344,'Nhap-Xuat'!$S$12:$S$50000)</f>
        <v>0</v>
      </c>
      <c r="J344" s="138">
        <f t="shared" ref="J344:K344" si="672">D344+F344-H344</f>
        <v>0</v>
      </c>
      <c r="K344" s="138">
        <f t="shared" si="672"/>
        <v>0</v>
      </c>
      <c r="L344" s="138">
        <f t="shared" ref="L344:M344" si="673">D344+F344</f>
        <v>0</v>
      </c>
      <c r="M344" s="138">
        <f t="shared" si="673"/>
        <v>0</v>
      </c>
      <c r="N344" s="139" t="str">
        <f t="shared" si="6"/>
        <v/>
      </c>
      <c r="O344" s="138">
        <f t="shared" si="7"/>
        <v>0</v>
      </c>
      <c r="P344" s="140" t="str">
        <f t="shared" si="3"/>
        <v/>
      </c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</row>
    <row r="345" ht="15.0" customHeight="1">
      <c r="A345" s="147"/>
      <c r="B345" s="135"/>
      <c r="C345" s="136"/>
      <c r="D345" s="137"/>
      <c r="E345" s="137"/>
      <c r="F345" s="138">
        <f>SUMIF('Nhap-Xuat'!$K$12:$K$50000,$A345,'Nhap-Xuat'!$N$12:$N$50000)</f>
        <v>0</v>
      </c>
      <c r="G345" s="138">
        <f>SUMIF('Nhap-Xuat'!$K$12:$K$50000,$A345,'Nhap-Xuat'!$P$12:$P$50000)</f>
        <v>0</v>
      </c>
      <c r="H345" s="138">
        <f>SUMIF('Nhap-Xuat'!$K$12:$K$50000,$A345,'Nhap-Xuat'!$Q$12:$Q$50000)</f>
        <v>0</v>
      </c>
      <c r="I345" s="138">
        <f>SUMIF('Nhap-Xuat'!$K$12:$K$50000,$A345,'Nhap-Xuat'!$S$12:$S$50000)</f>
        <v>0</v>
      </c>
      <c r="J345" s="138">
        <f t="shared" ref="J345:K345" si="674">D345+F345-H345</f>
        <v>0</v>
      </c>
      <c r="K345" s="138">
        <f t="shared" si="674"/>
        <v>0</v>
      </c>
      <c r="L345" s="138">
        <f t="shared" ref="L345:M345" si="675">D345+F345</f>
        <v>0</v>
      </c>
      <c r="M345" s="138">
        <f t="shared" si="675"/>
        <v>0</v>
      </c>
      <c r="N345" s="139" t="str">
        <f t="shared" si="6"/>
        <v/>
      </c>
      <c r="O345" s="138">
        <f t="shared" si="7"/>
        <v>0</v>
      </c>
      <c r="P345" s="140" t="str">
        <f t="shared" si="3"/>
        <v/>
      </c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</row>
    <row r="346" ht="15.0" customHeight="1">
      <c r="A346" s="147"/>
      <c r="B346" s="135"/>
      <c r="C346" s="136"/>
      <c r="D346" s="137"/>
      <c r="E346" s="137"/>
      <c r="F346" s="138">
        <f>SUMIF('Nhap-Xuat'!$K$12:$K$50000,$A346,'Nhap-Xuat'!$N$12:$N$50000)</f>
        <v>0</v>
      </c>
      <c r="G346" s="138">
        <f>SUMIF('Nhap-Xuat'!$K$12:$K$50000,$A346,'Nhap-Xuat'!$P$12:$P$50000)</f>
        <v>0</v>
      </c>
      <c r="H346" s="138">
        <f>SUMIF('Nhap-Xuat'!$K$12:$K$50000,$A346,'Nhap-Xuat'!$Q$12:$Q$50000)</f>
        <v>0</v>
      </c>
      <c r="I346" s="138">
        <f>SUMIF('Nhap-Xuat'!$K$12:$K$50000,$A346,'Nhap-Xuat'!$S$12:$S$50000)</f>
        <v>0</v>
      </c>
      <c r="J346" s="138">
        <f t="shared" ref="J346:K346" si="676">D346+F346-H346</f>
        <v>0</v>
      </c>
      <c r="K346" s="138">
        <f t="shared" si="676"/>
        <v>0</v>
      </c>
      <c r="L346" s="138">
        <f t="shared" ref="L346:M346" si="677">D346+F346</f>
        <v>0</v>
      </c>
      <c r="M346" s="138">
        <f t="shared" si="677"/>
        <v>0</v>
      </c>
      <c r="N346" s="139" t="str">
        <f t="shared" si="6"/>
        <v/>
      </c>
      <c r="O346" s="138">
        <f t="shared" si="7"/>
        <v>0</v>
      </c>
      <c r="P346" s="140" t="str">
        <f t="shared" si="3"/>
        <v/>
      </c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</row>
    <row r="347" ht="15.0" customHeight="1">
      <c r="A347" s="147"/>
      <c r="B347" s="135"/>
      <c r="C347" s="136"/>
      <c r="D347" s="137"/>
      <c r="E347" s="137"/>
      <c r="F347" s="138">
        <f>SUMIF('Nhap-Xuat'!$K$12:$K$50000,$A347,'Nhap-Xuat'!$N$12:$N$50000)</f>
        <v>0</v>
      </c>
      <c r="G347" s="138">
        <f>SUMIF('Nhap-Xuat'!$K$12:$K$50000,$A347,'Nhap-Xuat'!$P$12:$P$50000)</f>
        <v>0</v>
      </c>
      <c r="H347" s="138">
        <f>SUMIF('Nhap-Xuat'!$K$12:$K$50000,$A347,'Nhap-Xuat'!$Q$12:$Q$50000)</f>
        <v>0</v>
      </c>
      <c r="I347" s="138">
        <f>SUMIF('Nhap-Xuat'!$K$12:$K$50000,$A347,'Nhap-Xuat'!$S$12:$S$50000)</f>
        <v>0</v>
      </c>
      <c r="J347" s="138">
        <f t="shared" ref="J347:K347" si="678">D347+F347-H347</f>
        <v>0</v>
      </c>
      <c r="K347" s="138">
        <f t="shared" si="678"/>
        <v>0</v>
      </c>
      <c r="L347" s="138">
        <f t="shared" ref="L347:M347" si="679">D347+F347</f>
        <v>0</v>
      </c>
      <c r="M347" s="138">
        <f t="shared" si="679"/>
        <v>0</v>
      </c>
      <c r="N347" s="139" t="str">
        <f t="shared" si="6"/>
        <v/>
      </c>
      <c r="O347" s="138">
        <f t="shared" si="7"/>
        <v>0</v>
      </c>
      <c r="P347" s="140" t="str">
        <f t="shared" si="3"/>
        <v/>
      </c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</row>
    <row r="348" ht="15.0" customHeight="1">
      <c r="A348" s="147"/>
      <c r="B348" s="135"/>
      <c r="C348" s="136"/>
      <c r="D348" s="137"/>
      <c r="E348" s="137"/>
      <c r="F348" s="138">
        <f>SUMIF('Nhap-Xuat'!$K$12:$K$50000,$A348,'Nhap-Xuat'!$N$12:$N$50000)</f>
        <v>0</v>
      </c>
      <c r="G348" s="138">
        <f>SUMIF('Nhap-Xuat'!$K$12:$K$50000,$A348,'Nhap-Xuat'!$P$12:$P$50000)</f>
        <v>0</v>
      </c>
      <c r="H348" s="138">
        <f>SUMIF('Nhap-Xuat'!$K$12:$K$50000,$A348,'Nhap-Xuat'!$Q$12:$Q$50000)</f>
        <v>0</v>
      </c>
      <c r="I348" s="138">
        <f>SUMIF('Nhap-Xuat'!$K$12:$K$50000,$A348,'Nhap-Xuat'!$S$12:$S$50000)</f>
        <v>0</v>
      </c>
      <c r="J348" s="138">
        <f t="shared" ref="J348:K348" si="680">D348+F348-H348</f>
        <v>0</v>
      </c>
      <c r="K348" s="138">
        <f t="shared" si="680"/>
        <v>0</v>
      </c>
      <c r="L348" s="138">
        <f t="shared" ref="L348:M348" si="681">D348+F348</f>
        <v>0</v>
      </c>
      <c r="M348" s="138">
        <f t="shared" si="681"/>
        <v>0</v>
      </c>
      <c r="N348" s="139" t="str">
        <f t="shared" si="6"/>
        <v/>
      </c>
      <c r="O348" s="138">
        <f t="shared" si="7"/>
        <v>0</v>
      </c>
      <c r="P348" s="140" t="str">
        <f t="shared" si="3"/>
        <v/>
      </c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</row>
    <row r="349" ht="15.0" customHeight="1">
      <c r="A349" s="147"/>
      <c r="B349" s="135"/>
      <c r="C349" s="136"/>
      <c r="D349" s="137"/>
      <c r="E349" s="137"/>
      <c r="F349" s="138">
        <f>SUMIF('Nhap-Xuat'!$K$12:$K$50000,$A349,'Nhap-Xuat'!$N$12:$N$50000)</f>
        <v>0</v>
      </c>
      <c r="G349" s="138">
        <f>SUMIF('Nhap-Xuat'!$K$12:$K$50000,$A349,'Nhap-Xuat'!$P$12:$P$50000)</f>
        <v>0</v>
      </c>
      <c r="H349" s="138">
        <f>SUMIF('Nhap-Xuat'!$K$12:$K$50000,$A349,'Nhap-Xuat'!$Q$12:$Q$50000)</f>
        <v>0</v>
      </c>
      <c r="I349" s="138">
        <f>SUMIF('Nhap-Xuat'!$K$12:$K$50000,$A349,'Nhap-Xuat'!$S$12:$S$50000)</f>
        <v>0</v>
      </c>
      <c r="J349" s="138">
        <f t="shared" ref="J349:K349" si="682">D349+F349-H349</f>
        <v>0</v>
      </c>
      <c r="K349" s="138">
        <f t="shared" si="682"/>
        <v>0</v>
      </c>
      <c r="L349" s="138">
        <f t="shared" ref="L349:M349" si="683">D349+F349</f>
        <v>0</v>
      </c>
      <c r="M349" s="138">
        <f t="shared" si="683"/>
        <v>0</v>
      </c>
      <c r="N349" s="139" t="str">
        <f t="shared" si="6"/>
        <v/>
      </c>
      <c r="O349" s="138">
        <f t="shared" si="7"/>
        <v>0</v>
      </c>
      <c r="P349" s="140" t="str">
        <f t="shared" si="3"/>
        <v/>
      </c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</row>
    <row r="350" ht="15.0" customHeight="1">
      <c r="A350" s="147"/>
      <c r="B350" s="135"/>
      <c r="C350" s="136"/>
      <c r="D350" s="137"/>
      <c r="E350" s="137"/>
      <c r="F350" s="138">
        <f>SUMIF('Nhap-Xuat'!$K$12:$K$50000,$A350,'Nhap-Xuat'!$N$12:$N$50000)</f>
        <v>0</v>
      </c>
      <c r="G350" s="138">
        <f>SUMIF('Nhap-Xuat'!$K$12:$K$50000,$A350,'Nhap-Xuat'!$P$12:$P$50000)</f>
        <v>0</v>
      </c>
      <c r="H350" s="138">
        <f>SUMIF('Nhap-Xuat'!$K$12:$K$50000,$A350,'Nhap-Xuat'!$Q$12:$Q$50000)</f>
        <v>0</v>
      </c>
      <c r="I350" s="138">
        <f>SUMIF('Nhap-Xuat'!$K$12:$K$50000,$A350,'Nhap-Xuat'!$S$12:$S$50000)</f>
        <v>0</v>
      </c>
      <c r="J350" s="138">
        <f t="shared" ref="J350:K350" si="684">D350+F350-H350</f>
        <v>0</v>
      </c>
      <c r="K350" s="138">
        <f t="shared" si="684"/>
        <v>0</v>
      </c>
      <c r="L350" s="138">
        <f t="shared" ref="L350:M350" si="685">D350+F350</f>
        <v>0</v>
      </c>
      <c r="M350" s="138">
        <f t="shared" si="685"/>
        <v>0</v>
      </c>
      <c r="N350" s="139" t="str">
        <f t="shared" si="6"/>
        <v/>
      </c>
      <c r="O350" s="138">
        <f t="shared" si="7"/>
        <v>0</v>
      </c>
      <c r="P350" s="140" t="str">
        <f t="shared" si="3"/>
        <v/>
      </c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</row>
    <row r="351" ht="15.0" customHeight="1">
      <c r="A351" s="147"/>
      <c r="B351" s="135"/>
      <c r="C351" s="136"/>
      <c r="D351" s="137"/>
      <c r="E351" s="137"/>
      <c r="F351" s="138">
        <f>SUMIF('Nhap-Xuat'!$K$12:$K$50000,$A351,'Nhap-Xuat'!$N$12:$N$50000)</f>
        <v>0</v>
      </c>
      <c r="G351" s="138">
        <f>SUMIF('Nhap-Xuat'!$K$12:$K$50000,$A351,'Nhap-Xuat'!$P$12:$P$50000)</f>
        <v>0</v>
      </c>
      <c r="H351" s="138">
        <f>SUMIF('Nhap-Xuat'!$K$12:$K$50000,$A351,'Nhap-Xuat'!$Q$12:$Q$50000)</f>
        <v>0</v>
      </c>
      <c r="I351" s="138">
        <f>SUMIF('Nhap-Xuat'!$K$12:$K$50000,$A351,'Nhap-Xuat'!$S$12:$S$50000)</f>
        <v>0</v>
      </c>
      <c r="J351" s="138">
        <f t="shared" ref="J351:K351" si="686">D351+F351-H351</f>
        <v>0</v>
      </c>
      <c r="K351" s="138">
        <f t="shared" si="686"/>
        <v>0</v>
      </c>
      <c r="L351" s="138">
        <f t="shared" ref="L351:M351" si="687">D351+F351</f>
        <v>0</v>
      </c>
      <c r="M351" s="138">
        <f t="shared" si="687"/>
        <v>0</v>
      </c>
      <c r="N351" s="139" t="str">
        <f t="shared" si="6"/>
        <v/>
      </c>
      <c r="O351" s="138">
        <f t="shared" si="7"/>
        <v>0</v>
      </c>
      <c r="P351" s="140" t="str">
        <f t="shared" si="3"/>
        <v/>
      </c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</row>
    <row r="352" ht="15.0" customHeight="1">
      <c r="A352" s="147"/>
      <c r="B352" s="135"/>
      <c r="C352" s="136"/>
      <c r="D352" s="137"/>
      <c r="E352" s="137"/>
      <c r="F352" s="138">
        <f>SUMIF('Nhap-Xuat'!$K$12:$K$50000,$A352,'Nhap-Xuat'!$N$12:$N$50000)</f>
        <v>0</v>
      </c>
      <c r="G352" s="138">
        <f>SUMIF('Nhap-Xuat'!$K$12:$K$50000,$A352,'Nhap-Xuat'!$P$12:$P$50000)</f>
        <v>0</v>
      </c>
      <c r="H352" s="138">
        <f>SUMIF('Nhap-Xuat'!$K$12:$K$50000,$A352,'Nhap-Xuat'!$Q$12:$Q$50000)</f>
        <v>0</v>
      </c>
      <c r="I352" s="138">
        <f>SUMIF('Nhap-Xuat'!$K$12:$K$50000,$A352,'Nhap-Xuat'!$S$12:$S$50000)</f>
        <v>0</v>
      </c>
      <c r="J352" s="138">
        <f t="shared" ref="J352:K352" si="688">D352+F352-H352</f>
        <v>0</v>
      </c>
      <c r="K352" s="138">
        <f t="shared" si="688"/>
        <v>0</v>
      </c>
      <c r="L352" s="138">
        <f t="shared" ref="L352:M352" si="689">D352+F352</f>
        <v>0</v>
      </c>
      <c r="M352" s="138">
        <f t="shared" si="689"/>
        <v>0</v>
      </c>
      <c r="N352" s="139" t="str">
        <f t="shared" si="6"/>
        <v/>
      </c>
      <c r="O352" s="138">
        <f t="shared" si="7"/>
        <v>0</v>
      </c>
      <c r="P352" s="140" t="str">
        <f t="shared" si="3"/>
        <v/>
      </c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</row>
    <row r="353" ht="15.0" customHeight="1">
      <c r="A353" s="147"/>
      <c r="B353" s="135"/>
      <c r="C353" s="136"/>
      <c r="D353" s="137"/>
      <c r="E353" s="137"/>
      <c r="F353" s="138">
        <f>SUMIF('Nhap-Xuat'!$K$12:$K$50000,$A353,'Nhap-Xuat'!$N$12:$N$50000)</f>
        <v>0</v>
      </c>
      <c r="G353" s="138">
        <f>SUMIF('Nhap-Xuat'!$K$12:$K$50000,$A353,'Nhap-Xuat'!$P$12:$P$50000)</f>
        <v>0</v>
      </c>
      <c r="H353" s="138">
        <f>SUMIF('Nhap-Xuat'!$K$12:$K$50000,$A353,'Nhap-Xuat'!$Q$12:$Q$50000)</f>
        <v>0</v>
      </c>
      <c r="I353" s="138">
        <f>SUMIF('Nhap-Xuat'!$K$12:$K$50000,$A353,'Nhap-Xuat'!$S$12:$S$50000)</f>
        <v>0</v>
      </c>
      <c r="J353" s="138">
        <f t="shared" ref="J353:K353" si="690">D353+F353-H353</f>
        <v>0</v>
      </c>
      <c r="K353" s="138">
        <f t="shared" si="690"/>
        <v>0</v>
      </c>
      <c r="L353" s="138">
        <f t="shared" ref="L353:M353" si="691">D353+F353</f>
        <v>0</v>
      </c>
      <c r="M353" s="138">
        <f t="shared" si="691"/>
        <v>0</v>
      </c>
      <c r="N353" s="139" t="str">
        <f t="shared" si="6"/>
        <v/>
      </c>
      <c r="O353" s="138">
        <f t="shared" si="7"/>
        <v>0</v>
      </c>
      <c r="P353" s="140" t="str">
        <f t="shared" si="3"/>
        <v/>
      </c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</row>
    <row r="354" ht="15.0" customHeight="1">
      <c r="A354" s="147"/>
      <c r="B354" s="135"/>
      <c r="C354" s="136"/>
      <c r="D354" s="137"/>
      <c r="E354" s="137"/>
      <c r="F354" s="138">
        <f>SUMIF('Nhap-Xuat'!$K$12:$K$50000,$A354,'Nhap-Xuat'!$N$12:$N$50000)</f>
        <v>0</v>
      </c>
      <c r="G354" s="138">
        <f>SUMIF('Nhap-Xuat'!$K$12:$K$50000,$A354,'Nhap-Xuat'!$P$12:$P$50000)</f>
        <v>0</v>
      </c>
      <c r="H354" s="138">
        <f>SUMIF('Nhap-Xuat'!$K$12:$K$50000,$A354,'Nhap-Xuat'!$Q$12:$Q$50000)</f>
        <v>0</v>
      </c>
      <c r="I354" s="138">
        <f>SUMIF('Nhap-Xuat'!$K$12:$K$50000,$A354,'Nhap-Xuat'!$S$12:$S$50000)</f>
        <v>0</v>
      </c>
      <c r="J354" s="138">
        <f t="shared" ref="J354:K354" si="692">D354+F354-H354</f>
        <v>0</v>
      </c>
      <c r="K354" s="138">
        <f t="shared" si="692"/>
        <v>0</v>
      </c>
      <c r="L354" s="138">
        <f t="shared" ref="L354:M354" si="693">D354+F354</f>
        <v>0</v>
      </c>
      <c r="M354" s="138">
        <f t="shared" si="693"/>
        <v>0</v>
      </c>
      <c r="N354" s="139" t="str">
        <f t="shared" si="6"/>
        <v/>
      </c>
      <c r="O354" s="138">
        <f t="shared" si="7"/>
        <v>0</v>
      </c>
      <c r="P354" s="140" t="str">
        <f t="shared" si="3"/>
        <v/>
      </c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</row>
    <row r="355" ht="15.0" customHeight="1">
      <c r="A355" s="147"/>
      <c r="B355" s="135"/>
      <c r="C355" s="136"/>
      <c r="D355" s="137"/>
      <c r="E355" s="137"/>
      <c r="F355" s="138">
        <f>SUMIF('Nhap-Xuat'!$K$12:$K$50000,$A355,'Nhap-Xuat'!$N$12:$N$50000)</f>
        <v>0</v>
      </c>
      <c r="G355" s="138">
        <f>SUMIF('Nhap-Xuat'!$K$12:$K$50000,$A355,'Nhap-Xuat'!$P$12:$P$50000)</f>
        <v>0</v>
      </c>
      <c r="H355" s="138">
        <f>SUMIF('Nhap-Xuat'!$K$12:$K$50000,$A355,'Nhap-Xuat'!$Q$12:$Q$50000)</f>
        <v>0</v>
      </c>
      <c r="I355" s="138">
        <f>SUMIF('Nhap-Xuat'!$K$12:$K$50000,$A355,'Nhap-Xuat'!$S$12:$S$50000)</f>
        <v>0</v>
      </c>
      <c r="J355" s="138">
        <f t="shared" ref="J355:K355" si="694">D355+F355-H355</f>
        <v>0</v>
      </c>
      <c r="K355" s="138">
        <f t="shared" si="694"/>
        <v>0</v>
      </c>
      <c r="L355" s="138">
        <f t="shared" ref="L355:M355" si="695">D355+F355</f>
        <v>0</v>
      </c>
      <c r="M355" s="138">
        <f t="shared" si="695"/>
        <v>0</v>
      </c>
      <c r="N355" s="139" t="str">
        <f t="shared" si="6"/>
        <v/>
      </c>
      <c r="O355" s="138">
        <f t="shared" si="7"/>
        <v>0</v>
      </c>
      <c r="P355" s="140" t="str">
        <f t="shared" si="3"/>
        <v/>
      </c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</row>
    <row r="356" ht="15.0" customHeight="1">
      <c r="A356" s="147"/>
      <c r="B356" s="135"/>
      <c r="C356" s="136"/>
      <c r="D356" s="137"/>
      <c r="E356" s="137"/>
      <c r="F356" s="138">
        <f>SUMIF('Nhap-Xuat'!$K$12:$K$50000,$A356,'Nhap-Xuat'!$N$12:$N$50000)</f>
        <v>0</v>
      </c>
      <c r="G356" s="138">
        <f>SUMIF('Nhap-Xuat'!$K$12:$K$50000,$A356,'Nhap-Xuat'!$P$12:$P$50000)</f>
        <v>0</v>
      </c>
      <c r="H356" s="138">
        <f>SUMIF('Nhap-Xuat'!$K$12:$K$50000,$A356,'Nhap-Xuat'!$Q$12:$Q$50000)</f>
        <v>0</v>
      </c>
      <c r="I356" s="138">
        <f>SUMIF('Nhap-Xuat'!$K$12:$K$50000,$A356,'Nhap-Xuat'!$S$12:$S$50000)</f>
        <v>0</v>
      </c>
      <c r="J356" s="138">
        <f t="shared" ref="J356:K356" si="696">D356+F356-H356</f>
        <v>0</v>
      </c>
      <c r="K356" s="138">
        <f t="shared" si="696"/>
        <v>0</v>
      </c>
      <c r="L356" s="138">
        <f t="shared" ref="L356:M356" si="697">D356+F356</f>
        <v>0</v>
      </c>
      <c r="M356" s="138">
        <f t="shared" si="697"/>
        <v>0</v>
      </c>
      <c r="N356" s="139" t="str">
        <f t="shared" si="6"/>
        <v/>
      </c>
      <c r="O356" s="138">
        <f t="shared" si="7"/>
        <v>0</v>
      </c>
      <c r="P356" s="140" t="str">
        <f t="shared" si="3"/>
        <v/>
      </c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</row>
    <row r="357" ht="15.0" customHeight="1">
      <c r="A357" s="147"/>
      <c r="B357" s="135"/>
      <c r="C357" s="136"/>
      <c r="D357" s="137"/>
      <c r="E357" s="137"/>
      <c r="F357" s="138">
        <f>SUMIF('Nhap-Xuat'!$K$12:$K$50000,$A357,'Nhap-Xuat'!$N$12:$N$50000)</f>
        <v>0</v>
      </c>
      <c r="G357" s="138">
        <f>SUMIF('Nhap-Xuat'!$K$12:$K$50000,$A357,'Nhap-Xuat'!$P$12:$P$50000)</f>
        <v>0</v>
      </c>
      <c r="H357" s="138">
        <f>SUMIF('Nhap-Xuat'!$K$12:$K$50000,$A357,'Nhap-Xuat'!$Q$12:$Q$50000)</f>
        <v>0</v>
      </c>
      <c r="I357" s="138">
        <f>SUMIF('Nhap-Xuat'!$K$12:$K$50000,$A357,'Nhap-Xuat'!$S$12:$S$50000)</f>
        <v>0</v>
      </c>
      <c r="J357" s="138">
        <f t="shared" ref="J357:K357" si="698">D357+F357-H357</f>
        <v>0</v>
      </c>
      <c r="K357" s="138">
        <f t="shared" si="698"/>
        <v>0</v>
      </c>
      <c r="L357" s="138">
        <f t="shared" ref="L357:M357" si="699">D357+F357</f>
        <v>0</v>
      </c>
      <c r="M357" s="138">
        <f t="shared" si="699"/>
        <v>0</v>
      </c>
      <c r="N357" s="139" t="str">
        <f t="shared" si="6"/>
        <v/>
      </c>
      <c r="O357" s="138">
        <f t="shared" si="7"/>
        <v>0</v>
      </c>
      <c r="P357" s="140" t="str">
        <f t="shared" si="3"/>
        <v/>
      </c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</row>
    <row r="358" ht="15.0" customHeight="1">
      <c r="A358" s="147"/>
      <c r="B358" s="135"/>
      <c r="C358" s="136"/>
      <c r="D358" s="137"/>
      <c r="E358" s="137"/>
      <c r="F358" s="138">
        <f>SUMIF('Nhap-Xuat'!$K$12:$K$50000,$A358,'Nhap-Xuat'!$N$12:$N$50000)</f>
        <v>0</v>
      </c>
      <c r="G358" s="138">
        <f>SUMIF('Nhap-Xuat'!$K$12:$K$50000,$A358,'Nhap-Xuat'!$P$12:$P$50000)</f>
        <v>0</v>
      </c>
      <c r="H358" s="138">
        <f>SUMIF('Nhap-Xuat'!$K$12:$K$50000,$A358,'Nhap-Xuat'!$Q$12:$Q$50000)</f>
        <v>0</v>
      </c>
      <c r="I358" s="138">
        <f>SUMIF('Nhap-Xuat'!$K$12:$K$50000,$A358,'Nhap-Xuat'!$S$12:$S$50000)</f>
        <v>0</v>
      </c>
      <c r="J358" s="138">
        <f t="shared" ref="J358:K358" si="700">D358+F358-H358</f>
        <v>0</v>
      </c>
      <c r="K358" s="138">
        <f t="shared" si="700"/>
        <v>0</v>
      </c>
      <c r="L358" s="138">
        <f t="shared" ref="L358:M358" si="701">D358+F358</f>
        <v>0</v>
      </c>
      <c r="M358" s="138">
        <f t="shared" si="701"/>
        <v>0</v>
      </c>
      <c r="N358" s="139" t="str">
        <f t="shared" si="6"/>
        <v/>
      </c>
      <c r="O358" s="138">
        <f t="shared" si="7"/>
        <v>0</v>
      </c>
      <c r="P358" s="140" t="str">
        <f t="shared" si="3"/>
        <v/>
      </c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</row>
    <row r="359" ht="15.0" customHeight="1">
      <c r="A359" s="147"/>
      <c r="B359" s="135"/>
      <c r="C359" s="136"/>
      <c r="D359" s="137"/>
      <c r="E359" s="137"/>
      <c r="F359" s="138">
        <f>SUMIF('Nhap-Xuat'!$K$12:$K$50000,$A359,'Nhap-Xuat'!$N$12:$N$50000)</f>
        <v>0</v>
      </c>
      <c r="G359" s="138">
        <f>SUMIF('Nhap-Xuat'!$K$12:$K$50000,$A359,'Nhap-Xuat'!$P$12:$P$50000)</f>
        <v>0</v>
      </c>
      <c r="H359" s="138">
        <f>SUMIF('Nhap-Xuat'!$K$12:$K$50000,$A359,'Nhap-Xuat'!$Q$12:$Q$50000)</f>
        <v>0</v>
      </c>
      <c r="I359" s="138">
        <f>SUMIF('Nhap-Xuat'!$K$12:$K$50000,$A359,'Nhap-Xuat'!$S$12:$S$50000)</f>
        <v>0</v>
      </c>
      <c r="J359" s="138">
        <f t="shared" ref="J359:K359" si="702">D359+F359-H359</f>
        <v>0</v>
      </c>
      <c r="K359" s="138">
        <f t="shared" si="702"/>
        <v>0</v>
      </c>
      <c r="L359" s="138">
        <f t="shared" ref="L359:M359" si="703">D359+F359</f>
        <v>0</v>
      </c>
      <c r="M359" s="138">
        <f t="shared" si="703"/>
        <v>0</v>
      </c>
      <c r="N359" s="139" t="str">
        <f t="shared" si="6"/>
        <v/>
      </c>
      <c r="O359" s="138">
        <f t="shared" si="7"/>
        <v>0</v>
      </c>
      <c r="P359" s="140" t="str">
        <f t="shared" si="3"/>
        <v/>
      </c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</row>
    <row r="360" ht="15.0" customHeight="1">
      <c r="A360" s="147"/>
      <c r="B360" s="135"/>
      <c r="C360" s="136"/>
      <c r="D360" s="137"/>
      <c r="E360" s="137"/>
      <c r="F360" s="138">
        <f>SUMIF('Nhap-Xuat'!$K$12:$K$50000,$A360,'Nhap-Xuat'!$N$12:$N$50000)</f>
        <v>0</v>
      </c>
      <c r="G360" s="138">
        <f>SUMIF('Nhap-Xuat'!$K$12:$K$50000,$A360,'Nhap-Xuat'!$P$12:$P$50000)</f>
        <v>0</v>
      </c>
      <c r="H360" s="138">
        <f>SUMIF('Nhap-Xuat'!$K$12:$K$50000,$A360,'Nhap-Xuat'!$Q$12:$Q$50000)</f>
        <v>0</v>
      </c>
      <c r="I360" s="138">
        <f>SUMIF('Nhap-Xuat'!$K$12:$K$50000,$A360,'Nhap-Xuat'!$S$12:$S$50000)</f>
        <v>0</v>
      </c>
      <c r="J360" s="138">
        <f t="shared" ref="J360:K360" si="704">D360+F360-H360</f>
        <v>0</v>
      </c>
      <c r="K360" s="138">
        <f t="shared" si="704"/>
        <v>0</v>
      </c>
      <c r="L360" s="138">
        <f t="shared" ref="L360:M360" si="705">D360+F360</f>
        <v>0</v>
      </c>
      <c r="M360" s="138">
        <f t="shared" si="705"/>
        <v>0</v>
      </c>
      <c r="N360" s="139" t="str">
        <f t="shared" si="6"/>
        <v/>
      </c>
      <c r="O360" s="138">
        <f t="shared" si="7"/>
        <v>0</v>
      </c>
      <c r="P360" s="140" t="str">
        <f t="shared" si="3"/>
        <v/>
      </c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</row>
    <row r="361" ht="15.0" customHeight="1">
      <c r="A361" s="147"/>
      <c r="B361" s="135"/>
      <c r="C361" s="136"/>
      <c r="D361" s="137"/>
      <c r="E361" s="137"/>
      <c r="F361" s="138">
        <f>SUMIF('Nhap-Xuat'!$K$12:$K$50000,$A361,'Nhap-Xuat'!$N$12:$N$50000)</f>
        <v>0</v>
      </c>
      <c r="G361" s="138">
        <f>SUMIF('Nhap-Xuat'!$K$12:$K$50000,$A361,'Nhap-Xuat'!$P$12:$P$50000)</f>
        <v>0</v>
      </c>
      <c r="H361" s="138">
        <f>SUMIF('Nhap-Xuat'!$K$12:$K$50000,$A361,'Nhap-Xuat'!$Q$12:$Q$50000)</f>
        <v>0</v>
      </c>
      <c r="I361" s="138">
        <f>SUMIF('Nhap-Xuat'!$K$12:$K$50000,$A361,'Nhap-Xuat'!$S$12:$S$50000)</f>
        <v>0</v>
      </c>
      <c r="J361" s="138">
        <f t="shared" ref="J361:K361" si="706">D361+F361-H361</f>
        <v>0</v>
      </c>
      <c r="K361" s="138">
        <f t="shared" si="706"/>
        <v>0</v>
      </c>
      <c r="L361" s="138">
        <f t="shared" ref="L361:M361" si="707">D361+F361</f>
        <v>0</v>
      </c>
      <c r="M361" s="138">
        <f t="shared" si="707"/>
        <v>0</v>
      </c>
      <c r="N361" s="139" t="str">
        <f t="shared" si="6"/>
        <v/>
      </c>
      <c r="O361" s="138">
        <f t="shared" si="7"/>
        <v>0</v>
      </c>
      <c r="P361" s="140" t="str">
        <f t="shared" si="3"/>
        <v/>
      </c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</row>
    <row r="362" ht="15.0" customHeight="1">
      <c r="A362" s="147"/>
      <c r="B362" s="135"/>
      <c r="C362" s="136"/>
      <c r="D362" s="137"/>
      <c r="E362" s="137"/>
      <c r="F362" s="138">
        <f>SUMIF('Nhap-Xuat'!$K$12:$K$50000,$A362,'Nhap-Xuat'!$N$12:$N$50000)</f>
        <v>0</v>
      </c>
      <c r="G362" s="138">
        <f>SUMIF('Nhap-Xuat'!$K$12:$K$50000,$A362,'Nhap-Xuat'!$P$12:$P$50000)</f>
        <v>0</v>
      </c>
      <c r="H362" s="138">
        <f>SUMIF('Nhap-Xuat'!$K$12:$K$50000,$A362,'Nhap-Xuat'!$Q$12:$Q$50000)</f>
        <v>0</v>
      </c>
      <c r="I362" s="138">
        <f>SUMIF('Nhap-Xuat'!$K$12:$K$50000,$A362,'Nhap-Xuat'!$S$12:$S$50000)</f>
        <v>0</v>
      </c>
      <c r="J362" s="138">
        <f t="shared" ref="J362:K362" si="708">D362+F362-H362</f>
        <v>0</v>
      </c>
      <c r="K362" s="138">
        <f t="shared" si="708"/>
        <v>0</v>
      </c>
      <c r="L362" s="138">
        <f t="shared" ref="L362:M362" si="709">D362+F362</f>
        <v>0</v>
      </c>
      <c r="M362" s="138">
        <f t="shared" si="709"/>
        <v>0</v>
      </c>
      <c r="N362" s="139" t="str">
        <f t="shared" si="6"/>
        <v/>
      </c>
      <c r="O362" s="138">
        <f t="shared" si="7"/>
        <v>0</v>
      </c>
      <c r="P362" s="140" t="str">
        <f t="shared" si="3"/>
        <v/>
      </c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</row>
    <row r="363" ht="15.0" customHeight="1">
      <c r="A363" s="147"/>
      <c r="B363" s="135"/>
      <c r="C363" s="136"/>
      <c r="D363" s="137"/>
      <c r="E363" s="137"/>
      <c r="F363" s="138">
        <f>SUMIF('Nhap-Xuat'!$K$12:$K$50000,$A363,'Nhap-Xuat'!$N$12:$N$50000)</f>
        <v>0</v>
      </c>
      <c r="G363" s="138">
        <f>SUMIF('Nhap-Xuat'!$K$12:$K$50000,$A363,'Nhap-Xuat'!$P$12:$P$50000)</f>
        <v>0</v>
      </c>
      <c r="H363" s="138">
        <f>SUMIF('Nhap-Xuat'!$K$12:$K$50000,$A363,'Nhap-Xuat'!$Q$12:$Q$50000)</f>
        <v>0</v>
      </c>
      <c r="I363" s="138">
        <f>SUMIF('Nhap-Xuat'!$K$12:$K$50000,$A363,'Nhap-Xuat'!$S$12:$S$50000)</f>
        <v>0</v>
      </c>
      <c r="J363" s="138">
        <f t="shared" ref="J363:K363" si="710">D363+F363-H363</f>
        <v>0</v>
      </c>
      <c r="K363" s="138">
        <f t="shared" si="710"/>
        <v>0</v>
      </c>
      <c r="L363" s="138">
        <f t="shared" ref="L363:M363" si="711">D363+F363</f>
        <v>0</v>
      </c>
      <c r="M363" s="138">
        <f t="shared" si="711"/>
        <v>0</v>
      </c>
      <c r="N363" s="139" t="str">
        <f t="shared" si="6"/>
        <v/>
      </c>
      <c r="O363" s="138">
        <f t="shared" si="7"/>
        <v>0</v>
      </c>
      <c r="P363" s="140" t="str">
        <f t="shared" si="3"/>
        <v/>
      </c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</row>
    <row r="364" ht="15.0" customHeight="1">
      <c r="A364" s="147"/>
      <c r="B364" s="135"/>
      <c r="C364" s="136"/>
      <c r="D364" s="137"/>
      <c r="E364" s="137"/>
      <c r="F364" s="138">
        <f>SUMIF('Nhap-Xuat'!$K$12:$K$50000,$A364,'Nhap-Xuat'!$N$12:$N$50000)</f>
        <v>0</v>
      </c>
      <c r="G364" s="138">
        <f>SUMIF('Nhap-Xuat'!$K$12:$K$50000,$A364,'Nhap-Xuat'!$P$12:$P$50000)</f>
        <v>0</v>
      </c>
      <c r="H364" s="138">
        <f>SUMIF('Nhap-Xuat'!$K$12:$K$50000,$A364,'Nhap-Xuat'!$Q$12:$Q$50000)</f>
        <v>0</v>
      </c>
      <c r="I364" s="138">
        <f>SUMIF('Nhap-Xuat'!$K$12:$K$50000,$A364,'Nhap-Xuat'!$S$12:$S$50000)</f>
        <v>0</v>
      </c>
      <c r="J364" s="138">
        <f t="shared" ref="J364:K364" si="712">D364+F364-H364</f>
        <v>0</v>
      </c>
      <c r="K364" s="138">
        <f t="shared" si="712"/>
        <v>0</v>
      </c>
      <c r="L364" s="138">
        <f t="shared" ref="L364:M364" si="713">D364+F364</f>
        <v>0</v>
      </c>
      <c r="M364" s="138">
        <f t="shared" si="713"/>
        <v>0</v>
      </c>
      <c r="N364" s="139" t="str">
        <f t="shared" si="6"/>
        <v/>
      </c>
      <c r="O364" s="138">
        <f t="shared" si="7"/>
        <v>0</v>
      </c>
      <c r="P364" s="140" t="str">
        <f t="shared" si="3"/>
        <v/>
      </c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</row>
    <row r="365" ht="15.0" customHeight="1">
      <c r="A365" s="147"/>
      <c r="B365" s="135"/>
      <c r="C365" s="136"/>
      <c r="D365" s="137"/>
      <c r="E365" s="137"/>
      <c r="F365" s="138">
        <f>SUMIF('Nhap-Xuat'!$K$12:$K$50000,$A365,'Nhap-Xuat'!$N$12:$N$50000)</f>
        <v>0</v>
      </c>
      <c r="G365" s="138">
        <f>SUMIF('Nhap-Xuat'!$K$12:$K$50000,$A365,'Nhap-Xuat'!$P$12:$P$50000)</f>
        <v>0</v>
      </c>
      <c r="H365" s="138">
        <f>SUMIF('Nhap-Xuat'!$K$12:$K$50000,$A365,'Nhap-Xuat'!$Q$12:$Q$50000)</f>
        <v>0</v>
      </c>
      <c r="I365" s="138">
        <f>SUMIF('Nhap-Xuat'!$K$12:$K$50000,$A365,'Nhap-Xuat'!$S$12:$S$50000)</f>
        <v>0</v>
      </c>
      <c r="J365" s="138">
        <f t="shared" ref="J365:K365" si="714">D365+F365-H365</f>
        <v>0</v>
      </c>
      <c r="K365" s="138">
        <f t="shared" si="714"/>
        <v>0</v>
      </c>
      <c r="L365" s="138">
        <f t="shared" ref="L365:M365" si="715">D365+F365</f>
        <v>0</v>
      </c>
      <c r="M365" s="138">
        <f t="shared" si="715"/>
        <v>0</v>
      </c>
      <c r="N365" s="139" t="str">
        <f t="shared" si="6"/>
        <v/>
      </c>
      <c r="O365" s="138">
        <f t="shared" si="7"/>
        <v>0</v>
      </c>
      <c r="P365" s="140" t="str">
        <f t="shared" si="3"/>
        <v/>
      </c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</row>
    <row r="366" ht="15.0" customHeight="1">
      <c r="A366" s="147"/>
      <c r="B366" s="135"/>
      <c r="C366" s="136"/>
      <c r="D366" s="137"/>
      <c r="E366" s="137"/>
      <c r="F366" s="138">
        <f>SUMIF('Nhap-Xuat'!$K$12:$K$50000,$A366,'Nhap-Xuat'!$N$12:$N$50000)</f>
        <v>0</v>
      </c>
      <c r="G366" s="138">
        <f>SUMIF('Nhap-Xuat'!$K$12:$K$50000,$A366,'Nhap-Xuat'!$P$12:$P$50000)</f>
        <v>0</v>
      </c>
      <c r="H366" s="138">
        <f>SUMIF('Nhap-Xuat'!$K$12:$K$50000,$A366,'Nhap-Xuat'!$Q$12:$Q$50000)</f>
        <v>0</v>
      </c>
      <c r="I366" s="138">
        <f>SUMIF('Nhap-Xuat'!$K$12:$K$50000,$A366,'Nhap-Xuat'!$S$12:$S$50000)</f>
        <v>0</v>
      </c>
      <c r="J366" s="138">
        <f t="shared" ref="J366:K366" si="716">D366+F366-H366</f>
        <v>0</v>
      </c>
      <c r="K366" s="138">
        <f t="shared" si="716"/>
        <v>0</v>
      </c>
      <c r="L366" s="138">
        <f t="shared" ref="L366:M366" si="717">D366+F366</f>
        <v>0</v>
      </c>
      <c r="M366" s="138">
        <f t="shared" si="717"/>
        <v>0</v>
      </c>
      <c r="N366" s="139" t="str">
        <f t="shared" si="6"/>
        <v/>
      </c>
      <c r="O366" s="138">
        <f t="shared" si="7"/>
        <v>0</v>
      </c>
      <c r="P366" s="140" t="str">
        <f t="shared" si="3"/>
        <v/>
      </c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</row>
    <row r="367" ht="15.0" customHeight="1">
      <c r="A367" s="147"/>
      <c r="B367" s="135"/>
      <c r="C367" s="136"/>
      <c r="D367" s="137"/>
      <c r="E367" s="137"/>
      <c r="F367" s="138">
        <f>SUMIF('Nhap-Xuat'!$K$12:$K$50000,$A367,'Nhap-Xuat'!$N$12:$N$50000)</f>
        <v>0</v>
      </c>
      <c r="G367" s="138">
        <f>SUMIF('Nhap-Xuat'!$K$12:$K$50000,$A367,'Nhap-Xuat'!$P$12:$P$50000)</f>
        <v>0</v>
      </c>
      <c r="H367" s="138">
        <f>SUMIF('Nhap-Xuat'!$K$12:$K$50000,$A367,'Nhap-Xuat'!$Q$12:$Q$50000)</f>
        <v>0</v>
      </c>
      <c r="I367" s="138">
        <f>SUMIF('Nhap-Xuat'!$K$12:$K$50000,$A367,'Nhap-Xuat'!$S$12:$S$50000)</f>
        <v>0</v>
      </c>
      <c r="J367" s="138">
        <f t="shared" ref="J367:K367" si="718">D367+F367-H367</f>
        <v>0</v>
      </c>
      <c r="K367" s="138">
        <f t="shared" si="718"/>
        <v>0</v>
      </c>
      <c r="L367" s="138">
        <f t="shared" ref="L367:M367" si="719">D367+F367</f>
        <v>0</v>
      </c>
      <c r="M367" s="138">
        <f t="shared" si="719"/>
        <v>0</v>
      </c>
      <c r="N367" s="139" t="str">
        <f t="shared" si="6"/>
        <v/>
      </c>
      <c r="O367" s="138">
        <f t="shared" si="7"/>
        <v>0</v>
      </c>
      <c r="P367" s="140" t="str">
        <f t="shared" si="3"/>
        <v/>
      </c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</row>
    <row r="368" ht="15.0" customHeight="1">
      <c r="A368" s="147"/>
      <c r="B368" s="135"/>
      <c r="C368" s="136"/>
      <c r="D368" s="137"/>
      <c r="E368" s="137"/>
      <c r="F368" s="138">
        <f>SUMIF('Nhap-Xuat'!$K$12:$K$50000,$A368,'Nhap-Xuat'!$N$12:$N$50000)</f>
        <v>0</v>
      </c>
      <c r="G368" s="138">
        <f>SUMIF('Nhap-Xuat'!$K$12:$K$50000,$A368,'Nhap-Xuat'!$P$12:$P$50000)</f>
        <v>0</v>
      </c>
      <c r="H368" s="138">
        <f>SUMIF('Nhap-Xuat'!$K$12:$K$50000,$A368,'Nhap-Xuat'!$Q$12:$Q$50000)</f>
        <v>0</v>
      </c>
      <c r="I368" s="138">
        <f>SUMIF('Nhap-Xuat'!$K$12:$K$50000,$A368,'Nhap-Xuat'!$S$12:$S$50000)</f>
        <v>0</v>
      </c>
      <c r="J368" s="138">
        <f t="shared" ref="J368:K368" si="720">D368+F368-H368</f>
        <v>0</v>
      </c>
      <c r="K368" s="138">
        <f t="shared" si="720"/>
        <v>0</v>
      </c>
      <c r="L368" s="138">
        <f t="shared" ref="L368:M368" si="721">D368+F368</f>
        <v>0</v>
      </c>
      <c r="M368" s="138">
        <f t="shared" si="721"/>
        <v>0</v>
      </c>
      <c r="N368" s="139" t="str">
        <f t="shared" si="6"/>
        <v/>
      </c>
      <c r="O368" s="138">
        <f t="shared" si="7"/>
        <v>0</v>
      </c>
      <c r="P368" s="140" t="str">
        <f t="shared" si="3"/>
        <v/>
      </c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</row>
    <row r="369" ht="15.0" customHeight="1">
      <c r="A369" s="147"/>
      <c r="B369" s="135"/>
      <c r="C369" s="136"/>
      <c r="D369" s="137"/>
      <c r="E369" s="137"/>
      <c r="F369" s="138">
        <f>SUMIF('Nhap-Xuat'!$K$12:$K$50000,$A369,'Nhap-Xuat'!$N$12:$N$50000)</f>
        <v>0</v>
      </c>
      <c r="G369" s="138">
        <f>SUMIF('Nhap-Xuat'!$K$12:$K$50000,$A369,'Nhap-Xuat'!$P$12:$P$50000)</f>
        <v>0</v>
      </c>
      <c r="H369" s="138">
        <f>SUMIF('Nhap-Xuat'!$K$12:$K$50000,$A369,'Nhap-Xuat'!$Q$12:$Q$50000)</f>
        <v>0</v>
      </c>
      <c r="I369" s="138">
        <f>SUMIF('Nhap-Xuat'!$K$12:$K$50000,$A369,'Nhap-Xuat'!$S$12:$S$50000)</f>
        <v>0</v>
      </c>
      <c r="J369" s="138">
        <f t="shared" ref="J369:K369" si="722">D369+F369-H369</f>
        <v>0</v>
      </c>
      <c r="K369" s="138">
        <f t="shared" si="722"/>
        <v>0</v>
      </c>
      <c r="L369" s="138">
        <f t="shared" ref="L369:M369" si="723">D369+F369</f>
        <v>0</v>
      </c>
      <c r="M369" s="138">
        <f t="shared" si="723"/>
        <v>0</v>
      </c>
      <c r="N369" s="139" t="str">
        <f t="shared" si="6"/>
        <v/>
      </c>
      <c r="O369" s="138">
        <f t="shared" si="7"/>
        <v>0</v>
      </c>
      <c r="P369" s="140" t="str">
        <f t="shared" si="3"/>
        <v/>
      </c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</row>
    <row r="370" ht="15.0" customHeight="1">
      <c r="A370" s="147"/>
      <c r="B370" s="135"/>
      <c r="C370" s="136"/>
      <c r="D370" s="137"/>
      <c r="E370" s="137"/>
      <c r="F370" s="138">
        <f>SUMIF('Nhap-Xuat'!$K$12:$K$50000,$A370,'Nhap-Xuat'!$N$12:$N$50000)</f>
        <v>0</v>
      </c>
      <c r="G370" s="138">
        <f>SUMIF('Nhap-Xuat'!$K$12:$K$50000,$A370,'Nhap-Xuat'!$P$12:$P$50000)</f>
        <v>0</v>
      </c>
      <c r="H370" s="138">
        <f>SUMIF('Nhap-Xuat'!$K$12:$K$50000,$A370,'Nhap-Xuat'!$Q$12:$Q$50000)</f>
        <v>0</v>
      </c>
      <c r="I370" s="138">
        <f>SUMIF('Nhap-Xuat'!$K$12:$K$50000,$A370,'Nhap-Xuat'!$S$12:$S$50000)</f>
        <v>0</v>
      </c>
      <c r="J370" s="138">
        <f t="shared" ref="J370:K370" si="724">D370+F370-H370</f>
        <v>0</v>
      </c>
      <c r="K370" s="138">
        <f t="shared" si="724"/>
        <v>0</v>
      </c>
      <c r="L370" s="138">
        <f t="shared" ref="L370:M370" si="725">D370+F370</f>
        <v>0</v>
      </c>
      <c r="M370" s="138">
        <f t="shared" si="725"/>
        <v>0</v>
      </c>
      <c r="N370" s="139" t="str">
        <f t="shared" si="6"/>
        <v/>
      </c>
      <c r="O370" s="138">
        <f t="shared" si="7"/>
        <v>0</v>
      </c>
      <c r="P370" s="140" t="str">
        <f t="shared" si="3"/>
        <v/>
      </c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</row>
    <row r="371" ht="15.0" customHeight="1">
      <c r="A371" s="147"/>
      <c r="B371" s="135"/>
      <c r="C371" s="136"/>
      <c r="D371" s="137"/>
      <c r="E371" s="137"/>
      <c r="F371" s="138">
        <f>SUMIF('Nhap-Xuat'!$K$12:$K$50000,$A371,'Nhap-Xuat'!$N$12:$N$50000)</f>
        <v>0</v>
      </c>
      <c r="G371" s="138">
        <f>SUMIF('Nhap-Xuat'!$K$12:$K$50000,$A371,'Nhap-Xuat'!$P$12:$P$50000)</f>
        <v>0</v>
      </c>
      <c r="H371" s="138">
        <f>SUMIF('Nhap-Xuat'!$K$12:$K$50000,$A371,'Nhap-Xuat'!$Q$12:$Q$50000)</f>
        <v>0</v>
      </c>
      <c r="I371" s="138">
        <f>SUMIF('Nhap-Xuat'!$K$12:$K$50000,$A371,'Nhap-Xuat'!$S$12:$S$50000)</f>
        <v>0</v>
      </c>
      <c r="J371" s="138">
        <f t="shared" ref="J371:K371" si="726">D371+F371-H371</f>
        <v>0</v>
      </c>
      <c r="K371" s="138">
        <f t="shared" si="726"/>
        <v>0</v>
      </c>
      <c r="L371" s="138">
        <f t="shared" ref="L371:M371" si="727">D371+F371</f>
        <v>0</v>
      </c>
      <c r="M371" s="138">
        <f t="shared" si="727"/>
        <v>0</v>
      </c>
      <c r="N371" s="139" t="str">
        <f t="shared" si="6"/>
        <v/>
      </c>
      <c r="O371" s="138">
        <f t="shared" si="7"/>
        <v>0</v>
      </c>
      <c r="P371" s="140" t="str">
        <f t="shared" si="3"/>
        <v/>
      </c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</row>
    <row r="372" ht="15.0" customHeight="1">
      <c r="A372" s="147"/>
      <c r="B372" s="135"/>
      <c r="C372" s="136"/>
      <c r="D372" s="137"/>
      <c r="E372" s="137"/>
      <c r="F372" s="138">
        <f>SUMIF('Nhap-Xuat'!$K$12:$K$50000,$A372,'Nhap-Xuat'!$N$12:$N$50000)</f>
        <v>0</v>
      </c>
      <c r="G372" s="138">
        <f>SUMIF('Nhap-Xuat'!$K$12:$K$50000,$A372,'Nhap-Xuat'!$P$12:$P$50000)</f>
        <v>0</v>
      </c>
      <c r="H372" s="138">
        <f>SUMIF('Nhap-Xuat'!$K$12:$K$50000,$A372,'Nhap-Xuat'!$Q$12:$Q$50000)</f>
        <v>0</v>
      </c>
      <c r="I372" s="138">
        <f>SUMIF('Nhap-Xuat'!$K$12:$K$50000,$A372,'Nhap-Xuat'!$S$12:$S$50000)</f>
        <v>0</v>
      </c>
      <c r="J372" s="138">
        <f t="shared" ref="J372:K372" si="728">D372+F372-H372</f>
        <v>0</v>
      </c>
      <c r="K372" s="138">
        <f t="shared" si="728"/>
        <v>0</v>
      </c>
      <c r="L372" s="138">
        <f t="shared" ref="L372:M372" si="729">D372+F372</f>
        <v>0</v>
      </c>
      <c r="M372" s="138">
        <f t="shared" si="729"/>
        <v>0</v>
      </c>
      <c r="N372" s="139" t="str">
        <f t="shared" si="6"/>
        <v/>
      </c>
      <c r="O372" s="138">
        <f t="shared" si="7"/>
        <v>0</v>
      </c>
      <c r="P372" s="140" t="str">
        <f t="shared" si="3"/>
        <v/>
      </c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</row>
    <row r="373" ht="15.0" customHeight="1">
      <c r="A373" s="147"/>
      <c r="B373" s="135"/>
      <c r="C373" s="136"/>
      <c r="D373" s="137"/>
      <c r="E373" s="137"/>
      <c r="F373" s="138">
        <f>SUMIF('Nhap-Xuat'!$K$12:$K$50000,$A373,'Nhap-Xuat'!$N$12:$N$50000)</f>
        <v>0</v>
      </c>
      <c r="G373" s="138">
        <f>SUMIF('Nhap-Xuat'!$K$12:$K$50000,$A373,'Nhap-Xuat'!$P$12:$P$50000)</f>
        <v>0</v>
      </c>
      <c r="H373" s="138">
        <f>SUMIF('Nhap-Xuat'!$K$12:$K$50000,$A373,'Nhap-Xuat'!$Q$12:$Q$50000)</f>
        <v>0</v>
      </c>
      <c r="I373" s="138">
        <f>SUMIF('Nhap-Xuat'!$K$12:$K$50000,$A373,'Nhap-Xuat'!$S$12:$S$50000)</f>
        <v>0</v>
      </c>
      <c r="J373" s="138">
        <f t="shared" ref="J373:K373" si="730">D373+F373-H373</f>
        <v>0</v>
      </c>
      <c r="K373" s="138">
        <f t="shared" si="730"/>
        <v>0</v>
      </c>
      <c r="L373" s="138">
        <f t="shared" ref="L373:M373" si="731">D373+F373</f>
        <v>0</v>
      </c>
      <c r="M373" s="138">
        <f t="shared" si="731"/>
        <v>0</v>
      </c>
      <c r="N373" s="139" t="str">
        <f t="shared" si="6"/>
        <v/>
      </c>
      <c r="O373" s="138">
        <f t="shared" si="7"/>
        <v>0</v>
      </c>
      <c r="P373" s="140" t="str">
        <f t="shared" si="3"/>
        <v/>
      </c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</row>
    <row r="374" ht="15.0" customHeight="1">
      <c r="A374" s="147"/>
      <c r="B374" s="135"/>
      <c r="C374" s="136"/>
      <c r="D374" s="137"/>
      <c r="E374" s="137"/>
      <c r="F374" s="138">
        <f>SUMIF('Nhap-Xuat'!$K$12:$K$50000,$A374,'Nhap-Xuat'!$N$12:$N$50000)</f>
        <v>0</v>
      </c>
      <c r="G374" s="138">
        <f>SUMIF('Nhap-Xuat'!$K$12:$K$50000,$A374,'Nhap-Xuat'!$P$12:$P$50000)</f>
        <v>0</v>
      </c>
      <c r="H374" s="138">
        <f>SUMIF('Nhap-Xuat'!$K$12:$K$50000,$A374,'Nhap-Xuat'!$Q$12:$Q$50000)</f>
        <v>0</v>
      </c>
      <c r="I374" s="138">
        <f>SUMIF('Nhap-Xuat'!$K$12:$K$50000,$A374,'Nhap-Xuat'!$S$12:$S$50000)</f>
        <v>0</v>
      </c>
      <c r="J374" s="138">
        <f t="shared" ref="J374:K374" si="732">D374+F374-H374</f>
        <v>0</v>
      </c>
      <c r="K374" s="138">
        <f t="shared" si="732"/>
        <v>0</v>
      </c>
      <c r="L374" s="138">
        <f t="shared" ref="L374:M374" si="733">D374+F374</f>
        <v>0</v>
      </c>
      <c r="M374" s="138">
        <f t="shared" si="733"/>
        <v>0</v>
      </c>
      <c r="N374" s="139" t="str">
        <f t="shared" si="6"/>
        <v/>
      </c>
      <c r="O374" s="138">
        <f t="shared" si="7"/>
        <v>0</v>
      </c>
      <c r="P374" s="140" t="str">
        <f t="shared" si="3"/>
        <v/>
      </c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</row>
    <row r="375" ht="15.0" customHeight="1">
      <c r="A375" s="147"/>
      <c r="B375" s="135"/>
      <c r="C375" s="136"/>
      <c r="D375" s="137"/>
      <c r="E375" s="137"/>
      <c r="F375" s="138">
        <f>SUMIF('Nhap-Xuat'!$K$12:$K$50000,$A375,'Nhap-Xuat'!$N$12:$N$50000)</f>
        <v>0</v>
      </c>
      <c r="G375" s="138">
        <f>SUMIF('Nhap-Xuat'!$K$12:$K$50000,$A375,'Nhap-Xuat'!$P$12:$P$50000)</f>
        <v>0</v>
      </c>
      <c r="H375" s="138">
        <f>SUMIF('Nhap-Xuat'!$K$12:$K$50000,$A375,'Nhap-Xuat'!$Q$12:$Q$50000)</f>
        <v>0</v>
      </c>
      <c r="I375" s="138">
        <f>SUMIF('Nhap-Xuat'!$K$12:$K$50000,$A375,'Nhap-Xuat'!$S$12:$S$50000)</f>
        <v>0</v>
      </c>
      <c r="J375" s="138">
        <f t="shared" ref="J375:K375" si="734">D375+F375-H375</f>
        <v>0</v>
      </c>
      <c r="K375" s="138">
        <f t="shared" si="734"/>
        <v>0</v>
      </c>
      <c r="L375" s="138">
        <f t="shared" ref="L375:M375" si="735">D375+F375</f>
        <v>0</v>
      </c>
      <c r="M375" s="138">
        <f t="shared" si="735"/>
        <v>0</v>
      </c>
      <c r="N375" s="139" t="str">
        <f t="shared" si="6"/>
        <v/>
      </c>
      <c r="O375" s="138">
        <f t="shared" si="7"/>
        <v>0</v>
      </c>
      <c r="P375" s="140" t="str">
        <f t="shared" si="3"/>
        <v/>
      </c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</row>
    <row r="376" ht="15.0" customHeight="1">
      <c r="A376" s="147"/>
      <c r="B376" s="135"/>
      <c r="C376" s="136"/>
      <c r="D376" s="137"/>
      <c r="E376" s="137"/>
      <c r="F376" s="138">
        <f>SUMIF('Nhap-Xuat'!$K$12:$K$50000,$A376,'Nhap-Xuat'!$N$12:$N$50000)</f>
        <v>0</v>
      </c>
      <c r="G376" s="138">
        <f>SUMIF('Nhap-Xuat'!$K$12:$K$50000,$A376,'Nhap-Xuat'!$P$12:$P$50000)</f>
        <v>0</v>
      </c>
      <c r="H376" s="138">
        <f>SUMIF('Nhap-Xuat'!$K$12:$K$50000,$A376,'Nhap-Xuat'!$Q$12:$Q$50000)</f>
        <v>0</v>
      </c>
      <c r="I376" s="138">
        <f>SUMIF('Nhap-Xuat'!$K$12:$K$50000,$A376,'Nhap-Xuat'!$S$12:$S$50000)</f>
        <v>0</v>
      </c>
      <c r="J376" s="138">
        <f t="shared" ref="J376:K376" si="736">D376+F376-H376</f>
        <v>0</v>
      </c>
      <c r="K376" s="138">
        <f t="shared" si="736"/>
        <v>0</v>
      </c>
      <c r="L376" s="138">
        <f t="shared" ref="L376:M376" si="737">D376+F376</f>
        <v>0</v>
      </c>
      <c r="M376" s="138">
        <f t="shared" si="737"/>
        <v>0</v>
      </c>
      <c r="N376" s="139" t="str">
        <f t="shared" si="6"/>
        <v/>
      </c>
      <c r="O376" s="138">
        <f t="shared" si="7"/>
        <v>0</v>
      </c>
      <c r="P376" s="140" t="str">
        <f t="shared" si="3"/>
        <v/>
      </c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</row>
    <row r="377" ht="15.0" customHeight="1">
      <c r="A377" s="147"/>
      <c r="B377" s="135"/>
      <c r="C377" s="136"/>
      <c r="D377" s="137"/>
      <c r="E377" s="137"/>
      <c r="F377" s="138">
        <f>SUMIF('Nhap-Xuat'!$K$12:$K$50000,$A377,'Nhap-Xuat'!$N$12:$N$50000)</f>
        <v>0</v>
      </c>
      <c r="G377" s="138">
        <f>SUMIF('Nhap-Xuat'!$K$12:$K$50000,$A377,'Nhap-Xuat'!$P$12:$P$50000)</f>
        <v>0</v>
      </c>
      <c r="H377" s="138">
        <f>SUMIF('Nhap-Xuat'!$K$12:$K$50000,$A377,'Nhap-Xuat'!$Q$12:$Q$50000)</f>
        <v>0</v>
      </c>
      <c r="I377" s="138">
        <f>SUMIF('Nhap-Xuat'!$K$12:$K$50000,$A377,'Nhap-Xuat'!$S$12:$S$50000)</f>
        <v>0</v>
      </c>
      <c r="J377" s="138">
        <f t="shared" ref="J377:K377" si="738">D377+F377-H377</f>
        <v>0</v>
      </c>
      <c r="K377" s="138">
        <f t="shared" si="738"/>
        <v>0</v>
      </c>
      <c r="L377" s="138">
        <f t="shared" ref="L377:M377" si="739">D377+F377</f>
        <v>0</v>
      </c>
      <c r="M377" s="138">
        <f t="shared" si="739"/>
        <v>0</v>
      </c>
      <c r="N377" s="139" t="str">
        <f t="shared" si="6"/>
        <v/>
      </c>
      <c r="O377" s="138">
        <f t="shared" si="7"/>
        <v>0</v>
      </c>
      <c r="P377" s="140" t="str">
        <f t="shared" si="3"/>
        <v/>
      </c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</row>
    <row r="378" ht="15.0" customHeight="1">
      <c r="A378" s="147"/>
      <c r="B378" s="135"/>
      <c r="C378" s="136"/>
      <c r="D378" s="137"/>
      <c r="E378" s="137"/>
      <c r="F378" s="138">
        <f>SUMIF('Nhap-Xuat'!$K$12:$K$50000,$A378,'Nhap-Xuat'!$N$12:$N$50000)</f>
        <v>0</v>
      </c>
      <c r="G378" s="138">
        <f>SUMIF('Nhap-Xuat'!$K$12:$K$50000,$A378,'Nhap-Xuat'!$P$12:$P$50000)</f>
        <v>0</v>
      </c>
      <c r="H378" s="138">
        <f>SUMIF('Nhap-Xuat'!$K$12:$K$50000,$A378,'Nhap-Xuat'!$Q$12:$Q$50000)</f>
        <v>0</v>
      </c>
      <c r="I378" s="138">
        <f>SUMIF('Nhap-Xuat'!$K$12:$K$50000,$A378,'Nhap-Xuat'!$S$12:$S$50000)</f>
        <v>0</v>
      </c>
      <c r="J378" s="138">
        <f t="shared" ref="J378:K378" si="740">D378+F378-H378</f>
        <v>0</v>
      </c>
      <c r="K378" s="138">
        <f t="shared" si="740"/>
        <v>0</v>
      </c>
      <c r="L378" s="138">
        <f t="shared" ref="L378:M378" si="741">D378+F378</f>
        <v>0</v>
      </c>
      <c r="M378" s="138">
        <f t="shared" si="741"/>
        <v>0</v>
      </c>
      <c r="N378" s="139" t="str">
        <f t="shared" si="6"/>
        <v/>
      </c>
      <c r="O378" s="138">
        <f t="shared" si="7"/>
        <v>0</v>
      </c>
      <c r="P378" s="140" t="str">
        <f t="shared" si="3"/>
        <v/>
      </c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</row>
    <row r="379" ht="15.0" customHeight="1">
      <c r="A379" s="147"/>
      <c r="B379" s="135"/>
      <c r="C379" s="136"/>
      <c r="D379" s="137"/>
      <c r="E379" s="137"/>
      <c r="F379" s="138">
        <f>SUMIF('Nhap-Xuat'!$K$12:$K$50000,$A379,'Nhap-Xuat'!$N$12:$N$50000)</f>
        <v>0</v>
      </c>
      <c r="G379" s="138">
        <f>SUMIF('Nhap-Xuat'!$K$12:$K$50000,$A379,'Nhap-Xuat'!$P$12:$P$50000)</f>
        <v>0</v>
      </c>
      <c r="H379" s="138">
        <f>SUMIF('Nhap-Xuat'!$K$12:$K$50000,$A379,'Nhap-Xuat'!$Q$12:$Q$50000)</f>
        <v>0</v>
      </c>
      <c r="I379" s="138">
        <f>SUMIF('Nhap-Xuat'!$K$12:$K$50000,$A379,'Nhap-Xuat'!$S$12:$S$50000)</f>
        <v>0</v>
      </c>
      <c r="J379" s="138">
        <f t="shared" ref="J379:K379" si="742">D379+F379-H379</f>
        <v>0</v>
      </c>
      <c r="K379" s="138">
        <f t="shared" si="742"/>
        <v>0</v>
      </c>
      <c r="L379" s="138">
        <f t="shared" ref="L379:M379" si="743">D379+F379</f>
        <v>0</v>
      </c>
      <c r="M379" s="138">
        <f t="shared" si="743"/>
        <v>0</v>
      </c>
      <c r="N379" s="139" t="str">
        <f t="shared" si="6"/>
        <v/>
      </c>
      <c r="O379" s="138">
        <f t="shared" si="7"/>
        <v>0</v>
      </c>
      <c r="P379" s="140" t="str">
        <f t="shared" si="3"/>
        <v/>
      </c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</row>
    <row r="380" ht="15.0" customHeight="1">
      <c r="A380" s="147"/>
      <c r="B380" s="135"/>
      <c r="C380" s="136"/>
      <c r="D380" s="137"/>
      <c r="E380" s="137"/>
      <c r="F380" s="138">
        <f>SUMIF('Nhap-Xuat'!$K$12:$K$50000,$A380,'Nhap-Xuat'!$N$12:$N$50000)</f>
        <v>0</v>
      </c>
      <c r="G380" s="138">
        <f>SUMIF('Nhap-Xuat'!$K$12:$K$50000,$A380,'Nhap-Xuat'!$P$12:$P$50000)</f>
        <v>0</v>
      </c>
      <c r="H380" s="138">
        <f>SUMIF('Nhap-Xuat'!$K$12:$K$50000,$A380,'Nhap-Xuat'!$Q$12:$Q$50000)</f>
        <v>0</v>
      </c>
      <c r="I380" s="138">
        <f>SUMIF('Nhap-Xuat'!$K$12:$K$50000,$A380,'Nhap-Xuat'!$S$12:$S$50000)</f>
        <v>0</v>
      </c>
      <c r="J380" s="138">
        <f t="shared" ref="J380:K380" si="744">D380+F380-H380</f>
        <v>0</v>
      </c>
      <c r="K380" s="138">
        <f t="shared" si="744"/>
        <v>0</v>
      </c>
      <c r="L380" s="138">
        <f t="shared" ref="L380:M380" si="745">D380+F380</f>
        <v>0</v>
      </c>
      <c r="M380" s="138">
        <f t="shared" si="745"/>
        <v>0</v>
      </c>
      <c r="N380" s="139" t="str">
        <f t="shared" si="6"/>
        <v/>
      </c>
      <c r="O380" s="138">
        <f t="shared" si="7"/>
        <v>0</v>
      </c>
      <c r="P380" s="140" t="str">
        <f t="shared" si="3"/>
        <v/>
      </c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</row>
    <row r="381" ht="15.0" customHeight="1">
      <c r="A381" s="147"/>
      <c r="B381" s="135"/>
      <c r="C381" s="136"/>
      <c r="D381" s="137"/>
      <c r="E381" s="137"/>
      <c r="F381" s="138">
        <f>SUMIF('Nhap-Xuat'!$K$12:$K$50000,$A381,'Nhap-Xuat'!$N$12:$N$50000)</f>
        <v>0</v>
      </c>
      <c r="G381" s="138">
        <f>SUMIF('Nhap-Xuat'!$K$12:$K$50000,$A381,'Nhap-Xuat'!$P$12:$P$50000)</f>
        <v>0</v>
      </c>
      <c r="H381" s="138">
        <f>SUMIF('Nhap-Xuat'!$K$12:$K$50000,$A381,'Nhap-Xuat'!$Q$12:$Q$50000)</f>
        <v>0</v>
      </c>
      <c r="I381" s="138">
        <f>SUMIF('Nhap-Xuat'!$K$12:$K$50000,$A381,'Nhap-Xuat'!$S$12:$S$50000)</f>
        <v>0</v>
      </c>
      <c r="J381" s="138">
        <f t="shared" ref="J381:K381" si="746">D381+F381-H381</f>
        <v>0</v>
      </c>
      <c r="K381" s="138">
        <f t="shared" si="746"/>
        <v>0</v>
      </c>
      <c r="L381" s="138">
        <f t="shared" ref="L381:M381" si="747">D381+F381</f>
        <v>0</v>
      </c>
      <c r="M381" s="138">
        <f t="shared" si="747"/>
        <v>0</v>
      </c>
      <c r="N381" s="139" t="str">
        <f t="shared" si="6"/>
        <v/>
      </c>
      <c r="O381" s="138">
        <f t="shared" si="7"/>
        <v>0</v>
      </c>
      <c r="P381" s="140" t="str">
        <f t="shared" si="3"/>
        <v/>
      </c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</row>
    <row r="382" ht="15.0" customHeight="1">
      <c r="A382" s="147"/>
      <c r="B382" s="135"/>
      <c r="C382" s="136"/>
      <c r="D382" s="137"/>
      <c r="E382" s="137"/>
      <c r="F382" s="138">
        <f>SUMIF('Nhap-Xuat'!$K$12:$K$50000,$A382,'Nhap-Xuat'!$N$12:$N$50000)</f>
        <v>0</v>
      </c>
      <c r="G382" s="138">
        <f>SUMIF('Nhap-Xuat'!$K$12:$K$50000,$A382,'Nhap-Xuat'!$P$12:$P$50000)</f>
        <v>0</v>
      </c>
      <c r="H382" s="138">
        <f>SUMIF('Nhap-Xuat'!$K$12:$K$50000,$A382,'Nhap-Xuat'!$Q$12:$Q$50000)</f>
        <v>0</v>
      </c>
      <c r="I382" s="138">
        <f>SUMIF('Nhap-Xuat'!$K$12:$K$50000,$A382,'Nhap-Xuat'!$S$12:$S$50000)</f>
        <v>0</v>
      </c>
      <c r="J382" s="138">
        <f t="shared" ref="J382:K382" si="748">D382+F382-H382</f>
        <v>0</v>
      </c>
      <c r="K382" s="138">
        <f t="shared" si="748"/>
        <v>0</v>
      </c>
      <c r="L382" s="138">
        <f t="shared" ref="L382:M382" si="749">D382+F382</f>
        <v>0</v>
      </c>
      <c r="M382" s="138">
        <f t="shared" si="749"/>
        <v>0</v>
      </c>
      <c r="N382" s="139" t="str">
        <f t="shared" si="6"/>
        <v/>
      </c>
      <c r="O382" s="138">
        <f t="shared" si="7"/>
        <v>0</v>
      </c>
      <c r="P382" s="140" t="str">
        <f t="shared" si="3"/>
        <v/>
      </c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</row>
    <row r="383" ht="15.0" customHeight="1">
      <c r="A383" s="147"/>
      <c r="B383" s="135"/>
      <c r="C383" s="136"/>
      <c r="D383" s="137"/>
      <c r="E383" s="137"/>
      <c r="F383" s="138">
        <f>SUMIF('Nhap-Xuat'!$K$12:$K$50000,$A383,'Nhap-Xuat'!$N$12:$N$50000)</f>
        <v>0</v>
      </c>
      <c r="G383" s="138">
        <f>SUMIF('Nhap-Xuat'!$K$12:$K$50000,$A383,'Nhap-Xuat'!$P$12:$P$50000)</f>
        <v>0</v>
      </c>
      <c r="H383" s="138">
        <f>SUMIF('Nhap-Xuat'!$K$12:$K$50000,$A383,'Nhap-Xuat'!$Q$12:$Q$50000)</f>
        <v>0</v>
      </c>
      <c r="I383" s="138">
        <f>SUMIF('Nhap-Xuat'!$K$12:$K$50000,$A383,'Nhap-Xuat'!$S$12:$S$50000)</f>
        <v>0</v>
      </c>
      <c r="J383" s="138">
        <f t="shared" ref="J383:K383" si="750">D383+F383-H383</f>
        <v>0</v>
      </c>
      <c r="K383" s="138">
        <f t="shared" si="750"/>
        <v>0</v>
      </c>
      <c r="L383" s="138">
        <f t="shared" ref="L383:M383" si="751">D383+F383</f>
        <v>0</v>
      </c>
      <c r="M383" s="138">
        <f t="shared" si="751"/>
        <v>0</v>
      </c>
      <c r="N383" s="139" t="str">
        <f t="shared" si="6"/>
        <v/>
      </c>
      <c r="O383" s="138">
        <f t="shared" si="7"/>
        <v>0</v>
      </c>
      <c r="P383" s="140" t="str">
        <f t="shared" si="3"/>
        <v/>
      </c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</row>
    <row r="384" ht="15.0" customHeight="1">
      <c r="A384" s="147"/>
      <c r="B384" s="135"/>
      <c r="C384" s="136"/>
      <c r="D384" s="137"/>
      <c r="E384" s="137"/>
      <c r="F384" s="138">
        <f>SUMIF('Nhap-Xuat'!$K$12:$K$50000,$A384,'Nhap-Xuat'!$N$12:$N$50000)</f>
        <v>0</v>
      </c>
      <c r="G384" s="138">
        <f>SUMIF('Nhap-Xuat'!$K$12:$K$50000,$A384,'Nhap-Xuat'!$P$12:$P$50000)</f>
        <v>0</v>
      </c>
      <c r="H384" s="138">
        <f>SUMIF('Nhap-Xuat'!$K$12:$K$50000,$A384,'Nhap-Xuat'!$Q$12:$Q$50000)</f>
        <v>0</v>
      </c>
      <c r="I384" s="138">
        <f>SUMIF('Nhap-Xuat'!$K$12:$K$50000,$A384,'Nhap-Xuat'!$S$12:$S$50000)</f>
        <v>0</v>
      </c>
      <c r="J384" s="138">
        <f t="shared" ref="J384:K384" si="752">D384+F384-H384</f>
        <v>0</v>
      </c>
      <c r="K384" s="138">
        <f t="shared" si="752"/>
        <v>0</v>
      </c>
      <c r="L384" s="138">
        <f t="shared" ref="L384:M384" si="753">D384+F384</f>
        <v>0</v>
      </c>
      <c r="M384" s="138">
        <f t="shared" si="753"/>
        <v>0</v>
      </c>
      <c r="N384" s="139" t="str">
        <f t="shared" si="6"/>
        <v/>
      </c>
      <c r="O384" s="138">
        <f t="shared" si="7"/>
        <v>0</v>
      </c>
      <c r="P384" s="140" t="str">
        <f t="shared" si="3"/>
        <v/>
      </c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</row>
    <row r="385" ht="15.0" customHeight="1">
      <c r="A385" s="147"/>
      <c r="B385" s="135"/>
      <c r="C385" s="136"/>
      <c r="D385" s="137"/>
      <c r="E385" s="137"/>
      <c r="F385" s="138">
        <f>SUMIF('Nhap-Xuat'!$K$12:$K$50000,$A385,'Nhap-Xuat'!$N$12:$N$50000)</f>
        <v>0</v>
      </c>
      <c r="G385" s="138">
        <f>SUMIF('Nhap-Xuat'!$K$12:$K$50000,$A385,'Nhap-Xuat'!$P$12:$P$50000)</f>
        <v>0</v>
      </c>
      <c r="H385" s="138">
        <f>SUMIF('Nhap-Xuat'!$K$12:$K$50000,$A385,'Nhap-Xuat'!$Q$12:$Q$50000)</f>
        <v>0</v>
      </c>
      <c r="I385" s="138">
        <f>SUMIF('Nhap-Xuat'!$K$12:$K$50000,$A385,'Nhap-Xuat'!$S$12:$S$50000)</f>
        <v>0</v>
      </c>
      <c r="J385" s="138">
        <f t="shared" ref="J385:K385" si="754">D385+F385-H385</f>
        <v>0</v>
      </c>
      <c r="K385" s="138">
        <f t="shared" si="754"/>
        <v>0</v>
      </c>
      <c r="L385" s="138">
        <f t="shared" ref="L385:M385" si="755">D385+F385</f>
        <v>0</v>
      </c>
      <c r="M385" s="138">
        <f t="shared" si="755"/>
        <v>0</v>
      </c>
      <c r="N385" s="139" t="str">
        <f t="shared" si="6"/>
        <v/>
      </c>
      <c r="O385" s="138">
        <f t="shared" si="7"/>
        <v>0</v>
      </c>
      <c r="P385" s="140" t="str">
        <f t="shared" si="3"/>
        <v/>
      </c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</row>
    <row r="386" ht="15.0" customHeight="1">
      <c r="A386" s="147"/>
      <c r="B386" s="135"/>
      <c r="C386" s="136"/>
      <c r="D386" s="137"/>
      <c r="E386" s="137"/>
      <c r="F386" s="138">
        <f>SUMIF('Nhap-Xuat'!$K$12:$K$50000,$A386,'Nhap-Xuat'!$N$12:$N$50000)</f>
        <v>0</v>
      </c>
      <c r="G386" s="138">
        <f>SUMIF('Nhap-Xuat'!$K$12:$K$50000,$A386,'Nhap-Xuat'!$P$12:$P$50000)</f>
        <v>0</v>
      </c>
      <c r="H386" s="138">
        <f>SUMIF('Nhap-Xuat'!$K$12:$K$50000,$A386,'Nhap-Xuat'!$Q$12:$Q$50000)</f>
        <v>0</v>
      </c>
      <c r="I386" s="138">
        <f>SUMIF('Nhap-Xuat'!$K$12:$K$50000,$A386,'Nhap-Xuat'!$S$12:$S$50000)</f>
        <v>0</v>
      </c>
      <c r="J386" s="138">
        <f t="shared" ref="J386:K386" si="756">D386+F386-H386</f>
        <v>0</v>
      </c>
      <c r="K386" s="138">
        <f t="shared" si="756"/>
        <v>0</v>
      </c>
      <c r="L386" s="138">
        <f t="shared" ref="L386:M386" si="757">D386+F386</f>
        <v>0</v>
      </c>
      <c r="M386" s="138">
        <f t="shared" si="757"/>
        <v>0</v>
      </c>
      <c r="N386" s="139" t="str">
        <f t="shared" si="6"/>
        <v/>
      </c>
      <c r="O386" s="138">
        <f t="shared" si="7"/>
        <v>0</v>
      </c>
      <c r="P386" s="140" t="str">
        <f t="shared" si="3"/>
        <v/>
      </c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</row>
    <row r="387" ht="15.0" customHeight="1">
      <c r="A387" s="147"/>
      <c r="B387" s="135"/>
      <c r="C387" s="136"/>
      <c r="D387" s="137"/>
      <c r="E387" s="137"/>
      <c r="F387" s="138">
        <f>SUMIF('Nhap-Xuat'!$K$12:$K$50000,$A387,'Nhap-Xuat'!$N$12:$N$50000)</f>
        <v>0</v>
      </c>
      <c r="G387" s="138">
        <f>SUMIF('Nhap-Xuat'!$K$12:$K$50000,$A387,'Nhap-Xuat'!$P$12:$P$50000)</f>
        <v>0</v>
      </c>
      <c r="H387" s="138">
        <f>SUMIF('Nhap-Xuat'!$K$12:$K$50000,$A387,'Nhap-Xuat'!$Q$12:$Q$50000)</f>
        <v>0</v>
      </c>
      <c r="I387" s="138">
        <f>SUMIF('Nhap-Xuat'!$K$12:$K$50000,$A387,'Nhap-Xuat'!$S$12:$S$50000)</f>
        <v>0</v>
      </c>
      <c r="J387" s="138">
        <f t="shared" ref="J387:K387" si="758">D387+F387-H387</f>
        <v>0</v>
      </c>
      <c r="K387" s="138">
        <f t="shared" si="758"/>
        <v>0</v>
      </c>
      <c r="L387" s="138">
        <f t="shared" ref="L387:M387" si="759">D387+F387</f>
        <v>0</v>
      </c>
      <c r="M387" s="138">
        <f t="shared" si="759"/>
        <v>0</v>
      </c>
      <c r="N387" s="139" t="str">
        <f t="shared" si="6"/>
        <v/>
      </c>
      <c r="O387" s="138">
        <f t="shared" si="7"/>
        <v>0</v>
      </c>
      <c r="P387" s="140" t="str">
        <f t="shared" si="3"/>
        <v/>
      </c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</row>
    <row r="388" ht="15.0" customHeight="1">
      <c r="A388" s="147"/>
      <c r="B388" s="135"/>
      <c r="C388" s="136"/>
      <c r="D388" s="137"/>
      <c r="E388" s="137"/>
      <c r="F388" s="138">
        <f>SUMIF('Nhap-Xuat'!$K$12:$K$50000,$A388,'Nhap-Xuat'!$N$12:$N$50000)</f>
        <v>0</v>
      </c>
      <c r="G388" s="138">
        <f>SUMIF('Nhap-Xuat'!$K$12:$K$50000,$A388,'Nhap-Xuat'!$P$12:$P$50000)</f>
        <v>0</v>
      </c>
      <c r="H388" s="138">
        <f>SUMIF('Nhap-Xuat'!$K$12:$K$50000,$A388,'Nhap-Xuat'!$Q$12:$Q$50000)</f>
        <v>0</v>
      </c>
      <c r="I388" s="138">
        <f>SUMIF('Nhap-Xuat'!$K$12:$K$50000,$A388,'Nhap-Xuat'!$S$12:$S$50000)</f>
        <v>0</v>
      </c>
      <c r="J388" s="138">
        <f t="shared" ref="J388:K388" si="760">D388+F388-H388</f>
        <v>0</v>
      </c>
      <c r="K388" s="138">
        <f t="shared" si="760"/>
        <v>0</v>
      </c>
      <c r="L388" s="138">
        <f t="shared" ref="L388:M388" si="761">D388+F388</f>
        <v>0</v>
      </c>
      <c r="M388" s="138">
        <f t="shared" si="761"/>
        <v>0</v>
      </c>
      <c r="N388" s="139" t="str">
        <f t="shared" si="6"/>
        <v/>
      </c>
      <c r="O388" s="138">
        <f t="shared" si="7"/>
        <v>0</v>
      </c>
      <c r="P388" s="140" t="str">
        <f t="shared" si="3"/>
        <v/>
      </c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</row>
    <row r="389" ht="15.0" customHeight="1">
      <c r="A389" s="147"/>
      <c r="B389" s="135"/>
      <c r="C389" s="136"/>
      <c r="D389" s="137"/>
      <c r="E389" s="137"/>
      <c r="F389" s="138">
        <f>SUMIF('Nhap-Xuat'!$K$12:$K$50000,$A389,'Nhap-Xuat'!$N$12:$N$50000)</f>
        <v>0</v>
      </c>
      <c r="G389" s="138">
        <f>SUMIF('Nhap-Xuat'!$K$12:$K$50000,$A389,'Nhap-Xuat'!$P$12:$P$50000)</f>
        <v>0</v>
      </c>
      <c r="H389" s="138">
        <f>SUMIF('Nhap-Xuat'!$K$12:$K$50000,$A389,'Nhap-Xuat'!$Q$12:$Q$50000)</f>
        <v>0</v>
      </c>
      <c r="I389" s="138">
        <f>SUMIF('Nhap-Xuat'!$K$12:$K$50000,$A389,'Nhap-Xuat'!$S$12:$S$50000)</f>
        <v>0</v>
      </c>
      <c r="J389" s="138">
        <f t="shared" ref="J389:K389" si="762">D389+F389-H389</f>
        <v>0</v>
      </c>
      <c r="K389" s="138">
        <f t="shared" si="762"/>
        <v>0</v>
      </c>
      <c r="L389" s="138">
        <f t="shared" ref="L389:M389" si="763">D389+F389</f>
        <v>0</v>
      </c>
      <c r="M389" s="138">
        <f t="shared" si="763"/>
        <v>0</v>
      </c>
      <c r="N389" s="139" t="str">
        <f t="shared" si="6"/>
        <v/>
      </c>
      <c r="O389" s="138">
        <f t="shared" si="7"/>
        <v>0</v>
      </c>
      <c r="P389" s="140" t="str">
        <f t="shared" si="3"/>
        <v/>
      </c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</row>
    <row r="390" ht="15.0" customHeight="1">
      <c r="A390" s="147"/>
      <c r="B390" s="135"/>
      <c r="C390" s="136"/>
      <c r="D390" s="137"/>
      <c r="E390" s="137"/>
      <c r="F390" s="138">
        <f>SUMIF('Nhap-Xuat'!$K$12:$K$50000,$A390,'Nhap-Xuat'!$N$12:$N$50000)</f>
        <v>0</v>
      </c>
      <c r="G390" s="138">
        <f>SUMIF('Nhap-Xuat'!$K$12:$K$50000,$A390,'Nhap-Xuat'!$P$12:$P$50000)</f>
        <v>0</v>
      </c>
      <c r="H390" s="138">
        <f>SUMIF('Nhap-Xuat'!$K$12:$K$50000,$A390,'Nhap-Xuat'!$Q$12:$Q$50000)</f>
        <v>0</v>
      </c>
      <c r="I390" s="138">
        <f>SUMIF('Nhap-Xuat'!$K$12:$K$50000,$A390,'Nhap-Xuat'!$S$12:$S$50000)</f>
        <v>0</v>
      </c>
      <c r="J390" s="138">
        <f t="shared" ref="J390:K390" si="764">D390+F390-H390</f>
        <v>0</v>
      </c>
      <c r="K390" s="138">
        <f t="shared" si="764"/>
        <v>0</v>
      </c>
      <c r="L390" s="138">
        <f t="shared" ref="L390:M390" si="765">D390+F390</f>
        <v>0</v>
      </c>
      <c r="M390" s="138">
        <f t="shared" si="765"/>
        <v>0</v>
      </c>
      <c r="N390" s="139" t="str">
        <f t="shared" si="6"/>
        <v/>
      </c>
      <c r="O390" s="138">
        <f t="shared" si="7"/>
        <v>0</v>
      </c>
      <c r="P390" s="140" t="str">
        <f t="shared" si="3"/>
        <v/>
      </c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</row>
    <row r="391" ht="15.0" customHeight="1">
      <c r="A391" s="147"/>
      <c r="B391" s="135"/>
      <c r="C391" s="136"/>
      <c r="D391" s="137"/>
      <c r="E391" s="137"/>
      <c r="F391" s="138">
        <f>SUMIF('Nhap-Xuat'!$K$12:$K$50000,$A391,'Nhap-Xuat'!$N$12:$N$50000)</f>
        <v>0</v>
      </c>
      <c r="G391" s="138">
        <f>SUMIF('Nhap-Xuat'!$K$12:$K$50000,$A391,'Nhap-Xuat'!$P$12:$P$50000)</f>
        <v>0</v>
      </c>
      <c r="H391" s="138">
        <f>SUMIF('Nhap-Xuat'!$K$12:$K$50000,$A391,'Nhap-Xuat'!$Q$12:$Q$50000)</f>
        <v>0</v>
      </c>
      <c r="I391" s="138">
        <f>SUMIF('Nhap-Xuat'!$K$12:$K$50000,$A391,'Nhap-Xuat'!$S$12:$S$50000)</f>
        <v>0</v>
      </c>
      <c r="J391" s="138">
        <f t="shared" ref="J391:K391" si="766">D391+F391-H391</f>
        <v>0</v>
      </c>
      <c r="K391" s="138">
        <f t="shared" si="766"/>
        <v>0</v>
      </c>
      <c r="L391" s="138">
        <f t="shared" ref="L391:M391" si="767">D391+F391</f>
        <v>0</v>
      </c>
      <c r="M391" s="138">
        <f t="shared" si="767"/>
        <v>0</v>
      </c>
      <c r="N391" s="139" t="str">
        <f t="shared" si="6"/>
        <v/>
      </c>
      <c r="O391" s="138">
        <f t="shared" si="7"/>
        <v>0</v>
      </c>
      <c r="P391" s="140" t="str">
        <f t="shared" si="3"/>
        <v/>
      </c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</row>
    <row r="392" ht="15.0" customHeight="1">
      <c r="A392" s="147"/>
      <c r="B392" s="135"/>
      <c r="C392" s="136"/>
      <c r="D392" s="137"/>
      <c r="E392" s="137"/>
      <c r="F392" s="138">
        <f>SUMIF('Nhap-Xuat'!$K$12:$K$50000,$A392,'Nhap-Xuat'!$N$12:$N$50000)</f>
        <v>0</v>
      </c>
      <c r="G392" s="138">
        <f>SUMIF('Nhap-Xuat'!$K$12:$K$50000,$A392,'Nhap-Xuat'!$P$12:$P$50000)</f>
        <v>0</v>
      </c>
      <c r="H392" s="138">
        <f>SUMIF('Nhap-Xuat'!$K$12:$K$50000,$A392,'Nhap-Xuat'!$Q$12:$Q$50000)</f>
        <v>0</v>
      </c>
      <c r="I392" s="138">
        <f>SUMIF('Nhap-Xuat'!$K$12:$K$50000,$A392,'Nhap-Xuat'!$S$12:$S$50000)</f>
        <v>0</v>
      </c>
      <c r="J392" s="138">
        <f t="shared" ref="J392:K392" si="768">D392+F392-H392</f>
        <v>0</v>
      </c>
      <c r="K392" s="138">
        <f t="shared" si="768"/>
        <v>0</v>
      </c>
      <c r="L392" s="138">
        <f t="shared" ref="L392:M392" si="769">D392+F392</f>
        <v>0</v>
      </c>
      <c r="M392" s="138">
        <f t="shared" si="769"/>
        <v>0</v>
      </c>
      <c r="N392" s="139" t="str">
        <f t="shared" si="6"/>
        <v/>
      </c>
      <c r="O392" s="138">
        <f t="shared" si="7"/>
        <v>0</v>
      </c>
      <c r="P392" s="140" t="str">
        <f t="shared" si="3"/>
        <v/>
      </c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</row>
    <row r="393" ht="15.0" customHeight="1">
      <c r="A393" s="147"/>
      <c r="B393" s="135"/>
      <c r="C393" s="136"/>
      <c r="D393" s="137"/>
      <c r="E393" s="137"/>
      <c r="F393" s="138">
        <f>SUMIF('Nhap-Xuat'!$K$12:$K$50000,$A393,'Nhap-Xuat'!$N$12:$N$50000)</f>
        <v>0</v>
      </c>
      <c r="G393" s="138">
        <f>SUMIF('Nhap-Xuat'!$K$12:$K$50000,$A393,'Nhap-Xuat'!$P$12:$P$50000)</f>
        <v>0</v>
      </c>
      <c r="H393" s="138">
        <f>SUMIF('Nhap-Xuat'!$K$12:$K$50000,$A393,'Nhap-Xuat'!$Q$12:$Q$50000)</f>
        <v>0</v>
      </c>
      <c r="I393" s="138">
        <f>SUMIF('Nhap-Xuat'!$K$12:$K$50000,$A393,'Nhap-Xuat'!$S$12:$S$50000)</f>
        <v>0</v>
      </c>
      <c r="J393" s="138">
        <f t="shared" ref="J393:K393" si="770">D393+F393-H393</f>
        <v>0</v>
      </c>
      <c r="K393" s="138">
        <f t="shared" si="770"/>
        <v>0</v>
      </c>
      <c r="L393" s="138">
        <f t="shared" ref="L393:M393" si="771">D393+F393</f>
        <v>0</v>
      </c>
      <c r="M393" s="138">
        <f t="shared" si="771"/>
        <v>0</v>
      </c>
      <c r="N393" s="139" t="str">
        <f t="shared" si="6"/>
        <v/>
      </c>
      <c r="O393" s="138">
        <f t="shared" si="7"/>
        <v>0</v>
      </c>
      <c r="P393" s="140" t="str">
        <f t="shared" si="3"/>
        <v/>
      </c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</row>
    <row r="394" ht="15.0" customHeight="1">
      <c r="A394" s="147"/>
      <c r="B394" s="135"/>
      <c r="C394" s="136"/>
      <c r="D394" s="137"/>
      <c r="E394" s="137"/>
      <c r="F394" s="138">
        <f>SUMIF('Nhap-Xuat'!$K$12:$K$50000,$A394,'Nhap-Xuat'!$N$12:$N$50000)</f>
        <v>0</v>
      </c>
      <c r="G394" s="138">
        <f>SUMIF('Nhap-Xuat'!$K$12:$K$50000,$A394,'Nhap-Xuat'!$P$12:$P$50000)</f>
        <v>0</v>
      </c>
      <c r="H394" s="138">
        <f>SUMIF('Nhap-Xuat'!$K$12:$K$50000,$A394,'Nhap-Xuat'!$Q$12:$Q$50000)</f>
        <v>0</v>
      </c>
      <c r="I394" s="138">
        <f>SUMIF('Nhap-Xuat'!$K$12:$K$50000,$A394,'Nhap-Xuat'!$S$12:$S$50000)</f>
        <v>0</v>
      </c>
      <c r="J394" s="138">
        <f t="shared" ref="J394:K394" si="772">D394+F394-H394</f>
        <v>0</v>
      </c>
      <c r="K394" s="138">
        <f t="shared" si="772"/>
        <v>0</v>
      </c>
      <c r="L394" s="138">
        <f t="shared" ref="L394:M394" si="773">D394+F394</f>
        <v>0</v>
      </c>
      <c r="M394" s="138">
        <f t="shared" si="773"/>
        <v>0</v>
      </c>
      <c r="N394" s="139" t="str">
        <f t="shared" si="6"/>
        <v/>
      </c>
      <c r="O394" s="138">
        <f t="shared" si="7"/>
        <v>0</v>
      </c>
      <c r="P394" s="140" t="str">
        <f t="shared" si="3"/>
        <v/>
      </c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</row>
    <row r="395" ht="15.0" customHeight="1">
      <c r="A395" s="147"/>
      <c r="B395" s="135"/>
      <c r="C395" s="136"/>
      <c r="D395" s="137"/>
      <c r="E395" s="137"/>
      <c r="F395" s="138">
        <f>SUMIF('Nhap-Xuat'!$K$12:$K$50000,$A395,'Nhap-Xuat'!$N$12:$N$50000)</f>
        <v>0</v>
      </c>
      <c r="G395" s="138">
        <f>SUMIF('Nhap-Xuat'!$K$12:$K$50000,$A395,'Nhap-Xuat'!$P$12:$P$50000)</f>
        <v>0</v>
      </c>
      <c r="H395" s="138">
        <f>SUMIF('Nhap-Xuat'!$K$12:$K$50000,$A395,'Nhap-Xuat'!$Q$12:$Q$50000)</f>
        <v>0</v>
      </c>
      <c r="I395" s="138">
        <f>SUMIF('Nhap-Xuat'!$K$12:$K$50000,$A395,'Nhap-Xuat'!$S$12:$S$50000)</f>
        <v>0</v>
      </c>
      <c r="J395" s="138">
        <f t="shared" ref="J395:K395" si="774">D395+F395-H395</f>
        <v>0</v>
      </c>
      <c r="K395" s="138">
        <f t="shared" si="774"/>
        <v>0</v>
      </c>
      <c r="L395" s="138">
        <f t="shared" ref="L395:M395" si="775">D395+F395</f>
        <v>0</v>
      </c>
      <c r="M395" s="138">
        <f t="shared" si="775"/>
        <v>0</v>
      </c>
      <c r="N395" s="139" t="str">
        <f t="shared" si="6"/>
        <v/>
      </c>
      <c r="O395" s="138">
        <f t="shared" si="7"/>
        <v>0</v>
      </c>
      <c r="P395" s="140" t="str">
        <f t="shared" si="3"/>
        <v/>
      </c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</row>
    <row r="396" ht="15.0" customHeight="1">
      <c r="A396" s="147"/>
      <c r="B396" s="135"/>
      <c r="C396" s="136"/>
      <c r="D396" s="137"/>
      <c r="E396" s="137"/>
      <c r="F396" s="138">
        <f>SUMIF('Nhap-Xuat'!$K$12:$K$50000,$A396,'Nhap-Xuat'!$N$12:$N$50000)</f>
        <v>0</v>
      </c>
      <c r="G396" s="138">
        <f>SUMIF('Nhap-Xuat'!$K$12:$K$50000,$A396,'Nhap-Xuat'!$P$12:$P$50000)</f>
        <v>0</v>
      </c>
      <c r="H396" s="138">
        <f>SUMIF('Nhap-Xuat'!$K$12:$K$50000,$A396,'Nhap-Xuat'!$Q$12:$Q$50000)</f>
        <v>0</v>
      </c>
      <c r="I396" s="138">
        <f>SUMIF('Nhap-Xuat'!$K$12:$K$50000,$A396,'Nhap-Xuat'!$S$12:$S$50000)</f>
        <v>0</v>
      </c>
      <c r="J396" s="138">
        <f t="shared" ref="J396:K396" si="776">D396+F396-H396</f>
        <v>0</v>
      </c>
      <c r="K396" s="138">
        <f t="shared" si="776"/>
        <v>0</v>
      </c>
      <c r="L396" s="138">
        <f t="shared" ref="L396:M396" si="777">D396+F396</f>
        <v>0</v>
      </c>
      <c r="M396" s="138">
        <f t="shared" si="777"/>
        <v>0</v>
      </c>
      <c r="N396" s="139" t="str">
        <f t="shared" si="6"/>
        <v/>
      </c>
      <c r="O396" s="138">
        <f t="shared" si="7"/>
        <v>0</v>
      </c>
      <c r="P396" s="140" t="str">
        <f t="shared" si="3"/>
        <v/>
      </c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</row>
    <row r="397" ht="15.0" customHeight="1">
      <c r="A397" s="147"/>
      <c r="B397" s="135"/>
      <c r="C397" s="136"/>
      <c r="D397" s="137"/>
      <c r="E397" s="137"/>
      <c r="F397" s="138">
        <f>SUMIF('Nhap-Xuat'!$K$12:$K$50000,$A397,'Nhap-Xuat'!$N$12:$N$50000)</f>
        <v>0</v>
      </c>
      <c r="G397" s="138">
        <f>SUMIF('Nhap-Xuat'!$K$12:$K$50000,$A397,'Nhap-Xuat'!$P$12:$P$50000)</f>
        <v>0</v>
      </c>
      <c r="H397" s="138">
        <f>SUMIF('Nhap-Xuat'!$K$12:$K$50000,$A397,'Nhap-Xuat'!$Q$12:$Q$50000)</f>
        <v>0</v>
      </c>
      <c r="I397" s="138">
        <f>SUMIF('Nhap-Xuat'!$K$12:$K$50000,$A397,'Nhap-Xuat'!$S$12:$S$50000)</f>
        <v>0</v>
      </c>
      <c r="J397" s="138">
        <f t="shared" ref="J397:K397" si="778">D397+F397-H397</f>
        <v>0</v>
      </c>
      <c r="K397" s="138">
        <f t="shared" si="778"/>
        <v>0</v>
      </c>
      <c r="L397" s="138">
        <f t="shared" ref="L397:M397" si="779">D397+F397</f>
        <v>0</v>
      </c>
      <c r="M397" s="138">
        <f t="shared" si="779"/>
        <v>0</v>
      </c>
      <c r="N397" s="139" t="str">
        <f t="shared" si="6"/>
        <v/>
      </c>
      <c r="O397" s="138">
        <f t="shared" si="7"/>
        <v>0</v>
      </c>
      <c r="P397" s="140" t="str">
        <f t="shared" si="3"/>
        <v/>
      </c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</row>
    <row r="398" ht="15.0" customHeight="1">
      <c r="A398" s="147"/>
      <c r="B398" s="135"/>
      <c r="C398" s="136"/>
      <c r="D398" s="137"/>
      <c r="E398" s="137"/>
      <c r="F398" s="138">
        <f>SUMIF('Nhap-Xuat'!$K$12:$K$50000,$A398,'Nhap-Xuat'!$N$12:$N$50000)</f>
        <v>0</v>
      </c>
      <c r="G398" s="138">
        <f>SUMIF('Nhap-Xuat'!$K$12:$K$50000,$A398,'Nhap-Xuat'!$P$12:$P$50000)</f>
        <v>0</v>
      </c>
      <c r="H398" s="138">
        <f>SUMIF('Nhap-Xuat'!$K$12:$K$50000,$A398,'Nhap-Xuat'!$Q$12:$Q$50000)</f>
        <v>0</v>
      </c>
      <c r="I398" s="138">
        <f>SUMIF('Nhap-Xuat'!$K$12:$K$50000,$A398,'Nhap-Xuat'!$S$12:$S$50000)</f>
        <v>0</v>
      </c>
      <c r="J398" s="138">
        <f t="shared" ref="J398:K398" si="780">D398+F398-H398</f>
        <v>0</v>
      </c>
      <c r="K398" s="138">
        <f t="shared" si="780"/>
        <v>0</v>
      </c>
      <c r="L398" s="138">
        <f t="shared" ref="L398:M398" si="781">D398+F398</f>
        <v>0</v>
      </c>
      <c r="M398" s="138">
        <f t="shared" si="781"/>
        <v>0</v>
      </c>
      <c r="N398" s="139" t="str">
        <f t="shared" si="6"/>
        <v/>
      </c>
      <c r="O398" s="138">
        <f t="shared" si="7"/>
        <v>0</v>
      </c>
      <c r="P398" s="140" t="str">
        <f t="shared" si="3"/>
        <v/>
      </c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</row>
    <row r="399" ht="15.0" customHeight="1">
      <c r="A399" s="147"/>
      <c r="B399" s="135"/>
      <c r="C399" s="136"/>
      <c r="D399" s="137"/>
      <c r="E399" s="137"/>
      <c r="F399" s="138">
        <f>SUMIF('Nhap-Xuat'!$K$12:$K$50000,$A399,'Nhap-Xuat'!$N$12:$N$50000)</f>
        <v>0</v>
      </c>
      <c r="G399" s="138">
        <f>SUMIF('Nhap-Xuat'!$K$12:$K$50000,$A399,'Nhap-Xuat'!$P$12:$P$50000)</f>
        <v>0</v>
      </c>
      <c r="H399" s="138">
        <f>SUMIF('Nhap-Xuat'!$K$12:$K$50000,$A399,'Nhap-Xuat'!$Q$12:$Q$50000)</f>
        <v>0</v>
      </c>
      <c r="I399" s="138">
        <f>SUMIF('Nhap-Xuat'!$K$12:$K$50000,$A399,'Nhap-Xuat'!$S$12:$S$50000)</f>
        <v>0</v>
      </c>
      <c r="J399" s="138">
        <f t="shared" ref="J399:K399" si="782">D399+F399-H399</f>
        <v>0</v>
      </c>
      <c r="K399" s="138">
        <f t="shared" si="782"/>
        <v>0</v>
      </c>
      <c r="L399" s="138">
        <f t="shared" ref="L399:M399" si="783">D399+F399</f>
        <v>0</v>
      </c>
      <c r="M399" s="138">
        <f t="shared" si="783"/>
        <v>0</v>
      </c>
      <c r="N399" s="139" t="str">
        <f t="shared" si="6"/>
        <v/>
      </c>
      <c r="O399" s="138">
        <f t="shared" si="7"/>
        <v>0</v>
      </c>
      <c r="P399" s="140" t="str">
        <f t="shared" si="3"/>
        <v/>
      </c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</row>
    <row r="400" ht="15.0" customHeight="1">
      <c r="A400" s="147"/>
      <c r="B400" s="135"/>
      <c r="C400" s="136"/>
      <c r="D400" s="137"/>
      <c r="E400" s="137"/>
      <c r="F400" s="138">
        <f>SUMIF('Nhap-Xuat'!$K$12:$K$50000,$A400,'Nhap-Xuat'!$N$12:$N$50000)</f>
        <v>0</v>
      </c>
      <c r="G400" s="138">
        <f>SUMIF('Nhap-Xuat'!$K$12:$K$50000,$A400,'Nhap-Xuat'!$P$12:$P$50000)</f>
        <v>0</v>
      </c>
      <c r="H400" s="138">
        <f>SUMIF('Nhap-Xuat'!$K$12:$K$50000,$A400,'Nhap-Xuat'!$Q$12:$Q$50000)</f>
        <v>0</v>
      </c>
      <c r="I400" s="138">
        <f>SUMIF('Nhap-Xuat'!$K$12:$K$50000,$A400,'Nhap-Xuat'!$S$12:$S$50000)</f>
        <v>0</v>
      </c>
      <c r="J400" s="138">
        <f t="shared" ref="J400:K400" si="784">D400+F400-H400</f>
        <v>0</v>
      </c>
      <c r="K400" s="138">
        <f t="shared" si="784"/>
        <v>0</v>
      </c>
      <c r="L400" s="138">
        <f t="shared" ref="L400:M400" si="785">D400+F400</f>
        <v>0</v>
      </c>
      <c r="M400" s="138">
        <f t="shared" si="785"/>
        <v>0</v>
      </c>
      <c r="N400" s="139" t="str">
        <f t="shared" si="6"/>
        <v/>
      </c>
      <c r="O400" s="138">
        <f t="shared" si="7"/>
        <v>0</v>
      </c>
      <c r="P400" s="140" t="str">
        <f t="shared" si="3"/>
        <v/>
      </c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</row>
    <row r="401" ht="15.0" customHeight="1">
      <c r="A401" s="147"/>
      <c r="B401" s="135"/>
      <c r="C401" s="136"/>
      <c r="D401" s="137"/>
      <c r="E401" s="137"/>
      <c r="F401" s="138">
        <f>SUMIF('Nhap-Xuat'!$K$12:$K$50000,$A401,'Nhap-Xuat'!$N$12:$N$50000)</f>
        <v>0</v>
      </c>
      <c r="G401" s="138">
        <f>SUMIF('Nhap-Xuat'!$K$12:$K$50000,$A401,'Nhap-Xuat'!$P$12:$P$50000)</f>
        <v>0</v>
      </c>
      <c r="H401" s="138">
        <f>SUMIF('Nhap-Xuat'!$K$12:$K$50000,$A401,'Nhap-Xuat'!$Q$12:$Q$50000)</f>
        <v>0</v>
      </c>
      <c r="I401" s="138">
        <f>SUMIF('Nhap-Xuat'!$K$12:$K$50000,$A401,'Nhap-Xuat'!$S$12:$S$50000)</f>
        <v>0</v>
      </c>
      <c r="J401" s="138">
        <f t="shared" ref="J401:K401" si="786">D401+F401-H401</f>
        <v>0</v>
      </c>
      <c r="K401" s="138">
        <f t="shared" si="786"/>
        <v>0</v>
      </c>
      <c r="L401" s="138">
        <f t="shared" ref="L401:M401" si="787">D401+F401</f>
        <v>0</v>
      </c>
      <c r="M401" s="138">
        <f t="shared" si="787"/>
        <v>0</v>
      </c>
      <c r="N401" s="139" t="str">
        <f t="shared" si="6"/>
        <v/>
      </c>
      <c r="O401" s="138">
        <f t="shared" si="7"/>
        <v>0</v>
      </c>
      <c r="P401" s="140" t="str">
        <f t="shared" si="3"/>
        <v/>
      </c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</row>
    <row r="402" ht="15.0" customHeight="1">
      <c r="A402" s="147"/>
      <c r="B402" s="135"/>
      <c r="C402" s="136"/>
      <c r="D402" s="137"/>
      <c r="E402" s="137"/>
      <c r="F402" s="138">
        <f>SUMIF('Nhap-Xuat'!$K$12:$K$50000,$A402,'Nhap-Xuat'!$N$12:$N$50000)</f>
        <v>0</v>
      </c>
      <c r="G402" s="138">
        <f>SUMIF('Nhap-Xuat'!$K$12:$K$50000,$A402,'Nhap-Xuat'!$P$12:$P$50000)</f>
        <v>0</v>
      </c>
      <c r="H402" s="138">
        <f>SUMIF('Nhap-Xuat'!$K$12:$K$50000,$A402,'Nhap-Xuat'!$Q$12:$Q$50000)</f>
        <v>0</v>
      </c>
      <c r="I402" s="138">
        <f>SUMIF('Nhap-Xuat'!$K$12:$K$50000,$A402,'Nhap-Xuat'!$S$12:$S$50000)</f>
        <v>0</v>
      </c>
      <c r="J402" s="138">
        <f t="shared" ref="J402:K402" si="788">D402+F402-H402</f>
        <v>0</v>
      </c>
      <c r="K402" s="138">
        <f t="shared" si="788"/>
        <v>0</v>
      </c>
      <c r="L402" s="138">
        <f t="shared" ref="L402:M402" si="789">D402+F402</f>
        <v>0</v>
      </c>
      <c r="M402" s="138">
        <f t="shared" si="789"/>
        <v>0</v>
      </c>
      <c r="N402" s="139" t="str">
        <f t="shared" si="6"/>
        <v/>
      </c>
      <c r="O402" s="138">
        <f t="shared" si="7"/>
        <v>0</v>
      </c>
      <c r="P402" s="140" t="str">
        <f t="shared" si="3"/>
        <v/>
      </c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</row>
    <row r="403" ht="15.0" customHeight="1">
      <c r="A403" s="147"/>
      <c r="B403" s="135"/>
      <c r="C403" s="136"/>
      <c r="D403" s="137"/>
      <c r="E403" s="137"/>
      <c r="F403" s="138">
        <f>SUMIF('Nhap-Xuat'!$K$12:$K$50000,$A403,'Nhap-Xuat'!$N$12:$N$50000)</f>
        <v>0</v>
      </c>
      <c r="G403" s="138">
        <f>SUMIF('Nhap-Xuat'!$K$12:$K$50000,$A403,'Nhap-Xuat'!$P$12:$P$50000)</f>
        <v>0</v>
      </c>
      <c r="H403" s="138">
        <f>SUMIF('Nhap-Xuat'!$K$12:$K$50000,$A403,'Nhap-Xuat'!$Q$12:$Q$50000)</f>
        <v>0</v>
      </c>
      <c r="I403" s="138">
        <f>SUMIF('Nhap-Xuat'!$K$12:$K$50000,$A403,'Nhap-Xuat'!$S$12:$S$50000)</f>
        <v>0</v>
      </c>
      <c r="J403" s="138">
        <f t="shared" ref="J403:K403" si="790">D403+F403-H403</f>
        <v>0</v>
      </c>
      <c r="K403" s="138">
        <f t="shared" si="790"/>
        <v>0</v>
      </c>
      <c r="L403" s="138">
        <f t="shared" ref="L403:M403" si="791">D403+F403</f>
        <v>0</v>
      </c>
      <c r="M403" s="138">
        <f t="shared" si="791"/>
        <v>0</v>
      </c>
      <c r="N403" s="139" t="str">
        <f t="shared" si="6"/>
        <v/>
      </c>
      <c r="O403" s="138">
        <f t="shared" si="7"/>
        <v>0</v>
      </c>
      <c r="P403" s="140" t="str">
        <f t="shared" si="3"/>
        <v/>
      </c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</row>
    <row r="404" ht="15.0" customHeight="1">
      <c r="A404" s="147"/>
      <c r="B404" s="135"/>
      <c r="C404" s="136"/>
      <c r="D404" s="137"/>
      <c r="E404" s="137"/>
      <c r="F404" s="138">
        <f>SUMIF('Nhap-Xuat'!$K$12:$K$50000,$A404,'Nhap-Xuat'!$N$12:$N$50000)</f>
        <v>0</v>
      </c>
      <c r="G404" s="138">
        <f>SUMIF('Nhap-Xuat'!$K$12:$K$50000,$A404,'Nhap-Xuat'!$P$12:$P$50000)</f>
        <v>0</v>
      </c>
      <c r="H404" s="138">
        <f>SUMIF('Nhap-Xuat'!$K$12:$K$50000,$A404,'Nhap-Xuat'!$Q$12:$Q$50000)</f>
        <v>0</v>
      </c>
      <c r="I404" s="138">
        <f>SUMIF('Nhap-Xuat'!$K$12:$K$50000,$A404,'Nhap-Xuat'!$S$12:$S$50000)</f>
        <v>0</v>
      </c>
      <c r="J404" s="138">
        <f t="shared" ref="J404:K404" si="792">D404+F404-H404</f>
        <v>0</v>
      </c>
      <c r="K404" s="138">
        <f t="shared" si="792"/>
        <v>0</v>
      </c>
      <c r="L404" s="138">
        <f t="shared" ref="L404:M404" si="793">D404+F404</f>
        <v>0</v>
      </c>
      <c r="M404" s="138">
        <f t="shared" si="793"/>
        <v>0</v>
      </c>
      <c r="N404" s="139" t="str">
        <f t="shared" si="6"/>
        <v/>
      </c>
      <c r="O404" s="138">
        <f t="shared" si="7"/>
        <v>0</v>
      </c>
      <c r="P404" s="140" t="str">
        <f t="shared" si="3"/>
        <v/>
      </c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</row>
    <row r="405" ht="15.0" customHeight="1">
      <c r="A405" s="147"/>
      <c r="B405" s="135"/>
      <c r="C405" s="136"/>
      <c r="D405" s="137"/>
      <c r="E405" s="137"/>
      <c r="F405" s="138">
        <f>SUMIF('Nhap-Xuat'!$K$12:$K$50000,$A405,'Nhap-Xuat'!$N$12:$N$50000)</f>
        <v>0</v>
      </c>
      <c r="G405" s="138">
        <f>SUMIF('Nhap-Xuat'!$K$12:$K$50000,$A405,'Nhap-Xuat'!$P$12:$P$50000)</f>
        <v>0</v>
      </c>
      <c r="H405" s="138">
        <f>SUMIF('Nhap-Xuat'!$K$12:$K$50000,$A405,'Nhap-Xuat'!$Q$12:$Q$50000)</f>
        <v>0</v>
      </c>
      <c r="I405" s="138">
        <f>SUMIF('Nhap-Xuat'!$K$12:$K$50000,$A405,'Nhap-Xuat'!$S$12:$S$50000)</f>
        <v>0</v>
      </c>
      <c r="J405" s="138">
        <f t="shared" ref="J405:K405" si="794">D405+F405-H405</f>
        <v>0</v>
      </c>
      <c r="K405" s="138">
        <f t="shared" si="794"/>
        <v>0</v>
      </c>
      <c r="L405" s="138">
        <f t="shared" ref="L405:M405" si="795">D405+F405</f>
        <v>0</v>
      </c>
      <c r="M405" s="138">
        <f t="shared" si="795"/>
        <v>0</v>
      </c>
      <c r="N405" s="139" t="str">
        <f t="shared" si="6"/>
        <v/>
      </c>
      <c r="O405" s="138">
        <f t="shared" si="7"/>
        <v>0</v>
      </c>
      <c r="P405" s="140" t="str">
        <f t="shared" si="3"/>
        <v/>
      </c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</row>
    <row r="406" ht="15.0" customHeight="1">
      <c r="A406" s="147"/>
      <c r="B406" s="135"/>
      <c r="C406" s="136"/>
      <c r="D406" s="137"/>
      <c r="E406" s="137"/>
      <c r="F406" s="138">
        <f>SUMIF('Nhap-Xuat'!$K$12:$K$50000,$A406,'Nhap-Xuat'!$N$12:$N$50000)</f>
        <v>0</v>
      </c>
      <c r="G406" s="138">
        <f>SUMIF('Nhap-Xuat'!$K$12:$K$50000,$A406,'Nhap-Xuat'!$P$12:$P$50000)</f>
        <v>0</v>
      </c>
      <c r="H406" s="138">
        <f>SUMIF('Nhap-Xuat'!$K$12:$K$50000,$A406,'Nhap-Xuat'!$Q$12:$Q$50000)</f>
        <v>0</v>
      </c>
      <c r="I406" s="138">
        <f>SUMIF('Nhap-Xuat'!$K$12:$K$50000,$A406,'Nhap-Xuat'!$S$12:$S$50000)</f>
        <v>0</v>
      </c>
      <c r="J406" s="138">
        <f t="shared" ref="J406:K406" si="796">D406+F406-H406</f>
        <v>0</v>
      </c>
      <c r="K406" s="138">
        <f t="shared" si="796"/>
        <v>0</v>
      </c>
      <c r="L406" s="138">
        <f t="shared" ref="L406:M406" si="797">D406+F406</f>
        <v>0</v>
      </c>
      <c r="M406" s="138">
        <f t="shared" si="797"/>
        <v>0</v>
      </c>
      <c r="N406" s="139" t="str">
        <f t="shared" si="6"/>
        <v/>
      </c>
      <c r="O406" s="138">
        <f t="shared" si="7"/>
        <v>0</v>
      </c>
      <c r="P406" s="140" t="str">
        <f t="shared" si="3"/>
        <v/>
      </c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</row>
    <row r="407" ht="15.0" customHeight="1">
      <c r="A407" s="147"/>
      <c r="B407" s="135"/>
      <c r="C407" s="136"/>
      <c r="D407" s="137"/>
      <c r="E407" s="137"/>
      <c r="F407" s="138">
        <f>SUMIF('Nhap-Xuat'!$K$12:$K$50000,$A407,'Nhap-Xuat'!$N$12:$N$50000)</f>
        <v>0</v>
      </c>
      <c r="G407" s="138">
        <f>SUMIF('Nhap-Xuat'!$K$12:$K$50000,$A407,'Nhap-Xuat'!$P$12:$P$50000)</f>
        <v>0</v>
      </c>
      <c r="H407" s="138">
        <f>SUMIF('Nhap-Xuat'!$K$12:$K$50000,$A407,'Nhap-Xuat'!$Q$12:$Q$50000)</f>
        <v>0</v>
      </c>
      <c r="I407" s="138">
        <f>SUMIF('Nhap-Xuat'!$K$12:$K$50000,$A407,'Nhap-Xuat'!$S$12:$S$50000)</f>
        <v>0</v>
      </c>
      <c r="J407" s="138">
        <f t="shared" ref="J407:K407" si="798">D407+F407-H407</f>
        <v>0</v>
      </c>
      <c r="K407" s="138">
        <f t="shared" si="798"/>
        <v>0</v>
      </c>
      <c r="L407" s="138">
        <f t="shared" ref="L407:M407" si="799">D407+F407</f>
        <v>0</v>
      </c>
      <c r="M407" s="138">
        <f t="shared" si="799"/>
        <v>0</v>
      </c>
      <c r="N407" s="139" t="str">
        <f t="shared" si="6"/>
        <v/>
      </c>
      <c r="O407" s="138">
        <f t="shared" si="7"/>
        <v>0</v>
      </c>
      <c r="P407" s="140" t="str">
        <f t="shared" si="3"/>
        <v/>
      </c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</row>
    <row r="408" ht="15.0" customHeight="1">
      <c r="A408" s="147"/>
      <c r="B408" s="135"/>
      <c r="C408" s="136"/>
      <c r="D408" s="137"/>
      <c r="E408" s="137"/>
      <c r="F408" s="138">
        <f>SUMIF('Nhap-Xuat'!$K$12:$K$50000,$A408,'Nhap-Xuat'!$N$12:$N$50000)</f>
        <v>0</v>
      </c>
      <c r="G408" s="138">
        <f>SUMIF('Nhap-Xuat'!$K$12:$K$50000,$A408,'Nhap-Xuat'!$P$12:$P$50000)</f>
        <v>0</v>
      </c>
      <c r="H408" s="138">
        <f>SUMIF('Nhap-Xuat'!$K$12:$K$50000,$A408,'Nhap-Xuat'!$Q$12:$Q$50000)</f>
        <v>0</v>
      </c>
      <c r="I408" s="138">
        <f>SUMIF('Nhap-Xuat'!$K$12:$K$50000,$A408,'Nhap-Xuat'!$S$12:$S$50000)</f>
        <v>0</v>
      </c>
      <c r="J408" s="138">
        <f t="shared" ref="J408:K408" si="800">D408+F408-H408</f>
        <v>0</v>
      </c>
      <c r="K408" s="138">
        <f t="shared" si="800"/>
        <v>0</v>
      </c>
      <c r="L408" s="138">
        <f t="shared" ref="L408:M408" si="801">D408+F408</f>
        <v>0</v>
      </c>
      <c r="M408" s="138">
        <f t="shared" si="801"/>
        <v>0</v>
      </c>
      <c r="N408" s="139" t="str">
        <f t="shared" si="6"/>
        <v/>
      </c>
      <c r="O408" s="138">
        <f t="shared" si="7"/>
        <v>0</v>
      </c>
      <c r="P408" s="140" t="str">
        <f t="shared" si="3"/>
        <v/>
      </c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</row>
    <row r="409" ht="15.0" customHeight="1">
      <c r="A409" s="147"/>
      <c r="B409" s="135"/>
      <c r="C409" s="136"/>
      <c r="D409" s="137"/>
      <c r="E409" s="137"/>
      <c r="F409" s="138">
        <f>SUMIF('Nhap-Xuat'!$K$12:$K$50000,$A409,'Nhap-Xuat'!$N$12:$N$50000)</f>
        <v>0</v>
      </c>
      <c r="G409" s="138">
        <f>SUMIF('Nhap-Xuat'!$K$12:$K$50000,$A409,'Nhap-Xuat'!$P$12:$P$50000)</f>
        <v>0</v>
      </c>
      <c r="H409" s="138">
        <f>SUMIF('Nhap-Xuat'!$K$12:$K$50000,$A409,'Nhap-Xuat'!$Q$12:$Q$50000)</f>
        <v>0</v>
      </c>
      <c r="I409" s="138">
        <f>SUMIF('Nhap-Xuat'!$K$12:$K$50000,$A409,'Nhap-Xuat'!$S$12:$S$50000)</f>
        <v>0</v>
      </c>
      <c r="J409" s="138">
        <f t="shared" ref="J409:K409" si="802">D409+F409-H409</f>
        <v>0</v>
      </c>
      <c r="K409" s="138">
        <f t="shared" si="802"/>
        <v>0</v>
      </c>
      <c r="L409" s="138">
        <f t="shared" ref="L409:M409" si="803">D409+F409</f>
        <v>0</v>
      </c>
      <c r="M409" s="138">
        <f t="shared" si="803"/>
        <v>0</v>
      </c>
      <c r="N409" s="139" t="str">
        <f t="shared" si="6"/>
        <v/>
      </c>
      <c r="O409" s="138">
        <f t="shared" si="7"/>
        <v>0</v>
      </c>
      <c r="P409" s="140" t="str">
        <f t="shared" si="3"/>
        <v/>
      </c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</row>
    <row r="410" ht="15.0" customHeight="1">
      <c r="A410" s="147"/>
      <c r="B410" s="135"/>
      <c r="C410" s="136"/>
      <c r="D410" s="137"/>
      <c r="E410" s="137"/>
      <c r="F410" s="138">
        <f>SUMIF('Nhap-Xuat'!$K$12:$K$50000,$A410,'Nhap-Xuat'!$N$12:$N$50000)</f>
        <v>0</v>
      </c>
      <c r="G410" s="138">
        <f>SUMIF('Nhap-Xuat'!$K$12:$K$50000,$A410,'Nhap-Xuat'!$P$12:$P$50000)</f>
        <v>0</v>
      </c>
      <c r="H410" s="138">
        <f>SUMIF('Nhap-Xuat'!$K$12:$K$50000,$A410,'Nhap-Xuat'!$Q$12:$Q$50000)</f>
        <v>0</v>
      </c>
      <c r="I410" s="138">
        <f>SUMIF('Nhap-Xuat'!$K$12:$K$50000,$A410,'Nhap-Xuat'!$S$12:$S$50000)</f>
        <v>0</v>
      </c>
      <c r="J410" s="138">
        <f t="shared" ref="J410:K410" si="804">D410+F410-H410</f>
        <v>0</v>
      </c>
      <c r="K410" s="138">
        <f t="shared" si="804"/>
        <v>0</v>
      </c>
      <c r="L410" s="138">
        <f t="shared" ref="L410:M410" si="805">D410+F410</f>
        <v>0</v>
      </c>
      <c r="M410" s="138">
        <f t="shared" si="805"/>
        <v>0</v>
      </c>
      <c r="N410" s="139" t="str">
        <f t="shared" si="6"/>
        <v/>
      </c>
      <c r="O410" s="138">
        <f t="shared" si="7"/>
        <v>0</v>
      </c>
      <c r="P410" s="140" t="str">
        <f t="shared" si="3"/>
        <v/>
      </c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</row>
    <row r="411" ht="15.0" customHeight="1">
      <c r="A411" s="147"/>
      <c r="B411" s="135"/>
      <c r="C411" s="136"/>
      <c r="D411" s="137"/>
      <c r="E411" s="137"/>
      <c r="F411" s="138">
        <f>SUMIF('Nhap-Xuat'!$K$12:$K$50000,$A411,'Nhap-Xuat'!$N$12:$N$50000)</f>
        <v>0</v>
      </c>
      <c r="G411" s="138">
        <f>SUMIF('Nhap-Xuat'!$K$12:$K$50000,$A411,'Nhap-Xuat'!$P$12:$P$50000)</f>
        <v>0</v>
      </c>
      <c r="H411" s="138">
        <f>SUMIF('Nhap-Xuat'!$K$12:$K$50000,$A411,'Nhap-Xuat'!$Q$12:$Q$50000)</f>
        <v>0</v>
      </c>
      <c r="I411" s="138">
        <f>SUMIF('Nhap-Xuat'!$K$12:$K$50000,$A411,'Nhap-Xuat'!$S$12:$S$50000)</f>
        <v>0</v>
      </c>
      <c r="J411" s="138">
        <f t="shared" ref="J411:K411" si="806">D411+F411-H411</f>
        <v>0</v>
      </c>
      <c r="K411" s="138">
        <f t="shared" si="806"/>
        <v>0</v>
      </c>
      <c r="L411" s="138">
        <f t="shared" ref="L411:M411" si="807">D411+F411</f>
        <v>0</v>
      </c>
      <c r="M411" s="138">
        <f t="shared" si="807"/>
        <v>0</v>
      </c>
      <c r="N411" s="139" t="str">
        <f t="shared" si="6"/>
        <v/>
      </c>
      <c r="O411" s="138">
        <f t="shared" si="7"/>
        <v>0</v>
      </c>
      <c r="P411" s="140" t="str">
        <f t="shared" si="3"/>
        <v/>
      </c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</row>
    <row r="412" ht="15.0" customHeight="1">
      <c r="A412" s="147"/>
      <c r="B412" s="135"/>
      <c r="C412" s="136"/>
      <c r="D412" s="137"/>
      <c r="E412" s="137"/>
      <c r="F412" s="138">
        <f>SUMIF('Nhap-Xuat'!$K$12:$K$50000,$A412,'Nhap-Xuat'!$N$12:$N$50000)</f>
        <v>0</v>
      </c>
      <c r="G412" s="138">
        <f>SUMIF('Nhap-Xuat'!$K$12:$K$50000,$A412,'Nhap-Xuat'!$P$12:$P$50000)</f>
        <v>0</v>
      </c>
      <c r="H412" s="138">
        <f>SUMIF('Nhap-Xuat'!$K$12:$K$50000,$A412,'Nhap-Xuat'!$Q$12:$Q$50000)</f>
        <v>0</v>
      </c>
      <c r="I412" s="138">
        <f>SUMIF('Nhap-Xuat'!$K$12:$K$50000,$A412,'Nhap-Xuat'!$S$12:$S$50000)</f>
        <v>0</v>
      </c>
      <c r="J412" s="138">
        <f t="shared" ref="J412:K412" si="808">D412+F412-H412</f>
        <v>0</v>
      </c>
      <c r="K412" s="138">
        <f t="shared" si="808"/>
        <v>0</v>
      </c>
      <c r="L412" s="138">
        <f t="shared" ref="L412:M412" si="809">D412+F412</f>
        <v>0</v>
      </c>
      <c r="M412" s="138">
        <f t="shared" si="809"/>
        <v>0</v>
      </c>
      <c r="N412" s="139" t="str">
        <f t="shared" si="6"/>
        <v/>
      </c>
      <c r="O412" s="138">
        <f t="shared" si="7"/>
        <v>0</v>
      </c>
      <c r="P412" s="140" t="str">
        <f t="shared" si="3"/>
        <v/>
      </c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</row>
    <row r="413" ht="15.0" customHeight="1">
      <c r="A413" s="147"/>
      <c r="B413" s="135"/>
      <c r="C413" s="136"/>
      <c r="D413" s="137"/>
      <c r="E413" s="137"/>
      <c r="F413" s="138">
        <f>SUMIF('Nhap-Xuat'!$K$12:$K$50000,$A413,'Nhap-Xuat'!$N$12:$N$50000)</f>
        <v>0</v>
      </c>
      <c r="G413" s="138">
        <f>SUMIF('Nhap-Xuat'!$K$12:$K$50000,$A413,'Nhap-Xuat'!$P$12:$P$50000)</f>
        <v>0</v>
      </c>
      <c r="H413" s="138">
        <f>SUMIF('Nhap-Xuat'!$K$12:$K$50000,$A413,'Nhap-Xuat'!$Q$12:$Q$50000)</f>
        <v>0</v>
      </c>
      <c r="I413" s="138">
        <f>SUMIF('Nhap-Xuat'!$K$12:$K$50000,$A413,'Nhap-Xuat'!$S$12:$S$50000)</f>
        <v>0</v>
      </c>
      <c r="J413" s="138">
        <f t="shared" ref="J413:K413" si="810">D413+F413-H413</f>
        <v>0</v>
      </c>
      <c r="K413" s="138">
        <f t="shared" si="810"/>
        <v>0</v>
      </c>
      <c r="L413" s="138">
        <f t="shared" ref="L413:M413" si="811">D413+F413</f>
        <v>0</v>
      </c>
      <c r="M413" s="138">
        <f t="shared" si="811"/>
        <v>0</v>
      </c>
      <c r="N413" s="139" t="str">
        <f t="shared" si="6"/>
        <v/>
      </c>
      <c r="O413" s="138">
        <f t="shared" si="7"/>
        <v>0</v>
      </c>
      <c r="P413" s="140" t="str">
        <f t="shared" si="3"/>
        <v/>
      </c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</row>
    <row r="414" ht="15.0" customHeight="1">
      <c r="A414" s="147"/>
      <c r="B414" s="135"/>
      <c r="C414" s="136"/>
      <c r="D414" s="137"/>
      <c r="E414" s="137"/>
      <c r="F414" s="138">
        <f>SUMIF('Nhap-Xuat'!$K$12:$K$50000,$A414,'Nhap-Xuat'!$N$12:$N$50000)</f>
        <v>0</v>
      </c>
      <c r="G414" s="138">
        <f>SUMIF('Nhap-Xuat'!$K$12:$K$50000,$A414,'Nhap-Xuat'!$P$12:$P$50000)</f>
        <v>0</v>
      </c>
      <c r="H414" s="138">
        <f>SUMIF('Nhap-Xuat'!$K$12:$K$50000,$A414,'Nhap-Xuat'!$Q$12:$Q$50000)</f>
        <v>0</v>
      </c>
      <c r="I414" s="138">
        <f>SUMIF('Nhap-Xuat'!$K$12:$K$50000,$A414,'Nhap-Xuat'!$S$12:$S$50000)</f>
        <v>0</v>
      </c>
      <c r="J414" s="138">
        <f t="shared" ref="J414:K414" si="812">D414+F414-H414</f>
        <v>0</v>
      </c>
      <c r="K414" s="138">
        <f t="shared" si="812"/>
        <v>0</v>
      </c>
      <c r="L414" s="138">
        <f t="shared" ref="L414:M414" si="813">D414+F414</f>
        <v>0</v>
      </c>
      <c r="M414" s="138">
        <f t="shared" si="813"/>
        <v>0</v>
      </c>
      <c r="N414" s="139" t="str">
        <f t="shared" si="6"/>
        <v/>
      </c>
      <c r="O414" s="138">
        <f t="shared" si="7"/>
        <v>0</v>
      </c>
      <c r="P414" s="140" t="str">
        <f t="shared" si="3"/>
        <v/>
      </c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</row>
    <row r="415" ht="15.0" customHeight="1">
      <c r="A415" s="147"/>
      <c r="B415" s="135"/>
      <c r="C415" s="136"/>
      <c r="D415" s="137"/>
      <c r="E415" s="137"/>
      <c r="F415" s="138">
        <f>SUMIF('Nhap-Xuat'!$K$12:$K$50000,$A415,'Nhap-Xuat'!$N$12:$N$50000)</f>
        <v>0</v>
      </c>
      <c r="G415" s="138">
        <f>SUMIF('Nhap-Xuat'!$K$12:$K$50000,$A415,'Nhap-Xuat'!$P$12:$P$50000)</f>
        <v>0</v>
      </c>
      <c r="H415" s="138">
        <f>SUMIF('Nhap-Xuat'!$K$12:$K$50000,$A415,'Nhap-Xuat'!$Q$12:$Q$50000)</f>
        <v>0</v>
      </c>
      <c r="I415" s="138">
        <f>SUMIF('Nhap-Xuat'!$K$12:$K$50000,$A415,'Nhap-Xuat'!$S$12:$S$50000)</f>
        <v>0</v>
      </c>
      <c r="J415" s="138">
        <f t="shared" ref="J415:K415" si="814">D415+F415-H415</f>
        <v>0</v>
      </c>
      <c r="K415" s="138">
        <f t="shared" si="814"/>
        <v>0</v>
      </c>
      <c r="L415" s="138">
        <f t="shared" ref="L415:M415" si="815">D415+F415</f>
        <v>0</v>
      </c>
      <c r="M415" s="138">
        <f t="shared" si="815"/>
        <v>0</v>
      </c>
      <c r="N415" s="139" t="str">
        <f t="shared" si="6"/>
        <v/>
      </c>
      <c r="O415" s="138">
        <f t="shared" si="7"/>
        <v>0</v>
      </c>
      <c r="P415" s="140" t="str">
        <f t="shared" si="3"/>
        <v/>
      </c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</row>
    <row r="416" ht="15.0" customHeight="1">
      <c r="A416" s="147"/>
      <c r="B416" s="135"/>
      <c r="C416" s="136"/>
      <c r="D416" s="137"/>
      <c r="E416" s="137"/>
      <c r="F416" s="138">
        <f>SUMIF('Nhap-Xuat'!$K$12:$K$50000,$A416,'Nhap-Xuat'!$N$12:$N$50000)</f>
        <v>0</v>
      </c>
      <c r="G416" s="138">
        <f>SUMIF('Nhap-Xuat'!$K$12:$K$50000,$A416,'Nhap-Xuat'!$P$12:$P$50000)</f>
        <v>0</v>
      </c>
      <c r="H416" s="138">
        <f>SUMIF('Nhap-Xuat'!$K$12:$K$50000,$A416,'Nhap-Xuat'!$Q$12:$Q$50000)</f>
        <v>0</v>
      </c>
      <c r="I416" s="138">
        <f>SUMIF('Nhap-Xuat'!$K$12:$K$50000,$A416,'Nhap-Xuat'!$S$12:$S$50000)</f>
        <v>0</v>
      </c>
      <c r="J416" s="138">
        <f t="shared" ref="J416:K416" si="816">D416+F416-H416</f>
        <v>0</v>
      </c>
      <c r="K416" s="138">
        <f t="shared" si="816"/>
        <v>0</v>
      </c>
      <c r="L416" s="138">
        <f t="shared" ref="L416:M416" si="817">D416+F416</f>
        <v>0</v>
      </c>
      <c r="M416" s="138">
        <f t="shared" si="817"/>
        <v>0</v>
      </c>
      <c r="N416" s="139" t="str">
        <f t="shared" si="6"/>
        <v/>
      </c>
      <c r="O416" s="138">
        <f t="shared" si="7"/>
        <v>0</v>
      </c>
      <c r="P416" s="140" t="str">
        <f t="shared" si="3"/>
        <v/>
      </c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</row>
    <row r="417" ht="15.0" customHeight="1">
      <c r="A417" s="147"/>
      <c r="B417" s="135"/>
      <c r="C417" s="136"/>
      <c r="D417" s="137"/>
      <c r="E417" s="137"/>
      <c r="F417" s="138">
        <f>SUMIF('Nhap-Xuat'!$K$12:$K$50000,$A417,'Nhap-Xuat'!$N$12:$N$50000)</f>
        <v>0</v>
      </c>
      <c r="G417" s="138">
        <f>SUMIF('Nhap-Xuat'!$K$12:$K$50000,$A417,'Nhap-Xuat'!$P$12:$P$50000)</f>
        <v>0</v>
      </c>
      <c r="H417" s="138">
        <f>SUMIF('Nhap-Xuat'!$K$12:$K$50000,$A417,'Nhap-Xuat'!$Q$12:$Q$50000)</f>
        <v>0</v>
      </c>
      <c r="I417" s="138">
        <f>SUMIF('Nhap-Xuat'!$K$12:$K$50000,$A417,'Nhap-Xuat'!$S$12:$S$50000)</f>
        <v>0</v>
      </c>
      <c r="J417" s="138">
        <f t="shared" ref="J417:K417" si="818">D417+F417-H417</f>
        <v>0</v>
      </c>
      <c r="K417" s="138">
        <f t="shared" si="818"/>
        <v>0</v>
      </c>
      <c r="L417" s="138">
        <f t="shared" ref="L417:M417" si="819">D417+F417</f>
        <v>0</v>
      </c>
      <c r="M417" s="138">
        <f t="shared" si="819"/>
        <v>0</v>
      </c>
      <c r="N417" s="139" t="str">
        <f t="shared" si="6"/>
        <v/>
      </c>
      <c r="O417" s="138">
        <f t="shared" si="7"/>
        <v>0</v>
      </c>
      <c r="P417" s="140" t="str">
        <f t="shared" si="3"/>
        <v/>
      </c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</row>
    <row r="418" ht="15.0" customHeight="1">
      <c r="A418" s="147"/>
      <c r="B418" s="135"/>
      <c r="C418" s="136"/>
      <c r="D418" s="137"/>
      <c r="E418" s="137"/>
      <c r="F418" s="138">
        <f>SUMIF('Nhap-Xuat'!$K$12:$K$50000,$A418,'Nhap-Xuat'!$N$12:$N$50000)</f>
        <v>0</v>
      </c>
      <c r="G418" s="138">
        <f>SUMIF('Nhap-Xuat'!$K$12:$K$50000,$A418,'Nhap-Xuat'!$P$12:$P$50000)</f>
        <v>0</v>
      </c>
      <c r="H418" s="138">
        <f>SUMIF('Nhap-Xuat'!$K$12:$K$50000,$A418,'Nhap-Xuat'!$Q$12:$Q$50000)</f>
        <v>0</v>
      </c>
      <c r="I418" s="138">
        <f>SUMIF('Nhap-Xuat'!$K$12:$K$50000,$A418,'Nhap-Xuat'!$S$12:$S$50000)</f>
        <v>0</v>
      </c>
      <c r="J418" s="138">
        <f t="shared" ref="J418:K418" si="820">D418+F418-H418</f>
        <v>0</v>
      </c>
      <c r="K418" s="138">
        <f t="shared" si="820"/>
        <v>0</v>
      </c>
      <c r="L418" s="138">
        <f t="shared" ref="L418:M418" si="821">D418+F418</f>
        <v>0</v>
      </c>
      <c r="M418" s="138">
        <f t="shared" si="821"/>
        <v>0</v>
      </c>
      <c r="N418" s="139" t="str">
        <f t="shared" si="6"/>
        <v/>
      </c>
      <c r="O418" s="138">
        <f t="shared" si="7"/>
        <v>0</v>
      </c>
      <c r="P418" s="140" t="str">
        <f t="shared" si="3"/>
        <v/>
      </c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</row>
    <row r="419" ht="15.0" customHeight="1">
      <c r="A419" s="147"/>
      <c r="B419" s="135"/>
      <c r="C419" s="136"/>
      <c r="D419" s="137"/>
      <c r="E419" s="137"/>
      <c r="F419" s="138">
        <f>SUMIF('Nhap-Xuat'!$K$12:$K$50000,$A419,'Nhap-Xuat'!$N$12:$N$50000)</f>
        <v>0</v>
      </c>
      <c r="G419" s="138">
        <f>SUMIF('Nhap-Xuat'!$K$12:$K$50000,$A419,'Nhap-Xuat'!$P$12:$P$50000)</f>
        <v>0</v>
      </c>
      <c r="H419" s="138">
        <f>SUMIF('Nhap-Xuat'!$K$12:$K$50000,$A419,'Nhap-Xuat'!$Q$12:$Q$50000)</f>
        <v>0</v>
      </c>
      <c r="I419" s="138">
        <f>SUMIF('Nhap-Xuat'!$K$12:$K$50000,$A419,'Nhap-Xuat'!$S$12:$S$50000)</f>
        <v>0</v>
      </c>
      <c r="J419" s="138">
        <f t="shared" ref="J419:K419" si="822">D419+F419-H419</f>
        <v>0</v>
      </c>
      <c r="K419" s="138">
        <f t="shared" si="822"/>
        <v>0</v>
      </c>
      <c r="L419" s="138">
        <f t="shared" ref="L419:M419" si="823">D419+F419</f>
        <v>0</v>
      </c>
      <c r="M419" s="138">
        <f t="shared" si="823"/>
        <v>0</v>
      </c>
      <c r="N419" s="139" t="str">
        <f t="shared" si="6"/>
        <v/>
      </c>
      <c r="O419" s="138">
        <f t="shared" si="7"/>
        <v>0</v>
      </c>
      <c r="P419" s="140" t="str">
        <f t="shared" si="3"/>
        <v/>
      </c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</row>
    <row r="420" ht="15.0" customHeight="1">
      <c r="A420" s="147"/>
      <c r="B420" s="135"/>
      <c r="C420" s="136"/>
      <c r="D420" s="137"/>
      <c r="E420" s="137"/>
      <c r="F420" s="138">
        <f>SUMIF('Nhap-Xuat'!$K$12:$K$50000,$A420,'Nhap-Xuat'!$N$12:$N$50000)</f>
        <v>0</v>
      </c>
      <c r="G420" s="138">
        <f>SUMIF('Nhap-Xuat'!$K$12:$K$50000,$A420,'Nhap-Xuat'!$P$12:$P$50000)</f>
        <v>0</v>
      </c>
      <c r="H420" s="138">
        <f>SUMIF('Nhap-Xuat'!$K$12:$K$50000,$A420,'Nhap-Xuat'!$Q$12:$Q$50000)</f>
        <v>0</v>
      </c>
      <c r="I420" s="138">
        <f>SUMIF('Nhap-Xuat'!$K$12:$K$50000,$A420,'Nhap-Xuat'!$S$12:$S$50000)</f>
        <v>0</v>
      </c>
      <c r="J420" s="138">
        <f t="shared" ref="J420:K420" si="824">D420+F420-H420</f>
        <v>0</v>
      </c>
      <c r="K420" s="138">
        <f t="shared" si="824"/>
        <v>0</v>
      </c>
      <c r="L420" s="138">
        <f t="shared" ref="L420:M420" si="825">D420+F420</f>
        <v>0</v>
      </c>
      <c r="M420" s="138">
        <f t="shared" si="825"/>
        <v>0</v>
      </c>
      <c r="N420" s="139" t="str">
        <f t="shared" si="6"/>
        <v/>
      </c>
      <c r="O420" s="138">
        <f t="shared" si="7"/>
        <v>0</v>
      </c>
      <c r="P420" s="140" t="str">
        <f t="shared" si="3"/>
        <v/>
      </c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</row>
    <row r="421" ht="15.0" customHeight="1">
      <c r="A421" s="147"/>
      <c r="B421" s="135"/>
      <c r="C421" s="136"/>
      <c r="D421" s="137"/>
      <c r="E421" s="137"/>
      <c r="F421" s="138">
        <f>SUMIF('Nhap-Xuat'!$K$12:$K$50000,$A421,'Nhap-Xuat'!$N$12:$N$50000)</f>
        <v>0</v>
      </c>
      <c r="G421" s="138">
        <f>SUMIF('Nhap-Xuat'!$K$12:$K$50000,$A421,'Nhap-Xuat'!$P$12:$P$50000)</f>
        <v>0</v>
      </c>
      <c r="H421" s="138">
        <f>SUMIF('Nhap-Xuat'!$K$12:$K$50000,$A421,'Nhap-Xuat'!$Q$12:$Q$50000)</f>
        <v>0</v>
      </c>
      <c r="I421" s="138">
        <f>SUMIF('Nhap-Xuat'!$K$12:$K$50000,$A421,'Nhap-Xuat'!$S$12:$S$50000)</f>
        <v>0</v>
      </c>
      <c r="J421" s="138">
        <f t="shared" ref="J421:K421" si="826">D421+F421-H421</f>
        <v>0</v>
      </c>
      <c r="K421" s="138">
        <f t="shared" si="826"/>
        <v>0</v>
      </c>
      <c r="L421" s="138">
        <f t="shared" ref="L421:M421" si="827">D421+F421</f>
        <v>0</v>
      </c>
      <c r="M421" s="138">
        <f t="shared" si="827"/>
        <v>0</v>
      </c>
      <c r="N421" s="139" t="str">
        <f t="shared" si="6"/>
        <v/>
      </c>
      <c r="O421" s="138">
        <f t="shared" si="7"/>
        <v>0</v>
      </c>
      <c r="P421" s="140" t="str">
        <f t="shared" si="3"/>
        <v/>
      </c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</row>
    <row r="422" ht="15.0" customHeight="1">
      <c r="A422" s="147"/>
      <c r="B422" s="135"/>
      <c r="C422" s="136"/>
      <c r="D422" s="137"/>
      <c r="E422" s="137"/>
      <c r="F422" s="138">
        <f>SUMIF('Nhap-Xuat'!$K$12:$K$50000,$A422,'Nhap-Xuat'!$N$12:$N$50000)</f>
        <v>0</v>
      </c>
      <c r="G422" s="138">
        <f>SUMIF('Nhap-Xuat'!$K$12:$K$50000,$A422,'Nhap-Xuat'!$P$12:$P$50000)</f>
        <v>0</v>
      </c>
      <c r="H422" s="138">
        <f>SUMIF('Nhap-Xuat'!$K$12:$K$50000,$A422,'Nhap-Xuat'!$Q$12:$Q$50000)</f>
        <v>0</v>
      </c>
      <c r="I422" s="138">
        <f>SUMIF('Nhap-Xuat'!$K$12:$K$50000,$A422,'Nhap-Xuat'!$S$12:$S$50000)</f>
        <v>0</v>
      </c>
      <c r="J422" s="138">
        <f t="shared" ref="J422:K422" si="828">D422+F422-H422</f>
        <v>0</v>
      </c>
      <c r="K422" s="138">
        <f t="shared" si="828"/>
        <v>0</v>
      </c>
      <c r="L422" s="138">
        <f t="shared" ref="L422:M422" si="829">D422+F422</f>
        <v>0</v>
      </c>
      <c r="M422" s="138">
        <f t="shared" si="829"/>
        <v>0</v>
      </c>
      <c r="N422" s="139" t="str">
        <f t="shared" si="6"/>
        <v/>
      </c>
      <c r="O422" s="138">
        <f t="shared" si="7"/>
        <v>0</v>
      </c>
      <c r="P422" s="140" t="str">
        <f t="shared" si="3"/>
        <v/>
      </c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</row>
    <row r="423" ht="15.0" customHeight="1">
      <c r="A423" s="147"/>
      <c r="B423" s="135"/>
      <c r="C423" s="136"/>
      <c r="D423" s="137"/>
      <c r="E423" s="137"/>
      <c r="F423" s="138">
        <f>SUMIF('Nhap-Xuat'!$K$12:$K$50000,$A423,'Nhap-Xuat'!$N$12:$N$50000)</f>
        <v>0</v>
      </c>
      <c r="G423" s="138">
        <f>SUMIF('Nhap-Xuat'!$K$12:$K$50000,$A423,'Nhap-Xuat'!$P$12:$P$50000)</f>
        <v>0</v>
      </c>
      <c r="H423" s="138">
        <f>SUMIF('Nhap-Xuat'!$K$12:$K$50000,$A423,'Nhap-Xuat'!$Q$12:$Q$50000)</f>
        <v>0</v>
      </c>
      <c r="I423" s="138">
        <f>SUMIF('Nhap-Xuat'!$K$12:$K$50000,$A423,'Nhap-Xuat'!$S$12:$S$50000)</f>
        <v>0</v>
      </c>
      <c r="J423" s="138">
        <f t="shared" ref="J423:K423" si="830">D423+F423-H423</f>
        <v>0</v>
      </c>
      <c r="K423" s="138">
        <f t="shared" si="830"/>
        <v>0</v>
      </c>
      <c r="L423" s="138">
        <f t="shared" ref="L423:M423" si="831">D423+F423</f>
        <v>0</v>
      </c>
      <c r="M423" s="138">
        <f t="shared" si="831"/>
        <v>0</v>
      </c>
      <c r="N423" s="139" t="str">
        <f t="shared" si="6"/>
        <v/>
      </c>
      <c r="O423" s="138">
        <f t="shared" si="7"/>
        <v>0</v>
      </c>
      <c r="P423" s="140" t="str">
        <f t="shared" si="3"/>
        <v/>
      </c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</row>
    <row r="424" ht="15.0" customHeight="1">
      <c r="A424" s="147"/>
      <c r="B424" s="135"/>
      <c r="C424" s="136"/>
      <c r="D424" s="137"/>
      <c r="E424" s="137"/>
      <c r="F424" s="138">
        <f>SUMIF('Nhap-Xuat'!$K$12:$K$50000,$A424,'Nhap-Xuat'!$N$12:$N$50000)</f>
        <v>0</v>
      </c>
      <c r="G424" s="138">
        <f>SUMIF('Nhap-Xuat'!$K$12:$K$50000,$A424,'Nhap-Xuat'!$P$12:$P$50000)</f>
        <v>0</v>
      </c>
      <c r="H424" s="138">
        <f>SUMIF('Nhap-Xuat'!$K$12:$K$50000,$A424,'Nhap-Xuat'!$Q$12:$Q$50000)</f>
        <v>0</v>
      </c>
      <c r="I424" s="138">
        <f>SUMIF('Nhap-Xuat'!$K$12:$K$50000,$A424,'Nhap-Xuat'!$S$12:$S$50000)</f>
        <v>0</v>
      </c>
      <c r="J424" s="138">
        <f t="shared" ref="J424:K424" si="832">D424+F424-H424</f>
        <v>0</v>
      </c>
      <c r="K424" s="138">
        <f t="shared" si="832"/>
        <v>0</v>
      </c>
      <c r="L424" s="138">
        <f t="shared" ref="L424:M424" si="833">D424+F424</f>
        <v>0</v>
      </c>
      <c r="M424" s="138">
        <f t="shared" si="833"/>
        <v>0</v>
      </c>
      <c r="N424" s="139" t="str">
        <f t="shared" si="6"/>
        <v/>
      </c>
      <c r="O424" s="138">
        <f t="shared" si="7"/>
        <v>0</v>
      </c>
      <c r="P424" s="140" t="str">
        <f t="shared" si="3"/>
        <v/>
      </c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</row>
    <row r="425" ht="15.0" customHeight="1">
      <c r="A425" s="147"/>
      <c r="B425" s="135"/>
      <c r="C425" s="136"/>
      <c r="D425" s="137"/>
      <c r="E425" s="137"/>
      <c r="F425" s="138">
        <f>SUMIF('Nhap-Xuat'!$K$12:$K$50000,$A425,'Nhap-Xuat'!$N$12:$N$50000)</f>
        <v>0</v>
      </c>
      <c r="G425" s="138">
        <f>SUMIF('Nhap-Xuat'!$K$12:$K$50000,$A425,'Nhap-Xuat'!$P$12:$P$50000)</f>
        <v>0</v>
      </c>
      <c r="H425" s="138">
        <f>SUMIF('Nhap-Xuat'!$K$12:$K$50000,$A425,'Nhap-Xuat'!$Q$12:$Q$50000)</f>
        <v>0</v>
      </c>
      <c r="I425" s="138">
        <f>SUMIF('Nhap-Xuat'!$K$12:$K$50000,$A425,'Nhap-Xuat'!$S$12:$S$50000)</f>
        <v>0</v>
      </c>
      <c r="J425" s="138">
        <f t="shared" ref="J425:K425" si="834">D425+F425-H425</f>
        <v>0</v>
      </c>
      <c r="K425" s="138">
        <f t="shared" si="834"/>
        <v>0</v>
      </c>
      <c r="L425" s="138">
        <f t="shared" ref="L425:M425" si="835">D425+F425</f>
        <v>0</v>
      </c>
      <c r="M425" s="138">
        <f t="shared" si="835"/>
        <v>0</v>
      </c>
      <c r="N425" s="139" t="str">
        <f t="shared" si="6"/>
        <v/>
      </c>
      <c r="O425" s="138">
        <f t="shared" si="7"/>
        <v>0</v>
      </c>
      <c r="P425" s="140" t="str">
        <f t="shared" si="3"/>
        <v/>
      </c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</row>
    <row r="426" ht="15.0" customHeight="1">
      <c r="A426" s="147"/>
      <c r="B426" s="135"/>
      <c r="C426" s="136"/>
      <c r="D426" s="137"/>
      <c r="E426" s="137"/>
      <c r="F426" s="138">
        <f>SUMIF('Nhap-Xuat'!$K$12:$K$50000,$A426,'Nhap-Xuat'!$N$12:$N$50000)</f>
        <v>0</v>
      </c>
      <c r="G426" s="138">
        <f>SUMIF('Nhap-Xuat'!$K$12:$K$50000,$A426,'Nhap-Xuat'!$P$12:$P$50000)</f>
        <v>0</v>
      </c>
      <c r="H426" s="138">
        <f>SUMIF('Nhap-Xuat'!$K$12:$K$50000,$A426,'Nhap-Xuat'!$Q$12:$Q$50000)</f>
        <v>0</v>
      </c>
      <c r="I426" s="138">
        <f>SUMIF('Nhap-Xuat'!$K$12:$K$50000,$A426,'Nhap-Xuat'!$S$12:$S$50000)</f>
        <v>0</v>
      </c>
      <c r="J426" s="138">
        <f t="shared" ref="J426:K426" si="836">D426+F426-H426</f>
        <v>0</v>
      </c>
      <c r="K426" s="138">
        <f t="shared" si="836"/>
        <v>0</v>
      </c>
      <c r="L426" s="138">
        <f t="shared" ref="L426:M426" si="837">D426+F426</f>
        <v>0</v>
      </c>
      <c r="M426" s="138">
        <f t="shared" si="837"/>
        <v>0</v>
      </c>
      <c r="N426" s="139" t="str">
        <f t="shared" si="6"/>
        <v/>
      </c>
      <c r="O426" s="138">
        <f t="shared" si="7"/>
        <v>0</v>
      </c>
      <c r="P426" s="140" t="str">
        <f t="shared" si="3"/>
        <v/>
      </c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</row>
    <row r="427" ht="15.0" customHeight="1">
      <c r="A427" s="147"/>
      <c r="B427" s="135"/>
      <c r="C427" s="136"/>
      <c r="D427" s="137"/>
      <c r="E427" s="137"/>
      <c r="F427" s="138">
        <f>SUMIF('Nhap-Xuat'!$K$12:$K$50000,$A427,'Nhap-Xuat'!$N$12:$N$50000)</f>
        <v>0</v>
      </c>
      <c r="G427" s="138">
        <f>SUMIF('Nhap-Xuat'!$K$12:$K$50000,$A427,'Nhap-Xuat'!$P$12:$P$50000)</f>
        <v>0</v>
      </c>
      <c r="H427" s="138">
        <f>SUMIF('Nhap-Xuat'!$K$12:$K$50000,$A427,'Nhap-Xuat'!$Q$12:$Q$50000)</f>
        <v>0</v>
      </c>
      <c r="I427" s="138">
        <f>SUMIF('Nhap-Xuat'!$K$12:$K$50000,$A427,'Nhap-Xuat'!$S$12:$S$50000)</f>
        <v>0</v>
      </c>
      <c r="J427" s="138">
        <f t="shared" ref="J427:K427" si="838">D427+F427-H427</f>
        <v>0</v>
      </c>
      <c r="K427" s="138">
        <f t="shared" si="838"/>
        <v>0</v>
      </c>
      <c r="L427" s="138">
        <f t="shared" ref="L427:M427" si="839">D427+F427</f>
        <v>0</v>
      </c>
      <c r="M427" s="138">
        <f t="shared" si="839"/>
        <v>0</v>
      </c>
      <c r="N427" s="139" t="str">
        <f t="shared" si="6"/>
        <v/>
      </c>
      <c r="O427" s="138">
        <f t="shared" si="7"/>
        <v>0</v>
      </c>
      <c r="P427" s="140" t="str">
        <f t="shared" si="3"/>
        <v/>
      </c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</row>
    <row r="428" ht="15.0" customHeight="1">
      <c r="A428" s="147"/>
      <c r="B428" s="135"/>
      <c r="C428" s="136"/>
      <c r="D428" s="137"/>
      <c r="E428" s="137"/>
      <c r="F428" s="138">
        <f>SUMIF('Nhap-Xuat'!$K$12:$K$50000,$A428,'Nhap-Xuat'!$N$12:$N$50000)</f>
        <v>0</v>
      </c>
      <c r="G428" s="138">
        <f>SUMIF('Nhap-Xuat'!$K$12:$K$50000,$A428,'Nhap-Xuat'!$P$12:$P$50000)</f>
        <v>0</v>
      </c>
      <c r="H428" s="138">
        <f>SUMIF('Nhap-Xuat'!$K$12:$K$50000,$A428,'Nhap-Xuat'!$Q$12:$Q$50000)</f>
        <v>0</v>
      </c>
      <c r="I428" s="138">
        <f>SUMIF('Nhap-Xuat'!$K$12:$K$50000,$A428,'Nhap-Xuat'!$S$12:$S$50000)</f>
        <v>0</v>
      </c>
      <c r="J428" s="138">
        <f t="shared" ref="J428:K428" si="840">D428+F428-H428</f>
        <v>0</v>
      </c>
      <c r="K428" s="138">
        <f t="shared" si="840"/>
        <v>0</v>
      </c>
      <c r="L428" s="138">
        <f t="shared" ref="L428:M428" si="841">D428+F428</f>
        <v>0</v>
      </c>
      <c r="M428" s="138">
        <f t="shared" si="841"/>
        <v>0</v>
      </c>
      <c r="N428" s="139" t="str">
        <f t="shared" si="6"/>
        <v/>
      </c>
      <c r="O428" s="138">
        <f t="shared" si="7"/>
        <v>0</v>
      </c>
      <c r="P428" s="140" t="str">
        <f t="shared" si="3"/>
        <v/>
      </c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</row>
    <row r="429" ht="15.0" customHeight="1">
      <c r="A429" s="147"/>
      <c r="B429" s="135"/>
      <c r="C429" s="136"/>
      <c r="D429" s="137"/>
      <c r="E429" s="137"/>
      <c r="F429" s="138">
        <f>SUMIF('Nhap-Xuat'!$K$12:$K$50000,$A429,'Nhap-Xuat'!$N$12:$N$50000)</f>
        <v>0</v>
      </c>
      <c r="G429" s="138">
        <f>SUMIF('Nhap-Xuat'!$K$12:$K$50000,$A429,'Nhap-Xuat'!$P$12:$P$50000)</f>
        <v>0</v>
      </c>
      <c r="H429" s="138">
        <f>SUMIF('Nhap-Xuat'!$K$12:$K$50000,$A429,'Nhap-Xuat'!$Q$12:$Q$50000)</f>
        <v>0</v>
      </c>
      <c r="I429" s="138">
        <f>SUMIF('Nhap-Xuat'!$K$12:$K$50000,$A429,'Nhap-Xuat'!$S$12:$S$50000)</f>
        <v>0</v>
      </c>
      <c r="J429" s="138">
        <f t="shared" ref="J429:K429" si="842">D429+F429-H429</f>
        <v>0</v>
      </c>
      <c r="K429" s="138">
        <f t="shared" si="842"/>
        <v>0</v>
      </c>
      <c r="L429" s="138">
        <f t="shared" ref="L429:M429" si="843">D429+F429</f>
        <v>0</v>
      </c>
      <c r="M429" s="138">
        <f t="shared" si="843"/>
        <v>0</v>
      </c>
      <c r="N429" s="139" t="str">
        <f t="shared" si="6"/>
        <v/>
      </c>
      <c r="O429" s="138">
        <f t="shared" si="7"/>
        <v>0</v>
      </c>
      <c r="P429" s="140" t="str">
        <f t="shared" si="3"/>
        <v/>
      </c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</row>
    <row r="430" ht="15.0" customHeight="1">
      <c r="A430" s="147"/>
      <c r="B430" s="135"/>
      <c r="C430" s="136"/>
      <c r="D430" s="137"/>
      <c r="E430" s="137"/>
      <c r="F430" s="138">
        <f>SUMIF('Nhap-Xuat'!$K$12:$K$50000,$A430,'Nhap-Xuat'!$N$12:$N$50000)</f>
        <v>0</v>
      </c>
      <c r="G430" s="138">
        <f>SUMIF('Nhap-Xuat'!$K$12:$K$50000,$A430,'Nhap-Xuat'!$P$12:$P$50000)</f>
        <v>0</v>
      </c>
      <c r="H430" s="138">
        <f>SUMIF('Nhap-Xuat'!$K$12:$K$50000,$A430,'Nhap-Xuat'!$Q$12:$Q$50000)</f>
        <v>0</v>
      </c>
      <c r="I430" s="138">
        <f>SUMIF('Nhap-Xuat'!$K$12:$K$50000,$A430,'Nhap-Xuat'!$S$12:$S$50000)</f>
        <v>0</v>
      </c>
      <c r="J430" s="138">
        <f t="shared" ref="J430:K430" si="844">D430+F430-H430</f>
        <v>0</v>
      </c>
      <c r="K430" s="138">
        <f t="shared" si="844"/>
        <v>0</v>
      </c>
      <c r="L430" s="138">
        <f t="shared" ref="L430:M430" si="845">D430+F430</f>
        <v>0</v>
      </c>
      <c r="M430" s="138">
        <f t="shared" si="845"/>
        <v>0</v>
      </c>
      <c r="N430" s="139" t="str">
        <f t="shared" si="6"/>
        <v/>
      </c>
      <c r="O430" s="138">
        <f t="shared" si="7"/>
        <v>0</v>
      </c>
      <c r="P430" s="140" t="str">
        <f t="shared" si="3"/>
        <v/>
      </c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</row>
    <row r="431" ht="15.0" customHeight="1">
      <c r="A431" s="147"/>
      <c r="B431" s="135"/>
      <c r="C431" s="136"/>
      <c r="D431" s="137"/>
      <c r="E431" s="137"/>
      <c r="F431" s="138">
        <f>SUMIF('Nhap-Xuat'!$K$12:$K$50000,$A431,'Nhap-Xuat'!$N$12:$N$50000)</f>
        <v>0</v>
      </c>
      <c r="G431" s="138">
        <f>SUMIF('Nhap-Xuat'!$K$12:$K$50000,$A431,'Nhap-Xuat'!$P$12:$P$50000)</f>
        <v>0</v>
      </c>
      <c r="H431" s="138">
        <f>SUMIF('Nhap-Xuat'!$K$12:$K$50000,$A431,'Nhap-Xuat'!$Q$12:$Q$50000)</f>
        <v>0</v>
      </c>
      <c r="I431" s="138">
        <f>SUMIF('Nhap-Xuat'!$K$12:$K$50000,$A431,'Nhap-Xuat'!$S$12:$S$50000)</f>
        <v>0</v>
      </c>
      <c r="J431" s="138">
        <f t="shared" ref="J431:K431" si="846">D431+F431-H431</f>
        <v>0</v>
      </c>
      <c r="K431" s="138">
        <f t="shared" si="846"/>
        <v>0</v>
      </c>
      <c r="L431" s="138">
        <f t="shared" ref="L431:M431" si="847">D431+F431</f>
        <v>0</v>
      </c>
      <c r="M431" s="138">
        <f t="shared" si="847"/>
        <v>0</v>
      </c>
      <c r="N431" s="139" t="str">
        <f t="shared" si="6"/>
        <v/>
      </c>
      <c r="O431" s="138">
        <f t="shared" si="7"/>
        <v>0</v>
      </c>
      <c r="P431" s="140" t="str">
        <f t="shared" si="3"/>
        <v/>
      </c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</row>
    <row r="432" ht="15.0" customHeight="1">
      <c r="A432" s="147"/>
      <c r="B432" s="135"/>
      <c r="C432" s="136"/>
      <c r="D432" s="137"/>
      <c r="E432" s="137"/>
      <c r="F432" s="138">
        <f>SUMIF('Nhap-Xuat'!$K$12:$K$50000,$A432,'Nhap-Xuat'!$N$12:$N$50000)</f>
        <v>0</v>
      </c>
      <c r="G432" s="138">
        <f>SUMIF('Nhap-Xuat'!$K$12:$K$50000,$A432,'Nhap-Xuat'!$P$12:$P$50000)</f>
        <v>0</v>
      </c>
      <c r="H432" s="138">
        <f>SUMIF('Nhap-Xuat'!$K$12:$K$50000,$A432,'Nhap-Xuat'!$Q$12:$Q$50000)</f>
        <v>0</v>
      </c>
      <c r="I432" s="138">
        <f>SUMIF('Nhap-Xuat'!$K$12:$K$50000,$A432,'Nhap-Xuat'!$S$12:$S$50000)</f>
        <v>0</v>
      </c>
      <c r="J432" s="138">
        <f t="shared" ref="J432:K432" si="848">D432+F432-H432</f>
        <v>0</v>
      </c>
      <c r="K432" s="138">
        <f t="shared" si="848"/>
        <v>0</v>
      </c>
      <c r="L432" s="138">
        <f t="shared" ref="L432:M432" si="849">D432+F432</f>
        <v>0</v>
      </c>
      <c r="M432" s="138">
        <f t="shared" si="849"/>
        <v>0</v>
      </c>
      <c r="N432" s="139" t="str">
        <f t="shared" si="6"/>
        <v/>
      </c>
      <c r="O432" s="138">
        <f t="shared" si="7"/>
        <v>0</v>
      </c>
      <c r="P432" s="140" t="str">
        <f t="shared" si="3"/>
        <v/>
      </c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</row>
    <row r="433" ht="15.0" customHeight="1">
      <c r="A433" s="147"/>
      <c r="B433" s="135"/>
      <c r="C433" s="136"/>
      <c r="D433" s="137"/>
      <c r="E433" s="137"/>
      <c r="F433" s="138">
        <f>SUMIF('Nhap-Xuat'!$K$12:$K$50000,$A433,'Nhap-Xuat'!$N$12:$N$50000)</f>
        <v>0</v>
      </c>
      <c r="G433" s="138">
        <f>SUMIF('Nhap-Xuat'!$K$12:$K$50000,$A433,'Nhap-Xuat'!$P$12:$P$50000)</f>
        <v>0</v>
      </c>
      <c r="H433" s="138">
        <f>SUMIF('Nhap-Xuat'!$K$12:$K$50000,$A433,'Nhap-Xuat'!$Q$12:$Q$50000)</f>
        <v>0</v>
      </c>
      <c r="I433" s="138">
        <f>SUMIF('Nhap-Xuat'!$K$12:$K$50000,$A433,'Nhap-Xuat'!$S$12:$S$50000)</f>
        <v>0</v>
      </c>
      <c r="J433" s="138">
        <f t="shared" ref="J433:K433" si="850">D433+F433-H433</f>
        <v>0</v>
      </c>
      <c r="K433" s="138">
        <f t="shared" si="850"/>
        <v>0</v>
      </c>
      <c r="L433" s="138">
        <f t="shared" ref="L433:M433" si="851">D433+F433</f>
        <v>0</v>
      </c>
      <c r="M433" s="138">
        <f t="shared" si="851"/>
        <v>0</v>
      </c>
      <c r="N433" s="139" t="str">
        <f t="shared" si="6"/>
        <v/>
      </c>
      <c r="O433" s="138">
        <f t="shared" si="7"/>
        <v>0</v>
      </c>
      <c r="P433" s="140" t="str">
        <f t="shared" si="3"/>
        <v/>
      </c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</row>
    <row r="434" ht="15.0" customHeight="1">
      <c r="A434" s="147"/>
      <c r="B434" s="135"/>
      <c r="C434" s="136"/>
      <c r="D434" s="137"/>
      <c r="E434" s="137"/>
      <c r="F434" s="138">
        <f>SUMIF('Nhap-Xuat'!$K$12:$K$50000,$A434,'Nhap-Xuat'!$N$12:$N$50000)</f>
        <v>0</v>
      </c>
      <c r="G434" s="138">
        <f>SUMIF('Nhap-Xuat'!$K$12:$K$50000,$A434,'Nhap-Xuat'!$P$12:$P$50000)</f>
        <v>0</v>
      </c>
      <c r="H434" s="138">
        <f>SUMIF('Nhap-Xuat'!$K$12:$K$50000,$A434,'Nhap-Xuat'!$Q$12:$Q$50000)</f>
        <v>0</v>
      </c>
      <c r="I434" s="138">
        <f>SUMIF('Nhap-Xuat'!$K$12:$K$50000,$A434,'Nhap-Xuat'!$S$12:$S$50000)</f>
        <v>0</v>
      </c>
      <c r="J434" s="138">
        <f t="shared" ref="J434:K434" si="852">D434+F434-H434</f>
        <v>0</v>
      </c>
      <c r="K434" s="138">
        <f t="shared" si="852"/>
        <v>0</v>
      </c>
      <c r="L434" s="138">
        <f t="shared" ref="L434:M434" si="853">D434+F434</f>
        <v>0</v>
      </c>
      <c r="M434" s="138">
        <f t="shared" si="853"/>
        <v>0</v>
      </c>
      <c r="N434" s="139" t="str">
        <f t="shared" si="6"/>
        <v/>
      </c>
      <c r="O434" s="138">
        <f t="shared" si="7"/>
        <v>0</v>
      </c>
      <c r="P434" s="140" t="str">
        <f t="shared" si="3"/>
        <v/>
      </c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</row>
    <row r="435" ht="15.0" customHeight="1">
      <c r="A435" s="147"/>
      <c r="B435" s="135"/>
      <c r="C435" s="136"/>
      <c r="D435" s="137"/>
      <c r="E435" s="137"/>
      <c r="F435" s="138">
        <f>SUMIF('Nhap-Xuat'!$K$12:$K$50000,$A435,'Nhap-Xuat'!$N$12:$N$50000)</f>
        <v>0</v>
      </c>
      <c r="G435" s="138">
        <f>SUMIF('Nhap-Xuat'!$K$12:$K$50000,$A435,'Nhap-Xuat'!$P$12:$P$50000)</f>
        <v>0</v>
      </c>
      <c r="H435" s="138">
        <f>SUMIF('Nhap-Xuat'!$K$12:$K$50000,$A435,'Nhap-Xuat'!$Q$12:$Q$50000)</f>
        <v>0</v>
      </c>
      <c r="I435" s="138">
        <f>SUMIF('Nhap-Xuat'!$K$12:$K$50000,$A435,'Nhap-Xuat'!$S$12:$S$50000)</f>
        <v>0</v>
      </c>
      <c r="J435" s="138">
        <f t="shared" ref="J435:K435" si="854">D435+F435-H435</f>
        <v>0</v>
      </c>
      <c r="K435" s="138">
        <f t="shared" si="854"/>
        <v>0</v>
      </c>
      <c r="L435" s="138">
        <f t="shared" ref="L435:M435" si="855">D435+F435</f>
        <v>0</v>
      </c>
      <c r="M435" s="138">
        <f t="shared" si="855"/>
        <v>0</v>
      </c>
      <c r="N435" s="139" t="str">
        <f t="shared" si="6"/>
        <v/>
      </c>
      <c r="O435" s="138">
        <f t="shared" si="7"/>
        <v>0</v>
      </c>
      <c r="P435" s="140" t="str">
        <f t="shared" si="3"/>
        <v/>
      </c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</row>
    <row r="436" ht="15.0" customHeight="1">
      <c r="A436" s="147"/>
      <c r="B436" s="135"/>
      <c r="C436" s="136"/>
      <c r="D436" s="137"/>
      <c r="E436" s="137"/>
      <c r="F436" s="138">
        <f>SUMIF('Nhap-Xuat'!$K$12:$K$50000,$A436,'Nhap-Xuat'!$N$12:$N$50000)</f>
        <v>0</v>
      </c>
      <c r="G436" s="138">
        <f>SUMIF('Nhap-Xuat'!$K$12:$K$50000,$A436,'Nhap-Xuat'!$P$12:$P$50000)</f>
        <v>0</v>
      </c>
      <c r="H436" s="138">
        <f>SUMIF('Nhap-Xuat'!$K$12:$K$50000,$A436,'Nhap-Xuat'!$Q$12:$Q$50000)</f>
        <v>0</v>
      </c>
      <c r="I436" s="138">
        <f>SUMIF('Nhap-Xuat'!$K$12:$K$50000,$A436,'Nhap-Xuat'!$S$12:$S$50000)</f>
        <v>0</v>
      </c>
      <c r="J436" s="138">
        <f t="shared" ref="J436:K436" si="856">D436+F436-H436</f>
        <v>0</v>
      </c>
      <c r="K436" s="138">
        <f t="shared" si="856"/>
        <v>0</v>
      </c>
      <c r="L436" s="138">
        <f t="shared" ref="L436:M436" si="857">D436+F436</f>
        <v>0</v>
      </c>
      <c r="M436" s="138">
        <f t="shared" si="857"/>
        <v>0</v>
      </c>
      <c r="N436" s="139" t="str">
        <f t="shared" si="6"/>
        <v/>
      </c>
      <c r="O436" s="138">
        <f t="shared" si="7"/>
        <v>0</v>
      </c>
      <c r="P436" s="140" t="str">
        <f t="shared" si="3"/>
        <v/>
      </c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</row>
    <row r="437" ht="15.0" customHeight="1">
      <c r="A437" s="147"/>
      <c r="B437" s="135"/>
      <c r="C437" s="136"/>
      <c r="D437" s="137"/>
      <c r="E437" s="137"/>
      <c r="F437" s="138">
        <f>SUMIF('Nhap-Xuat'!$K$12:$K$50000,$A437,'Nhap-Xuat'!$N$12:$N$50000)</f>
        <v>0</v>
      </c>
      <c r="G437" s="138">
        <f>SUMIF('Nhap-Xuat'!$K$12:$K$50000,$A437,'Nhap-Xuat'!$P$12:$P$50000)</f>
        <v>0</v>
      </c>
      <c r="H437" s="138">
        <f>SUMIF('Nhap-Xuat'!$K$12:$K$50000,$A437,'Nhap-Xuat'!$Q$12:$Q$50000)</f>
        <v>0</v>
      </c>
      <c r="I437" s="138">
        <f>SUMIF('Nhap-Xuat'!$K$12:$K$50000,$A437,'Nhap-Xuat'!$S$12:$S$50000)</f>
        <v>0</v>
      </c>
      <c r="J437" s="138">
        <f t="shared" ref="J437:K437" si="858">D437+F437-H437</f>
        <v>0</v>
      </c>
      <c r="K437" s="138">
        <f t="shared" si="858"/>
        <v>0</v>
      </c>
      <c r="L437" s="138">
        <f t="shared" ref="L437:M437" si="859">D437+F437</f>
        <v>0</v>
      </c>
      <c r="M437" s="138">
        <f t="shared" si="859"/>
        <v>0</v>
      </c>
      <c r="N437" s="139" t="str">
        <f t="shared" si="6"/>
        <v/>
      </c>
      <c r="O437" s="138">
        <f t="shared" si="7"/>
        <v>0</v>
      </c>
      <c r="P437" s="140" t="str">
        <f t="shared" si="3"/>
        <v/>
      </c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</row>
    <row r="438" ht="15.0" customHeight="1">
      <c r="A438" s="147"/>
      <c r="B438" s="135"/>
      <c r="C438" s="136"/>
      <c r="D438" s="137"/>
      <c r="E438" s="137"/>
      <c r="F438" s="138">
        <f>SUMIF('Nhap-Xuat'!$K$12:$K$50000,$A438,'Nhap-Xuat'!$N$12:$N$50000)</f>
        <v>0</v>
      </c>
      <c r="G438" s="138">
        <f>SUMIF('Nhap-Xuat'!$K$12:$K$50000,$A438,'Nhap-Xuat'!$P$12:$P$50000)</f>
        <v>0</v>
      </c>
      <c r="H438" s="138">
        <f>SUMIF('Nhap-Xuat'!$K$12:$K$50000,$A438,'Nhap-Xuat'!$Q$12:$Q$50000)</f>
        <v>0</v>
      </c>
      <c r="I438" s="138">
        <f>SUMIF('Nhap-Xuat'!$K$12:$K$50000,$A438,'Nhap-Xuat'!$S$12:$S$50000)</f>
        <v>0</v>
      </c>
      <c r="J438" s="138">
        <f t="shared" ref="J438:K438" si="860">D438+F438-H438</f>
        <v>0</v>
      </c>
      <c r="K438" s="138">
        <f t="shared" si="860"/>
        <v>0</v>
      </c>
      <c r="L438" s="138">
        <f t="shared" ref="L438:M438" si="861">D438+F438</f>
        <v>0</v>
      </c>
      <c r="M438" s="138">
        <f t="shared" si="861"/>
        <v>0</v>
      </c>
      <c r="N438" s="139" t="str">
        <f t="shared" si="6"/>
        <v/>
      </c>
      <c r="O438" s="138">
        <f t="shared" si="7"/>
        <v>0</v>
      </c>
      <c r="P438" s="140" t="str">
        <f t="shared" si="3"/>
        <v/>
      </c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</row>
    <row r="439" ht="15.0" customHeight="1">
      <c r="A439" s="147"/>
      <c r="B439" s="135"/>
      <c r="C439" s="136"/>
      <c r="D439" s="137"/>
      <c r="E439" s="137"/>
      <c r="F439" s="138">
        <f>SUMIF('Nhap-Xuat'!$K$12:$K$50000,$A439,'Nhap-Xuat'!$N$12:$N$50000)</f>
        <v>0</v>
      </c>
      <c r="G439" s="138">
        <f>SUMIF('Nhap-Xuat'!$K$12:$K$50000,$A439,'Nhap-Xuat'!$P$12:$P$50000)</f>
        <v>0</v>
      </c>
      <c r="H439" s="138">
        <f>SUMIF('Nhap-Xuat'!$K$12:$K$50000,$A439,'Nhap-Xuat'!$Q$12:$Q$50000)</f>
        <v>0</v>
      </c>
      <c r="I439" s="138">
        <f>SUMIF('Nhap-Xuat'!$K$12:$K$50000,$A439,'Nhap-Xuat'!$S$12:$S$50000)</f>
        <v>0</v>
      </c>
      <c r="J439" s="138">
        <f t="shared" ref="J439:K439" si="862">D439+F439-H439</f>
        <v>0</v>
      </c>
      <c r="K439" s="138">
        <f t="shared" si="862"/>
        <v>0</v>
      </c>
      <c r="L439" s="138">
        <f t="shared" ref="L439:M439" si="863">D439+F439</f>
        <v>0</v>
      </c>
      <c r="M439" s="138">
        <f t="shared" si="863"/>
        <v>0</v>
      </c>
      <c r="N439" s="139" t="str">
        <f t="shared" si="6"/>
        <v/>
      </c>
      <c r="O439" s="138">
        <f t="shared" si="7"/>
        <v>0</v>
      </c>
      <c r="P439" s="140" t="str">
        <f t="shared" si="3"/>
        <v/>
      </c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</row>
    <row r="440" ht="15.0" customHeight="1">
      <c r="A440" s="147"/>
      <c r="B440" s="135"/>
      <c r="C440" s="136"/>
      <c r="D440" s="137"/>
      <c r="E440" s="137"/>
      <c r="F440" s="138">
        <f>SUMIF('Nhap-Xuat'!$K$12:$K$50000,$A440,'Nhap-Xuat'!$N$12:$N$50000)</f>
        <v>0</v>
      </c>
      <c r="G440" s="138">
        <f>SUMIF('Nhap-Xuat'!$K$12:$K$50000,$A440,'Nhap-Xuat'!$P$12:$P$50000)</f>
        <v>0</v>
      </c>
      <c r="H440" s="138">
        <f>SUMIF('Nhap-Xuat'!$K$12:$K$50000,$A440,'Nhap-Xuat'!$Q$12:$Q$50000)</f>
        <v>0</v>
      </c>
      <c r="I440" s="138">
        <f>SUMIF('Nhap-Xuat'!$K$12:$K$50000,$A440,'Nhap-Xuat'!$S$12:$S$50000)</f>
        <v>0</v>
      </c>
      <c r="J440" s="138">
        <f t="shared" ref="J440:K440" si="864">D440+F440-H440</f>
        <v>0</v>
      </c>
      <c r="K440" s="138">
        <f t="shared" si="864"/>
        <v>0</v>
      </c>
      <c r="L440" s="138">
        <f t="shared" ref="L440:M440" si="865">D440+F440</f>
        <v>0</v>
      </c>
      <c r="M440" s="138">
        <f t="shared" si="865"/>
        <v>0</v>
      </c>
      <c r="N440" s="139" t="str">
        <f t="shared" si="6"/>
        <v/>
      </c>
      <c r="O440" s="138">
        <f t="shared" si="7"/>
        <v>0</v>
      </c>
      <c r="P440" s="140" t="str">
        <f t="shared" si="3"/>
        <v/>
      </c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</row>
    <row r="441" ht="15.0" customHeight="1">
      <c r="A441" s="147"/>
      <c r="B441" s="135"/>
      <c r="C441" s="136"/>
      <c r="D441" s="137"/>
      <c r="E441" s="137"/>
      <c r="F441" s="138">
        <f>SUMIF('Nhap-Xuat'!$K$12:$K$50000,$A441,'Nhap-Xuat'!$N$12:$N$50000)</f>
        <v>0</v>
      </c>
      <c r="G441" s="138">
        <f>SUMIF('Nhap-Xuat'!$K$12:$K$50000,$A441,'Nhap-Xuat'!$P$12:$P$50000)</f>
        <v>0</v>
      </c>
      <c r="H441" s="138">
        <f>SUMIF('Nhap-Xuat'!$K$12:$K$50000,$A441,'Nhap-Xuat'!$Q$12:$Q$50000)</f>
        <v>0</v>
      </c>
      <c r="I441" s="138">
        <f>SUMIF('Nhap-Xuat'!$K$12:$K$50000,$A441,'Nhap-Xuat'!$S$12:$S$50000)</f>
        <v>0</v>
      </c>
      <c r="J441" s="138">
        <f t="shared" ref="J441:K441" si="866">D441+F441-H441</f>
        <v>0</v>
      </c>
      <c r="K441" s="138">
        <f t="shared" si="866"/>
        <v>0</v>
      </c>
      <c r="L441" s="138">
        <f t="shared" ref="L441:M441" si="867">D441+F441</f>
        <v>0</v>
      </c>
      <c r="M441" s="138">
        <f t="shared" si="867"/>
        <v>0</v>
      </c>
      <c r="N441" s="139" t="str">
        <f t="shared" si="6"/>
        <v/>
      </c>
      <c r="O441" s="138">
        <f t="shared" si="7"/>
        <v>0</v>
      </c>
      <c r="P441" s="140" t="str">
        <f t="shared" si="3"/>
        <v/>
      </c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</row>
    <row r="442" ht="15.0" customHeight="1">
      <c r="A442" s="147"/>
      <c r="B442" s="135"/>
      <c r="C442" s="136"/>
      <c r="D442" s="137"/>
      <c r="E442" s="137"/>
      <c r="F442" s="138">
        <f>SUMIF('Nhap-Xuat'!$K$12:$K$50000,$A442,'Nhap-Xuat'!$N$12:$N$50000)</f>
        <v>0</v>
      </c>
      <c r="G442" s="138">
        <f>SUMIF('Nhap-Xuat'!$K$12:$K$50000,$A442,'Nhap-Xuat'!$P$12:$P$50000)</f>
        <v>0</v>
      </c>
      <c r="H442" s="138">
        <f>SUMIF('Nhap-Xuat'!$K$12:$K$50000,$A442,'Nhap-Xuat'!$Q$12:$Q$50000)</f>
        <v>0</v>
      </c>
      <c r="I442" s="138">
        <f>SUMIF('Nhap-Xuat'!$K$12:$K$50000,$A442,'Nhap-Xuat'!$S$12:$S$50000)</f>
        <v>0</v>
      </c>
      <c r="J442" s="138">
        <f t="shared" ref="J442:K442" si="868">D442+F442-H442</f>
        <v>0</v>
      </c>
      <c r="K442" s="138">
        <f t="shared" si="868"/>
        <v>0</v>
      </c>
      <c r="L442" s="138">
        <f t="shared" ref="L442:M442" si="869">D442+F442</f>
        <v>0</v>
      </c>
      <c r="M442" s="138">
        <f t="shared" si="869"/>
        <v>0</v>
      </c>
      <c r="N442" s="139" t="str">
        <f t="shared" si="6"/>
        <v/>
      </c>
      <c r="O442" s="138">
        <f t="shared" si="7"/>
        <v>0</v>
      </c>
      <c r="P442" s="140" t="str">
        <f t="shared" si="3"/>
        <v/>
      </c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</row>
    <row r="443" ht="15.0" customHeight="1">
      <c r="A443" s="147"/>
      <c r="B443" s="135"/>
      <c r="C443" s="136"/>
      <c r="D443" s="137"/>
      <c r="E443" s="137"/>
      <c r="F443" s="138">
        <f>SUMIF('Nhap-Xuat'!$K$12:$K$50000,$A443,'Nhap-Xuat'!$N$12:$N$50000)</f>
        <v>0</v>
      </c>
      <c r="G443" s="138">
        <f>SUMIF('Nhap-Xuat'!$K$12:$K$50000,$A443,'Nhap-Xuat'!$P$12:$P$50000)</f>
        <v>0</v>
      </c>
      <c r="H443" s="138">
        <f>SUMIF('Nhap-Xuat'!$K$12:$K$50000,$A443,'Nhap-Xuat'!$Q$12:$Q$50000)</f>
        <v>0</v>
      </c>
      <c r="I443" s="138">
        <f>SUMIF('Nhap-Xuat'!$K$12:$K$50000,$A443,'Nhap-Xuat'!$S$12:$S$50000)</f>
        <v>0</v>
      </c>
      <c r="J443" s="138">
        <f t="shared" ref="J443:K443" si="870">D443+F443-H443</f>
        <v>0</v>
      </c>
      <c r="K443" s="138">
        <f t="shared" si="870"/>
        <v>0</v>
      </c>
      <c r="L443" s="138">
        <f t="shared" ref="L443:M443" si="871">D443+F443</f>
        <v>0</v>
      </c>
      <c r="M443" s="138">
        <f t="shared" si="871"/>
        <v>0</v>
      </c>
      <c r="N443" s="139" t="str">
        <f t="shared" si="6"/>
        <v/>
      </c>
      <c r="O443" s="138">
        <f t="shared" si="7"/>
        <v>0</v>
      </c>
      <c r="P443" s="140" t="str">
        <f t="shared" si="3"/>
        <v/>
      </c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</row>
    <row r="444" ht="15.0" customHeight="1">
      <c r="A444" s="147"/>
      <c r="B444" s="135"/>
      <c r="C444" s="136"/>
      <c r="D444" s="137"/>
      <c r="E444" s="137"/>
      <c r="F444" s="138">
        <f>SUMIF('Nhap-Xuat'!$K$12:$K$50000,$A444,'Nhap-Xuat'!$N$12:$N$50000)</f>
        <v>0</v>
      </c>
      <c r="G444" s="138">
        <f>SUMIF('Nhap-Xuat'!$K$12:$K$50000,$A444,'Nhap-Xuat'!$P$12:$P$50000)</f>
        <v>0</v>
      </c>
      <c r="H444" s="138">
        <f>SUMIF('Nhap-Xuat'!$K$12:$K$50000,$A444,'Nhap-Xuat'!$Q$12:$Q$50000)</f>
        <v>0</v>
      </c>
      <c r="I444" s="138">
        <f>SUMIF('Nhap-Xuat'!$K$12:$K$50000,$A444,'Nhap-Xuat'!$S$12:$S$50000)</f>
        <v>0</v>
      </c>
      <c r="J444" s="138">
        <f t="shared" ref="J444:K444" si="872">D444+F444-H444</f>
        <v>0</v>
      </c>
      <c r="K444" s="138">
        <f t="shared" si="872"/>
        <v>0</v>
      </c>
      <c r="L444" s="138">
        <f t="shared" ref="L444:M444" si="873">D444+F444</f>
        <v>0</v>
      </c>
      <c r="M444" s="138">
        <f t="shared" si="873"/>
        <v>0</v>
      </c>
      <c r="N444" s="139" t="str">
        <f t="shared" si="6"/>
        <v/>
      </c>
      <c r="O444" s="138">
        <f t="shared" si="7"/>
        <v>0</v>
      </c>
      <c r="P444" s="140" t="str">
        <f t="shared" si="3"/>
        <v/>
      </c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</row>
    <row r="445" ht="15.0" customHeight="1">
      <c r="A445" s="147"/>
      <c r="B445" s="135"/>
      <c r="C445" s="136"/>
      <c r="D445" s="137"/>
      <c r="E445" s="137"/>
      <c r="F445" s="138">
        <f>SUMIF('Nhap-Xuat'!$K$12:$K$50000,$A445,'Nhap-Xuat'!$N$12:$N$50000)</f>
        <v>0</v>
      </c>
      <c r="G445" s="138">
        <f>SUMIF('Nhap-Xuat'!$K$12:$K$50000,$A445,'Nhap-Xuat'!$P$12:$P$50000)</f>
        <v>0</v>
      </c>
      <c r="H445" s="138">
        <f>SUMIF('Nhap-Xuat'!$K$12:$K$50000,$A445,'Nhap-Xuat'!$Q$12:$Q$50000)</f>
        <v>0</v>
      </c>
      <c r="I445" s="138">
        <f>SUMIF('Nhap-Xuat'!$K$12:$K$50000,$A445,'Nhap-Xuat'!$S$12:$S$50000)</f>
        <v>0</v>
      </c>
      <c r="J445" s="138">
        <f t="shared" ref="J445:K445" si="874">D445+F445-H445</f>
        <v>0</v>
      </c>
      <c r="K445" s="138">
        <f t="shared" si="874"/>
        <v>0</v>
      </c>
      <c r="L445" s="138">
        <f t="shared" ref="L445:M445" si="875">D445+F445</f>
        <v>0</v>
      </c>
      <c r="M445" s="138">
        <f t="shared" si="875"/>
        <v>0</v>
      </c>
      <c r="N445" s="139" t="str">
        <f t="shared" si="6"/>
        <v/>
      </c>
      <c r="O445" s="138">
        <f t="shared" si="7"/>
        <v>0</v>
      </c>
      <c r="P445" s="140" t="str">
        <f t="shared" si="3"/>
        <v/>
      </c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</row>
    <row r="446" ht="15.0" customHeight="1">
      <c r="A446" s="147"/>
      <c r="B446" s="135"/>
      <c r="C446" s="136"/>
      <c r="D446" s="137"/>
      <c r="E446" s="137"/>
      <c r="F446" s="138">
        <f>SUMIF('Nhap-Xuat'!$K$12:$K$50000,$A446,'Nhap-Xuat'!$N$12:$N$50000)</f>
        <v>0</v>
      </c>
      <c r="G446" s="138">
        <f>SUMIF('Nhap-Xuat'!$K$12:$K$50000,$A446,'Nhap-Xuat'!$P$12:$P$50000)</f>
        <v>0</v>
      </c>
      <c r="H446" s="138">
        <f>SUMIF('Nhap-Xuat'!$K$12:$K$50000,$A446,'Nhap-Xuat'!$Q$12:$Q$50000)</f>
        <v>0</v>
      </c>
      <c r="I446" s="138">
        <f>SUMIF('Nhap-Xuat'!$K$12:$K$50000,$A446,'Nhap-Xuat'!$S$12:$S$50000)</f>
        <v>0</v>
      </c>
      <c r="J446" s="138">
        <f t="shared" ref="J446:K446" si="876">D446+F446-H446</f>
        <v>0</v>
      </c>
      <c r="K446" s="138">
        <f t="shared" si="876"/>
        <v>0</v>
      </c>
      <c r="L446" s="138">
        <f t="shared" ref="L446:M446" si="877">D446+F446</f>
        <v>0</v>
      </c>
      <c r="M446" s="138">
        <f t="shared" si="877"/>
        <v>0</v>
      </c>
      <c r="N446" s="139" t="str">
        <f t="shared" si="6"/>
        <v/>
      </c>
      <c r="O446" s="138">
        <f t="shared" si="7"/>
        <v>0</v>
      </c>
      <c r="P446" s="140" t="str">
        <f t="shared" si="3"/>
        <v/>
      </c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</row>
    <row r="447" ht="15.0" customHeight="1">
      <c r="A447" s="147"/>
      <c r="B447" s="135"/>
      <c r="C447" s="136"/>
      <c r="D447" s="137"/>
      <c r="E447" s="137"/>
      <c r="F447" s="138">
        <f>SUMIF('Nhap-Xuat'!$K$12:$K$50000,$A447,'Nhap-Xuat'!$N$12:$N$50000)</f>
        <v>0</v>
      </c>
      <c r="G447" s="138">
        <f>SUMIF('Nhap-Xuat'!$K$12:$K$50000,$A447,'Nhap-Xuat'!$P$12:$P$50000)</f>
        <v>0</v>
      </c>
      <c r="H447" s="138">
        <f>SUMIF('Nhap-Xuat'!$K$12:$K$50000,$A447,'Nhap-Xuat'!$Q$12:$Q$50000)</f>
        <v>0</v>
      </c>
      <c r="I447" s="138">
        <f>SUMIF('Nhap-Xuat'!$K$12:$K$50000,$A447,'Nhap-Xuat'!$S$12:$S$50000)</f>
        <v>0</v>
      </c>
      <c r="J447" s="138">
        <f t="shared" ref="J447:K447" si="878">D447+F447-H447</f>
        <v>0</v>
      </c>
      <c r="K447" s="138">
        <f t="shared" si="878"/>
        <v>0</v>
      </c>
      <c r="L447" s="138">
        <f t="shared" ref="L447:M447" si="879">D447+F447</f>
        <v>0</v>
      </c>
      <c r="M447" s="138">
        <f t="shared" si="879"/>
        <v>0</v>
      </c>
      <c r="N447" s="139" t="str">
        <f t="shared" si="6"/>
        <v/>
      </c>
      <c r="O447" s="138">
        <f t="shared" si="7"/>
        <v>0</v>
      </c>
      <c r="P447" s="140" t="str">
        <f t="shared" si="3"/>
        <v/>
      </c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</row>
    <row r="448" ht="15.0" customHeight="1">
      <c r="A448" s="147"/>
      <c r="B448" s="135"/>
      <c r="C448" s="136"/>
      <c r="D448" s="137"/>
      <c r="E448" s="137"/>
      <c r="F448" s="138">
        <f>SUMIF('Nhap-Xuat'!$K$12:$K$50000,$A448,'Nhap-Xuat'!$N$12:$N$50000)</f>
        <v>0</v>
      </c>
      <c r="G448" s="138">
        <f>SUMIF('Nhap-Xuat'!$K$12:$K$50000,$A448,'Nhap-Xuat'!$P$12:$P$50000)</f>
        <v>0</v>
      </c>
      <c r="H448" s="138">
        <f>SUMIF('Nhap-Xuat'!$K$12:$K$50000,$A448,'Nhap-Xuat'!$Q$12:$Q$50000)</f>
        <v>0</v>
      </c>
      <c r="I448" s="138">
        <f>SUMIF('Nhap-Xuat'!$K$12:$K$50000,$A448,'Nhap-Xuat'!$S$12:$S$50000)</f>
        <v>0</v>
      </c>
      <c r="J448" s="138">
        <f t="shared" ref="J448:K448" si="880">D448+F448-H448</f>
        <v>0</v>
      </c>
      <c r="K448" s="138">
        <f t="shared" si="880"/>
        <v>0</v>
      </c>
      <c r="L448" s="138">
        <f t="shared" ref="L448:M448" si="881">D448+F448</f>
        <v>0</v>
      </c>
      <c r="M448" s="138">
        <f t="shared" si="881"/>
        <v>0</v>
      </c>
      <c r="N448" s="139" t="str">
        <f t="shared" si="6"/>
        <v/>
      </c>
      <c r="O448" s="138">
        <f t="shared" si="7"/>
        <v>0</v>
      </c>
      <c r="P448" s="140" t="str">
        <f t="shared" si="3"/>
        <v/>
      </c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</row>
    <row r="449" ht="15.0" customHeight="1">
      <c r="A449" s="147"/>
      <c r="B449" s="135"/>
      <c r="C449" s="136"/>
      <c r="D449" s="137"/>
      <c r="E449" s="137"/>
      <c r="F449" s="138">
        <f>SUMIF('Nhap-Xuat'!$K$12:$K$50000,$A449,'Nhap-Xuat'!$N$12:$N$50000)</f>
        <v>0</v>
      </c>
      <c r="G449" s="138">
        <f>SUMIF('Nhap-Xuat'!$K$12:$K$50000,$A449,'Nhap-Xuat'!$P$12:$P$50000)</f>
        <v>0</v>
      </c>
      <c r="H449" s="138">
        <f>SUMIF('Nhap-Xuat'!$K$12:$K$50000,$A449,'Nhap-Xuat'!$Q$12:$Q$50000)</f>
        <v>0</v>
      </c>
      <c r="I449" s="138">
        <f>SUMIF('Nhap-Xuat'!$K$12:$K$50000,$A449,'Nhap-Xuat'!$S$12:$S$50000)</f>
        <v>0</v>
      </c>
      <c r="J449" s="138">
        <f t="shared" ref="J449:K449" si="882">D449+F449-H449</f>
        <v>0</v>
      </c>
      <c r="K449" s="138">
        <f t="shared" si="882"/>
        <v>0</v>
      </c>
      <c r="L449" s="138">
        <f t="shared" ref="L449:M449" si="883">D449+F449</f>
        <v>0</v>
      </c>
      <c r="M449" s="138">
        <f t="shared" si="883"/>
        <v>0</v>
      </c>
      <c r="N449" s="139" t="str">
        <f t="shared" si="6"/>
        <v/>
      </c>
      <c r="O449" s="138">
        <f t="shared" si="7"/>
        <v>0</v>
      </c>
      <c r="P449" s="140" t="str">
        <f t="shared" si="3"/>
        <v/>
      </c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</row>
    <row r="450" ht="15.0" customHeight="1">
      <c r="A450" s="147"/>
      <c r="B450" s="135"/>
      <c r="C450" s="136"/>
      <c r="D450" s="137"/>
      <c r="E450" s="137"/>
      <c r="F450" s="138">
        <f>SUMIF('Nhap-Xuat'!$K$12:$K$50000,$A450,'Nhap-Xuat'!$N$12:$N$50000)</f>
        <v>0</v>
      </c>
      <c r="G450" s="138">
        <f>SUMIF('Nhap-Xuat'!$K$12:$K$50000,$A450,'Nhap-Xuat'!$P$12:$P$50000)</f>
        <v>0</v>
      </c>
      <c r="H450" s="138">
        <f>SUMIF('Nhap-Xuat'!$K$12:$K$50000,$A450,'Nhap-Xuat'!$Q$12:$Q$50000)</f>
        <v>0</v>
      </c>
      <c r="I450" s="138">
        <f>SUMIF('Nhap-Xuat'!$K$12:$K$50000,$A450,'Nhap-Xuat'!$S$12:$S$50000)</f>
        <v>0</v>
      </c>
      <c r="J450" s="138">
        <f t="shared" ref="J450:K450" si="884">D450+F450-H450</f>
        <v>0</v>
      </c>
      <c r="K450" s="138">
        <f t="shared" si="884"/>
        <v>0</v>
      </c>
      <c r="L450" s="138">
        <f t="shared" ref="L450:M450" si="885">D450+F450</f>
        <v>0</v>
      </c>
      <c r="M450" s="138">
        <f t="shared" si="885"/>
        <v>0</v>
      </c>
      <c r="N450" s="139" t="str">
        <f t="shared" si="6"/>
        <v/>
      </c>
      <c r="O450" s="138">
        <f t="shared" si="7"/>
        <v>0</v>
      </c>
      <c r="P450" s="140" t="str">
        <f t="shared" si="3"/>
        <v/>
      </c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</row>
    <row r="451" ht="15.0" customHeight="1">
      <c r="A451" s="147"/>
      <c r="B451" s="135"/>
      <c r="C451" s="136"/>
      <c r="D451" s="137"/>
      <c r="E451" s="137"/>
      <c r="F451" s="138">
        <f>SUMIF('Nhap-Xuat'!$K$12:$K$50000,$A451,'Nhap-Xuat'!$N$12:$N$50000)</f>
        <v>0</v>
      </c>
      <c r="G451" s="138">
        <f>SUMIF('Nhap-Xuat'!$K$12:$K$50000,$A451,'Nhap-Xuat'!$P$12:$P$50000)</f>
        <v>0</v>
      </c>
      <c r="H451" s="138">
        <f>SUMIF('Nhap-Xuat'!$K$12:$K$50000,$A451,'Nhap-Xuat'!$Q$12:$Q$50000)</f>
        <v>0</v>
      </c>
      <c r="I451" s="138">
        <f>SUMIF('Nhap-Xuat'!$K$12:$K$50000,$A451,'Nhap-Xuat'!$S$12:$S$50000)</f>
        <v>0</v>
      </c>
      <c r="J451" s="138">
        <f t="shared" ref="J451:K451" si="886">D451+F451-H451</f>
        <v>0</v>
      </c>
      <c r="K451" s="138">
        <f t="shared" si="886"/>
        <v>0</v>
      </c>
      <c r="L451" s="138">
        <f t="shared" ref="L451:M451" si="887">D451+F451</f>
        <v>0</v>
      </c>
      <c r="M451" s="138">
        <f t="shared" si="887"/>
        <v>0</v>
      </c>
      <c r="N451" s="139" t="str">
        <f t="shared" si="6"/>
        <v/>
      </c>
      <c r="O451" s="138">
        <f t="shared" si="7"/>
        <v>0</v>
      </c>
      <c r="P451" s="140" t="str">
        <f t="shared" si="3"/>
        <v/>
      </c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</row>
    <row r="452" ht="15.0" customHeight="1">
      <c r="A452" s="147"/>
      <c r="B452" s="135"/>
      <c r="C452" s="136"/>
      <c r="D452" s="137"/>
      <c r="E452" s="137"/>
      <c r="F452" s="138">
        <f>SUMIF('Nhap-Xuat'!$K$12:$K$50000,$A452,'Nhap-Xuat'!$N$12:$N$50000)</f>
        <v>0</v>
      </c>
      <c r="G452" s="138">
        <f>SUMIF('Nhap-Xuat'!$K$12:$K$50000,$A452,'Nhap-Xuat'!$P$12:$P$50000)</f>
        <v>0</v>
      </c>
      <c r="H452" s="138">
        <f>SUMIF('Nhap-Xuat'!$K$12:$K$50000,$A452,'Nhap-Xuat'!$Q$12:$Q$50000)</f>
        <v>0</v>
      </c>
      <c r="I452" s="138">
        <f>SUMIF('Nhap-Xuat'!$K$12:$K$50000,$A452,'Nhap-Xuat'!$S$12:$S$50000)</f>
        <v>0</v>
      </c>
      <c r="J452" s="138">
        <f t="shared" ref="J452:K452" si="888">D452+F452-H452</f>
        <v>0</v>
      </c>
      <c r="K452" s="138">
        <f t="shared" si="888"/>
        <v>0</v>
      </c>
      <c r="L452" s="138">
        <f t="shared" ref="L452:M452" si="889">D452+F452</f>
        <v>0</v>
      </c>
      <c r="M452" s="138">
        <f t="shared" si="889"/>
        <v>0</v>
      </c>
      <c r="N452" s="139" t="str">
        <f t="shared" si="6"/>
        <v/>
      </c>
      <c r="O452" s="138">
        <f t="shared" si="7"/>
        <v>0</v>
      </c>
      <c r="P452" s="140" t="str">
        <f t="shared" si="3"/>
        <v/>
      </c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</row>
    <row r="453" ht="15.0" customHeight="1">
      <c r="A453" s="147"/>
      <c r="B453" s="135"/>
      <c r="C453" s="136"/>
      <c r="D453" s="137"/>
      <c r="E453" s="137"/>
      <c r="F453" s="138">
        <f>SUMIF('Nhap-Xuat'!$K$12:$K$50000,$A453,'Nhap-Xuat'!$N$12:$N$50000)</f>
        <v>0</v>
      </c>
      <c r="G453" s="138">
        <f>SUMIF('Nhap-Xuat'!$K$12:$K$50000,$A453,'Nhap-Xuat'!$P$12:$P$50000)</f>
        <v>0</v>
      </c>
      <c r="H453" s="138">
        <f>SUMIF('Nhap-Xuat'!$K$12:$K$50000,$A453,'Nhap-Xuat'!$Q$12:$Q$50000)</f>
        <v>0</v>
      </c>
      <c r="I453" s="138">
        <f>SUMIF('Nhap-Xuat'!$K$12:$K$50000,$A453,'Nhap-Xuat'!$S$12:$S$50000)</f>
        <v>0</v>
      </c>
      <c r="J453" s="138">
        <f t="shared" ref="J453:K453" si="890">D453+F453-H453</f>
        <v>0</v>
      </c>
      <c r="K453" s="138">
        <f t="shared" si="890"/>
        <v>0</v>
      </c>
      <c r="L453" s="138">
        <f t="shared" ref="L453:M453" si="891">D453+F453</f>
        <v>0</v>
      </c>
      <c r="M453" s="138">
        <f t="shared" si="891"/>
        <v>0</v>
      </c>
      <c r="N453" s="139" t="str">
        <f t="shared" si="6"/>
        <v/>
      </c>
      <c r="O453" s="138">
        <f t="shared" si="7"/>
        <v>0</v>
      </c>
      <c r="P453" s="140" t="str">
        <f t="shared" si="3"/>
        <v/>
      </c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</row>
    <row r="454" ht="15.0" customHeight="1">
      <c r="A454" s="147"/>
      <c r="B454" s="135"/>
      <c r="C454" s="136"/>
      <c r="D454" s="137"/>
      <c r="E454" s="137"/>
      <c r="F454" s="138">
        <f>SUMIF('Nhap-Xuat'!$K$12:$K$50000,$A454,'Nhap-Xuat'!$N$12:$N$50000)</f>
        <v>0</v>
      </c>
      <c r="G454" s="138">
        <f>SUMIF('Nhap-Xuat'!$K$12:$K$50000,$A454,'Nhap-Xuat'!$P$12:$P$50000)</f>
        <v>0</v>
      </c>
      <c r="H454" s="138">
        <f>SUMIF('Nhap-Xuat'!$K$12:$K$50000,$A454,'Nhap-Xuat'!$Q$12:$Q$50000)</f>
        <v>0</v>
      </c>
      <c r="I454" s="138">
        <f>SUMIF('Nhap-Xuat'!$K$12:$K$50000,$A454,'Nhap-Xuat'!$S$12:$S$50000)</f>
        <v>0</v>
      </c>
      <c r="J454" s="138">
        <f t="shared" ref="J454:K454" si="892">D454+F454-H454</f>
        <v>0</v>
      </c>
      <c r="K454" s="138">
        <f t="shared" si="892"/>
        <v>0</v>
      </c>
      <c r="L454" s="138">
        <f t="shared" ref="L454:M454" si="893">D454+F454</f>
        <v>0</v>
      </c>
      <c r="M454" s="138">
        <f t="shared" si="893"/>
        <v>0</v>
      </c>
      <c r="N454" s="139" t="str">
        <f t="shared" si="6"/>
        <v/>
      </c>
      <c r="O454" s="138">
        <f t="shared" si="7"/>
        <v>0</v>
      </c>
      <c r="P454" s="140" t="str">
        <f t="shared" si="3"/>
        <v/>
      </c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</row>
    <row r="455" ht="15.0" customHeight="1">
      <c r="A455" s="147"/>
      <c r="B455" s="135"/>
      <c r="C455" s="136"/>
      <c r="D455" s="137"/>
      <c r="E455" s="137"/>
      <c r="F455" s="138">
        <f>SUMIF('Nhap-Xuat'!$K$12:$K$50000,$A455,'Nhap-Xuat'!$N$12:$N$50000)</f>
        <v>0</v>
      </c>
      <c r="G455" s="138">
        <f>SUMIF('Nhap-Xuat'!$K$12:$K$50000,$A455,'Nhap-Xuat'!$P$12:$P$50000)</f>
        <v>0</v>
      </c>
      <c r="H455" s="138">
        <f>SUMIF('Nhap-Xuat'!$K$12:$K$50000,$A455,'Nhap-Xuat'!$Q$12:$Q$50000)</f>
        <v>0</v>
      </c>
      <c r="I455" s="138">
        <f>SUMIF('Nhap-Xuat'!$K$12:$K$50000,$A455,'Nhap-Xuat'!$S$12:$S$50000)</f>
        <v>0</v>
      </c>
      <c r="J455" s="138">
        <f t="shared" ref="J455:K455" si="894">D455+F455-H455</f>
        <v>0</v>
      </c>
      <c r="K455" s="138">
        <f t="shared" si="894"/>
        <v>0</v>
      </c>
      <c r="L455" s="138">
        <f t="shared" ref="L455:M455" si="895">D455+F455</f>
        <v>0</v>
      </c>
      <c r="M455" s="138">
        <f t="shared" si="895"/>
        <v>0</v>
      </c>
      <c r="N455" s="139" t="str">
        <f t="shared" si="6"/>
        <v/>
      </c>
      <c r="O455" s="138">
        <f t="shared" si="7"/>
        <v>0</v>
      </c>
      <c r="P455" s="140" t="str">
        <f t="shared" si="3"/>
        <v/>
      </c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</row>
    <row r="456" ht="15.0" customHeight="1">
      <c r="A456" s="147"/>
      <c r="B456" s="135"/>
      <c r="C456" s="136"/>
      <c r="D456" s="137"/>
      <c r="E456" s="137"/>
      <c r="F456" s="138">
        <f>SUMIF('Nhap-Xuat'!$K$12:$K$50000,$A456,'Nhap-Xuat'!$N$12:$N$50000)</f>
        <v>0</v>
      </c>
      <c r="G456" s="138">
        <f>SUMIF('Nhap-Xuat'!$K$12:$K$50000,$A456,'Nhap-Xuat'!$P$12:$P$50000)</f>
        <v>0</v>
      </c>
      <c r="H456" s="138">
        <f>SUMIF('Nhap-Xuat'!$K$12:$K$50000,$A456,'Nhap-Xuat'!$Q$12:$Q$50000)</f>
        <v>0</v>
      </c>
      <c r="I456" s="138">
        <f>SUMIF('Nhap-Xuat'!$K$12:$K$50000,$A456,'Nhap-Xuat'!$S$12:$S$50000)</f>
        <v>0</v>
      </c>
      <c r="J456" s="138">
        <f t="shared" ref="J456:K456" si="896">D456+F456-H456</f>
        <v>0</v>
      </c>
      <c r="K456" s="138">
        <f t="shared" si="896"/>
        <v>0</v>
      </c>
      <c r="L456" s="138">
        <f t="shared" ref="L456:M456" si="897">D456+F456</f>
        <v>0</v>
      </c>
      <c r="M456" s="138">
        <f t="shared" si="897"/>
        <v>0</v>
      </c>
      <c r="N456" s="139" t="str">
        <f t="shared" si="6"/>
        <v/>
      </c>
      <c r="O456" s="138">
        <f t="shared" si="7"/>
        <v>0</v>
      </c>
      <c r="P456" s="140" t="str">
        <f t="shared" si="3"/>
        <v/>
      </c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</row>
    <row r="457" ht="15.0" customHeight="1">
      <c r="A457" s="147"/>
      <c r="B457" s="135"/>
      <c r="C457" s="136"/>
      <c r="D457" s="137"/>
      <c r="E457" s="137"/>
      <c r="F457" s="138">
        <f>SUMIF('Nhap-Xuat'!$K$12:$K$50000,$A457,'Nhap-Xuat'!$N$12:$N$50000)</f>
        <v>0</v>
      </c>
      <c r="G457" s="138">
        <f>SUMIF('Nhap-Xuat'!$K$12:$K$50000,$A457,'Nhap-Xuat'!$P$12:$P$50000)</f>
        <v>0</v>
      </c>
      <c r="H457" s="138">
        <f>SUMIF('Nhap-Xuat'!$K$12:$K$50000,$A457,'Nhap-Xuat'!$Q$12:$Q$50000)</f>
        <v>0</v>
      </c>
      <c r="I457" s="138">
        <f>SUMIF('Nhap-Xuat'!$K$12:$K$50000,$A457,'Nhap-Xuat'!$S$12:$S$50000)</f>
        <v>0</v>
      </c>
      <c r="J457" s="138">
        <f t="shared" ref="J457:K457" si="898">D457+F457-H457</f>
        <v>0</v>
      </c>
      <c r="K457" s="138">
        <f t="shared" si="898"/>
        <v>0</v>
      </c>
      <c r="L457" s="138">
        <f t="shared" ref="L457:M457" si="899">D457+F457</f>
        <v>0</v>
      </c>
      <c r="M457" s="138">
        <f t="shared" si="899"/>
        <v>0</v>
      </c>
      <c r="N457" s="139" t="str">
        <f t="shared" si="6"/>
        <v/>
      </c>
      <c r="O457" s="138">
        <f t="shared" si="7"/>
        <v>0</v>
      </c>
      <c r="P457" s="140" t="str">
        <f t="shared" si="3"/>
        <v/>
      </c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</row>
    <row r="458" ht="15.0" customHeight="1">
      <c r="A458" s="147"/>
      <c r="B458" s="135"/>
      <c r="C458" s="136"/>
      <c r="D458" s="137"/>
      <c r="E458" s="137"/>
      <c r="F458" s="138">
        <f>SUMIF('Nhap-Xuat'!$K$12:$K$50000,$A458,'Nhap-Xuat'!$N$12:$N$50000)</f>
        <v>0</v>
      </c>
      <c r="G458" s="138">
        <f>SUMIF('Nhap-Xuat'!$K$12:$K$50000,$A458,'Nhap-Xuat'!$P$12:$P$50000)</f>
        <v>0</v>
      </c>
      <c r="H458" s="138">
        <f>SUMIF('Nhap-Xuat'!$K$12:$K$50000,$A458,'Nhap-Xuat'!$Q$12:$Q$50000)</f>
        <v>0</v>
      </c>
      <c r="I458" s="138">
        <f>SUMIF('Nhap-Xuat'!$K$12:$K$50000,$A458,'Nhap-Xuat'!$S$12:$S$50000)</f>
        <v>0</v>
      </c>
      <c r="J458" s="138">
        <f t="shared" ref="J458:K458" si="900">D458+F458-H458</f>
        <v>0</v>
      </c>
      <c r="K458" s="138">
        <f t="shared" si="900"/>
        <v>0</v>
      </c>
      <c r="L458" s="138">
        <f t="shared" ref="L458:M458" si="901">D458+F458</f>
        <v>0</v>
      </c>
      <c r="M458" s="138">
        <f t="shared" si="901"/>
        <v>0</v>
      </c>
      <c r="N458" s="139" t="str">
        <f t="shared" si="6"/>
        <v/>
      </c>
      <c r="O458" s="138">
        <f t="shared" si="7"/>
        <v>0</v>
      </c>
      <c r="P458" s="140" t="str">
        <f t="shared" si="3"/>
        <v/>
      </c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</row>
    <row r="459" ht="15.0" customHeight="1">
      <c r="A459" s="147"/>
      <c r="B459" s="135"/>
      <c r="C459" s="136"/>
      <c r="D459" s="137"/>
      <c r="E459" s="137"/>
      <c r="F459" s="138">
        <f>SUMIF('Nhap-Xuat'!$K$12:$K$50000,$A459,'Nhap-Xuat'!$N$12:$N$50000)</f>
        <v>0</v>
      </c>
      <c r="G459" s="138">
        <f>SUMIF('Nhap-Xuat'!$K$12:$K$50000,$A459,'Nhap-Xuat'!$P$12:$P$50000)</f>
        <v>0</v>
      </c>
      <c r="H459" s="138">
        <f>SUMIF('Nhap-Xuat'!$K$12:$K$50000,$A459,'Nhap-Xuat'!$Q$12:$Q$50000)</f>
        <v>0</v>
      </c>
      <c r="I459" s="138">
        <f>SUMIF('Nhap-Xuat'!$K$12:$K$50000,$A459,'Nhap-Xuat'!$S$12:$S$50000)</f>
        <v>0</v>
      </c>
      <c r="J459" s="138">
        <f t="shared" ref="J459:K459" si="902">D459+F459-H459</f>
        <v>0</v>
      </c>
      <c r="K459" s="138">
        <f t="shared" si="902"/>
        <v>0</v>
      </c>
      <c r="L459" s="138">
        <f t="shared" ref="L459:M459" si="903">D459+F459</f>
        <v>0</v>
      </c>
      <c r="M459" s="138">
        <f t="shared" si="903"/>
        <v>0</v>
      </c>
      <c r="N459" s="139" t="str">
        <f t="shared" si="6"/>
        <v/>
      </c>
      <c r="O459" s="138">
        <f t="shared" si="7"/>
        <v>0</v>
      </c>
      <c r="P459" s="140" t="str">
        <f t="shared" si="3"/>
        <v/>
      </c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</row>
    <row r="460" ht="15.0" customHeight="1">
      <c r="A460" s="147"/>
      <c r="B460" s="135"/>
      <c r="C460" s="136"/>
      <c r="D460" s="137"/>
      <c r="E460" s="137"/>
      <c r="F460" s="138">
        <f>SUMIF('Nhap-Xuat'!$K$12:$K$50000,$A460,'Nhap-Xuat'!$N$12:$N$50000)</f>
        <v>0</v>
      </c>
      <c r="G460" s="138">
        <f>SUMIF('Nhap-Xuat'!$K$12:$K$50000,$A460,'Nhap-Xuat'!$P$12:$P$50000)</f>
        <v>0</v>
      </c>
      <c r="H460" s="138">
        <f>SUMIF('Nhap-Xuat'!$K$12:$K$50000,$A460,'Nhap-Xuat'!$Q$12:$Q$50000)</f>
        <v>0</v>
      </c>
      <c r="I460" s="138">
        <f>SUMIF('Nhap-Xuat'!$K$12:$K$50000,$A460,'Nhap-Xuat'!$S$12:$S$50000)</f>
        <v>0</v>
      </c>
      <c r="J460" s="138">
        <f t="shared" ref="J460:K460" si="904">D460+F460-H460</f>
        <v>0</v>
      </c>
      <c r="K460" s="138">
        <f t="shared" si="904"/>
        <v>0</v>
      </c>
      <c r="L460" s="138">
        <f t="shared" ref="L460:M460" si="905">D460+F460</f>
        <v>0</v>
      </c>
      <c r="M460" s="138">
        <f t="shared" si="905"/>
        <v>0</v>
      </c>
      <c r="N460" s="139" t="str">
        <f t="shared" si="6"/>
        <v/>
      </c>
      <c r="O460" s="138">
        <f t="shared" si="7"/>
        <v>0</v>
      </c>
      <c r="P460" s="140" t="str">
        <f t="shared" si="3"/>
        <v/>
      </c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</row>
    <row r="461" ht="15.0" customHeight="1">
      <c r="A461" s="147"/>
      <c r="B461" s="135"/>
      <c r="C461" s="136"/>
      <c r="D461" s="137"/>
      <c r="E461" s="137"/>
      <c r="F461" s="138">
        <f>SUMIF('Nhap-Xuat'!$K$12:$K$50000,$A461,'Nhap-Xuat'!$N$12:$N$50000)</f>
        <v>0</v>
      </c>
      <c r="G461" s="138">
        <f>SUMIF('Nhap-Xuat'!$K$12:$K$50000,$A461,'Nhap-Xuat'!$P$12:$P$50000)</f>
        <v>0</v>
      </c>
      <c r="H461" s="138">
        <f>SUMIF('Nhap-Xuat'!$K$12:$K$50000,$A461,'Nhap-Xuat'!$Q$12:$Q$50000)</f>
        <v>0</v>
      </c>
      <c r="I461" s="138">
        <f>SUMIF('Nhap-Xuat'!$K$12:$K$50000,$A461,'Nhap-Xuat'!$S$12:$S$50000)</f>
        <v>0</v>
      </c>
      <c r="J461" s="138">
        <f t="shared" ref="J461:K461" si="906">D461+F461-H461</f>
        <v>0</v>
      </c>
      <c r="K461" s="138">
        <f t="shared" si="906"/>
        <v>0</v>
      </c>
      <c r="L461" s="138">
        <f t="shared" ref="L461:M461" si="907">D461+F461</f>
        <v>0</v>
      </c>
      <c r="M461" s="138">
        <f t="shared" si="907"/>
        <v>0</v>
      </c>
      <c r="N461" s="139" t="str">
        <f t="shared" si="6"/>
        <v/>
      </c>
      <c r="O461" s="138">
        <f t="shared" si="7"/>
        <v>0</v>
      </c>
      <c r="P461" s="140" t="str">
        <f t="shared" si="3"/>
        <v/>
      </c>
      <c r="Q461" s="141"/>
      <c r="R461" s="141"/>
      <c r="S461" s="141"/>
      <c r="T461" s="141"/>
      <c r="U461" s="141"/>
      <c r="V461" s="141"/>
      <c r="W461" s="141"/>
      <c r="X461" s="141"/>
      <c r="Y461" s="141"/>
      <c r="Z461" s="141"/>
    </row>
    <row r="462" ht="15.0" customHeight="1">
      <c r="A462" s="147"/>
      <c r="B462" s="135"/>
      <c r="C462" s="136"/>
      <c r="D462" s="137"/>
      <c r="E462" s="137"/>
      <c r="F462" s="138">
        <f>SUMIF('Nhap-Xuat'!$K$12:$K$50000,$A462,'Nhap-Xuat'!$N$12:$N$50000)</f>
        <v>0</v>
      </c>
      <c r="G462" s="138">
        <f>SUMIF('Nhap-Xuat'!$K$12:$K$50000,$A462,'Nhap-Xuat'!$P$12:$P$50000)</f>
        <v>0</v>
      </c>
      <c r="H462" s="138">
        <f>SUMIF('Nhap-Xuat'!$K$12:$K$50000,$A462,'Nhap-Xuat'!$Q$12:$Q$50000)</f>
        <v>0</v>
      </c>
      <c r="I462" s="138">
        <f>SUMIF('Nhap-Xuat'!$K$12:$K$50000,$A462,'Nhap-Xuat'!$S$12:$S$50000)</f>
        <v>0</v>
      </c>
      <c r="J462" s="138">
        <f t="shared" ref="J462:K462" si="908">D462+F462-H462</f>
        <v>0</v>
      </c>
      <c r="K462" s="138">
        <f t="shared" si="908"/>
        <v>0</v>
      </c>
      <c r="L462" s="138">
        <f t="shared" ref="L462:M462" si="909">D462+F462</f>
        <v>0</v>
      </c>
      <c r="M462" s="138">
        <f t="shared" si="909"/>
        <v>0</v>
      </c>
      <c r="N462" s="139" t="str">
        <f t="shared" si="6"/>
        <v/>
      </c>
      <c r="O462" s="138">
        <f t="shared" si="7"/>
        <v>0</v>
      </c>
      <c r="P462" s="140" t="str">
        <f t="shared" si="3"/>
        <v/>
      </c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</row>
    <row r="463" ht="15.0" customHeight="1">
      <c r="A463" s="147"/>
      <c r="B463" s="135"/>
      <c r="C463" s="136"/>
      <c r="D463" s="137"/>
      <c r="E463" s="137"/>
      <c r="F463" s="138">
        <f>SUMIF('Nhap-Xuat'!$K$12:$K$50000,$A463,'Nhap-Xuat'!$N$12:$N$50000)</f>
        <v>0</v>
      </c>
      <c r="G463" s="138">
        <f>SUMIF('Nhap-Xuat'!$K$12:$K$50000,$A463,'Nhap-Xuat'!$P$12:$P$50000)</f>
        <v>0</v>
      </c>
      <c r="H463" s="138">
        <f>SUMIF('Nhap-Xuat'!$K$12:$K$50000,$A463,'Nhap-Xuat'!$Q$12:$Q$50000)</f>
        <v>0</v>
      </c>
      <c r="I463" s="138">
        <f>SUMIF('Nhap-Xuat'!$K$12:$K$50000,$A463,'Nhap-Xuat'!$S$12:$S$50000)</f>
        <v>0</v>
      </c>
      <c r="J463" s="138">
        <f t="shared" ref="J463:K463" si="910">D463+F463-H463</f>
        <v>0</v>
      </c>
      <c r="K463" s="138">
        <f t="shared" si="910"/>
        <v>0</v>
      </c>
      <c r="L463" s="138">
        <f t="shared" ref="L463:M463" si="911">D463+F463</f>
        <v>0</v>
      </c>
      <c r="M463" s="138">
        <f t="shared" si="911"/>
        <v>0</v>
      </c>
      <c r="N463" s="139" t="str">
        <f t="shared" si="6"/>
        <v/>
      </c>
      <c r="O463" s="138">
        <f t="shared" si="7"/>
        <v>0</v>
      </c>
      <c r="P463" s="140" t="str">
        <f t="shared" si="3"/>
        <v/>
      </c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</row>
    <row r="464" ht="15.0" customHeight="1">
      <c r="A464" s="147"/>
      <c r="B464" s="135"/>
      <c r="C464" s="136"/>
      <c r="D464" s="137"/>
      <c r="E464" s="137"/>
      <c r="F464" s="138">
        <f>SUMIF('Nhap-Xuat'!$K$12:$K$50000,$A464,'Nhap-Xuat'!$N$12:$N$50000)</f>
        <v>0</v>
      </c>
      <c r="G464" s="138">
        <f>SUMIF('Nhap-Xuat'!$K$12:$K$50000,$A464,'Nhap-Xuat'!$P$12:$P$50000)</f>
        <v>0</v>
      </c>
      <c r="H464" s="138">
        <f>SUMIF('Nhap-Xuat'!$K$12:$K$50000,$A464,'Nhap-Xuat'!$Q$12:$Q$50000)</f>
        <v>0</v>
      </c>
      <c r="I464" s="138">
        <f>SUMIF('Nhap-Xuat'!$K$12:$K$50000,$A464,'Nhap-Xuat'!$S$12:$S$50000)</f>
        <v>0</v>
      </c>
      <c r="J464" s="138">
        <f t="shared" ref="J464:K464" si="912">D464+F464-H464</f>
        <v>0</v>
      </c>
      <c r="K464" s="138">
        <f t="shared" si="912"/>
        <v>0</v>
      </c>
      <c r="L464" s="138">
        <f t="shared" ref="L464:M464" si="913">D464+F464</f>
        <v>0</v>
      </c>
      <c r="M464" s="138">
        <f t="shared" si="913"/>
        <v>0</v>
      </c>
      <c r="N464" s="139" t="str">
        <f t="shared" si="6"/>
        <v/>
      </c>
      <c r="O464" s="138">
        <f t="shared" si="7"/>
        <v>0</v>
      </c>
      <c r="P464" s="140" t="str">
        <f t="shared" si="3"/>
        <v/>
      </c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</row>
    <row r="465" ht="15.0" customHeight="1">
      <c r="A465" s="147"/>
      <c r="B465" s="135"/>
      <c r="C465" s="136"/>
      <c r="D465" s="137"/>
      <c r="E465" s="137"/>
      <c r="F465" s="138">
        <f>SUMIF('Nhap-Xuat'!$K$12:$K$50000,$A465,'Nhap-Xuat'!$N$12:$N$50000)</f>
        <v>0</v>
      </c>
      <c r="G465" s="138">
        <f>SUMIF('Nhap-Xuat'!$K$12:$K$50000,$A465,'Nhap-Xuat'!$P$12:$P$50000)</f>
        <v>0</v>
      </c>
      <c r="H465" s="138">
        <f>SUMIF('Nhap-Xuat'!$K$12:$K$50000,$A465,'Nhap-Xuat'!$Q$12:$Q$50000)</f>
        <v>0</v>
      </c>
      <c r="I465" s="138">
        <f>SUMIF('Nhap-Xuat'!$K$12:$K$50000,$A465,'Nhap-Xuat'!$S$12:$S$50000)</f>
        <v>0</v>
      </c>
      <c r="J465" s="138">
        <f t="shared" ref="J465:K465" si="914">D465+F465-H465</f>
        <v>0</v>
      </c>
      <c r="K465" s="138">
        <f t="shared" si="914"/>
        <v>0</v>
      </c>
      <c r="L465" s="138">
        <f t="shared" ref="L465:M465" si="915">D465+F465</f>
        <v>0</v>
      </c>
      <c r="M465" s="138">
        <f t="shared" si="915"/>
        <v>0</v>
      </c>
      <c r="N465" s="139" t="str">
        <f t="shared" si="6"/>
        <v/>
      </c>
      <c r="O465" s="138">
        <f t="shared" si="7"/>
        <v>0</v>
      </c>
      <c r="P465" s="140" t="str">
        <f t="shared" si="3"/>
        <v/>
      </c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</row>
    <row r="466" ht="15.0" customHeight="1">
      <c r="A466" s="147"/>
      <c r="B466" s="135"/>
      <c r="C466" s="136"/>
      <c r="D466" s="137"/>
      <c r="E466" s="137"/>
      <c r="F466" s="138">
        <f>SUMIF('Nhap-Xuat'!$K$12:$K$50000,$A466,'Nhap-Xuat'!$N$12:$N$50000)</f>
        <v>0</v>
      </c>
      <c r="G466" s="138">
        <f>SUMIF('Nhap-Xuat'!$K$12:$K$50000,$A466,'Nhap-Xuat'!$P$12:$P$50000)</f>
        <v>0</v>
      </c>
      <c r="H466" s="138">
        <f>SUMIF('Nhap-Xuat'!$K$12:$K$50000,$A466,'Nhap-Xuat'!$Q$12:$Q$50000)</f>
        <v>0</v>
      </c>
      <c r="I466" s="138">
        <f>SUMIF('Nhap-Xuat'!$K$12:$K$50000,$A466,'Nhap-Xuat'!$S$12:$S$50000)</f>
        <v>0</v>
      </c>
      <c r="J466" s="138">
        <f t="shared" ref="J466:K466" si="916">D466+F466-H466</f>
        <v>0</v>
      </c>
      <c r="K466" s="138">
        <f t="shared" si="916"/>
        <v>0</v>
      </c>
      <c r="L466" s="138">
        <f t="shared" ref="L466:M466" si="917">D466+F466</f>
        <v>0</v>
      </c>
      <c r="M466" s="138">
        <f t="shared" si="917"/>
        <v>0</v>
      </c>
      <c r="N466" s="139" t="str">
        <f t="shared" si="6"/>
        <v/>
      </c>
      <c r="O466" s="138">
        <f t="shared" si="7"/>
        <v>0</v>
      </c>
      <c r="P466" s="140" t="str">
        <f t="shared" si="3"/>
        <v/>
      </c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</row>
    <row r="467" ht="15.0" customHeight="1">
      <c r="A467" s="147"/>
      <c r="B467" s="135"/>
      <c r="C467" s="136"/>
      <c r="D467" s="137"/>
      <c r="E467" s="137"/>
      <c r="F467" s="138">
        <f>SUMIF('Nhap-Xuat'!$K$12:$K$50000,$A467,'Nhap-Xuat'!$N$12:$N$50000)</f>
        <v>0</v>
      </c>
      <c r="G467" s="138">
        <f>SUMIF('Nhap-Xuat'!$K$12:$K$50000,$A467,'Nhap-Xuat'!$P$12:$P$50000)</f>
        <v>0</v>
      </c>
      <c r="H467" s="138">
        <f>SUMIF('Nhap-Xuat'!$K$12:$K$50000,$A467,'Nhap-Xuat'!$Q$12:$Q$50000)</f>
        <v>0</v>
      </c>
      <c r="I467" s="138">
        <f>SUMIF('Nhap-Xuat'!$K$12:$K$50000,$A467,'Nhap-Xuat'!$S$12:$S$50000)</f>
        <v>0</v>
      </c>
      <c r="J467" s="138">
        <f t="shared" ref="J467:K467" si="918">D467+F467-H467</f>
        <v>0</v>
      </c>
      <c r="K467" s="138">
        <f t="shared" si="918"/>
        <v>0</v>
      </c>
      <c r="L467" s="138">
        <f t="shared" ref="L467:M467" si="919">D467+F467</f>
        <v>0</v>
      </c>
      <c r="M467" s="138">
        <f t="shared" si="919"/>
        <v>0</v>
      </c>
      <c r="N467" s="139" t="str">
        <f t="shared" si="6"/>
        <v/>
      </c>
      <c r="O467" s="138">
        <f t="shared" si="7"/>
        <v>0</v>
      </c>
      <c r="P467" s="140" t="str">
        <f t="shared" si="3"/>
        <v/>
      </c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</row>
    <row r="468" ht="15.0" customHeight="1">
      <c r="A468" s="147"/>
      <c r="B468" s="135"/>
      <c r="C468" s="136"/>
      <c r="D468" s="137"/>
      <c r="E468" s="137"/>
      <c r="F468" s="138">
        <f>SUMIF('Nhap-Xuat'!$K$12:$K$50000,$A468,'Nhap-Xuat'!$N$12:$N$50000)</f>
        <v>0</v>
      </c>
      <c r="G468" s="138">
        <f>SUMIF('Nhap-Xuat'!$K$12:$K$50000,$A468,'Nhap-Xuat'!$P$12:$P$50000)</f>
        <v>0</v>
      </c>
      <c r="H468" s="138">
        <f>SUMIF('Nhap-Xuat'!$K$12:$K$50000,$A468,'Nhap-Xuat'!$Q$12:$Q$50000)</f>
        <v>0</v>
      </c>
      <c r="I468" s="138">
        <f>SUMIF('Nhap-Xuat'!$K$12:$K$50000,$A468,'Nhap-Xuat'!$S$12:$S$50000)</f>
        <v>0</v>
      </c>
      <c r="J468" s="138">
        <f t="shared" ref="J468:K468" si="920">D468+F468-H468</f>
        <v>0</v>
      </c>
      <c r="K468" s="138">
        <f t="shared" si="920"/>
        <v>0</v>
      </c>
      <c r="L468" s="138">
        <f t="shared" ref="L468:M468" si="921">D468+F468</f>
        <v>0</v>
      </c>
      <c r="M468" s="138">
        <f t="shared" si="921"/>
        <v>0</v>
      </c>
      <c r="N468" s="139" t="str">
        <f t="shared" si="6"/>
        <v/>
      </c>
      <c r="O468" s="138">
        <f t="shared" si="7"/>
        <v>0</v>
      </c>
      <c r="P468" s="140" t="str">
        <f t="shared" si="3"/>
        <v/>
      </c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</row>
    <row r="469" ht="15.0" customHeight="1">
      <c r="A469" s="147"/>
      <c r="B469" s="135"/>
      <c r="C469" s="136"/>
      <c r="D469" s="137"/>
      <c r="E469" s="137"/>
      <c r="F469" s="138">
        <f>SUMIF('Nhap-Xuat'!$K$12:$K$50000,$A469,'Nhap-Xuat'!$N$12:$N$50000)</f>
        <v>0</v>
      </c>
      <c r="G469" s="138">
        <f>SUMIF('Nhap-Xuat'!$K$12:$K$50000,$A469,'Nhap-Xuat'!$P$12:$P$50000)</f>
        <v>0</v>
      </c>
      <c r="H469" s="138">
        <f>SUMIF('Nhap-Xuat'!$K$12:$K$50000,$A469,'Nhap-Xuat'!$Q$12:$Q$50000)</f>
        <v>0</v>
      </c>
      <c r="I469" s="138">
        <f>SUMIF('Nhap-Xuat'!$K$12:$K$50000,$A469,'Nhap-Xuat'!$S$12:$S$50000)</f>
        <v>0</v>
      </c>
      <c r="J469" s="138">
        <f t="shared" ref="J469:K469" si="922">D469+F469-H469</f>
        <v>0</v>
      </c>
      <c r="K469" s="138">
        <f t="shared" si="922"/>
        <v>0</v>
      </c>
      <c r="L469" s="138">
        <f t="shared" ref="L469:M469" si="923">D469+F469</f>
        <v>0</v>
      </c>
      <c r="M469" s="138">
        <f t="shared" si="923"/>
        <v>0</v>
      </c>
      <c r="N469" s="139" t="str">
        <f t="shared" si="6"/>
        <v/>
      </c>
      <c r="O469" s="138">
        <f t="shared" si="7"/>
        <v>0</v>
      </c>
      <c r="P469" s="140" t="str">
        <f t="shared" si="3"/>
        <v/>
      </c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</row>
    <row r="470" ht="15.0" customHeight="1">
      <c r="A470" s="147"/>
      <c r="B470" s="135"/>
      <c r="C470" s="136"/>
      <c r="D470" s="137"/>
      <c r="E470" s="137"/>
      <c r="F470" s="138">
        <f>SUMIF('Nhap-Xuat'!$K$12:$K$50000,$A470,'Nhap-Xuat'!$N$12:$N$50000)</f>
        <v>0</v>
      </c>
      <c r="G470" s="138">
        <f>SUMIF('Nhap-Xuat'!$K$12:$K$50000,$A470,'Nhap-Xuat'!$P$12:$P$50000)</f>
        <v>0</v>
      </c>
      <c r="H470" s="138">
        <f>SUMIF('Nhap-Xuat'!$K$12:$K$50000,$A470,'Nhap-Xuat'!$Q$12:$Q$50000)</f>
        <v>0</v>
      </c>
      <c r="I470" s="138">
        <f>SUMIF('Nhap-Xuat'!$K$12:$K$50000,$A470,'Nhap-Xuat'!$S$12:$S$50000)</f>
        <v>0</v>
      </c>
      <c r="J470" s="138">
        <f t="shared" ref="J470:K470" si="924">D470+F470-H470</f>
        <v>0</v>
      </c>
      <c r="K470" s="138">
        <f t="shared" si="924"/>
        <v>0</v>
      </c>
      <c r="L470" s="138">
        <f t="shared" ref="L470:M470" si="925">D470+F470</f>
        <v>0</v>
      </c>
      <c r="M470" s="138">
        <f t="shared" si="925"/>
        <v>0</v>
      </c>
      <c r="N470" s="139" t="str">
        <f t="shared" si="6"/>
        <v/>
      </c>
      <c r="O470" s="138">
        <f t="shared" si="7"/>
        <v>0</v>
      </c>
      <c r="P470" s="140" t="str">
        <f t="shared" si="3"/>
        <v/>
      </c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</row>
    <row r="471" ht="15.0" customHeight="1">
      <c r="A471" s="147"/>
      <c r="B471" s="135"/>
      <c r="C471" s="136"/>
      <c r="D471" s="137"/>
      <c r="E471" s="137"/>
      <c r="F471" s="138">
        <f>SUMIF('Nhap-Xuat'!$K$12:$K$50000,$A471,'Nhap-Xuat'!$N$12:$N$50000)</f>
        <v>0</v>
      </c>
      <c r="G471" s="138">
        <f>SUMIF('Nhap-Xuat'!$K$12:$K$50000,$A471,'Nhap-Xuat'!$P$12:$P$50000)</f>
        <v>0</v>
      </c>
      <c r="H471" s="138">
        <f>SUMIF('Nhap-Xuat'!$K$12:$K$50000,$A471,'Nhap-Xuat'!$Q$12:$Q$50000)</f>
        <v>0</v>
      </c>
      <c r="I471" s="138">
        <f>SUMIF('Nhap-Xuat'!$K$12:$K$50000,$A471,'Nhap-Xuat'!$S$12:$S$50000)</f>
        <v>0</v>
      </c>
      <c r="J471" s="138">
        <f t="shared" ref="J471:K471" si="926">D471+F471-H471</f>
        <v>0</v>
      </c>
      <c r="K471" s="138">
        <f t="shared" si="926"/>
        <v>0</v>
      </c>
      <c r="L471" s="138">
        <f t="shared" ref="L471:M471" si="927">D471+F471</f>
        <v>0</v>
      </c>
      <c r="M471" s="138">
        <f t="shared" si="927"/>
        <v>0</v>
      </c>
      <c r="N471" s="139" t="str">
        <f t="shared" si="6"/>
        <v/>
      </c>
      <c r="O471" s="138">
        <f t="shared" si="7"/>
        <v>0</v>
      </c>
      <c r="P471" s="140" t="str">
        <f t="shared" si="3"/>
        <v/>
      </c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</row>
    <row r="472" ht="15.0" customHeight="1">
      <c r="A472" s="147"/>
      <c r="B472" s="135"/>
      <c r="C472" s="136"/>
      <c r="D472" s="137"/>
      <c r="E472" s="137"/>
      <c r="F472" s="138">
        <f>SUMIF('Nhap-Xuat'!$K$12:$K$50000,$A472,'Nhap-Xuat'!$N$12:$N$50000)</f>
        <v>0</v>
      </c>
      <c r="G472" s="138">
        <f>SUMIF('Nhap-Xuat'!$K$12:$K$50000,$A472,'Nhap-Xuat'!$P$12:$P$50000)</f>
        <v>0</v>
      </c>
      <c r="H472" s="138">
        <f>SUMIF('Nhap-Xuat'!$K$12:$K$50000,$A472,'Nhap-Xuat'!$Q$12:$Q$50000)</f>
        <v>0</v>
      </c>
      <c r="I472" s="138">
        <f>SUMIF('Nhap-Xuat'!$K$12:$K$50000,$A472,'Nhap-Xuat'!$S$12:$S$50000)</f>
        <v>0</v>
      </c>
      <c r="J472" s="138">
        <f t="shared" ref="J472:K472" si="928">D472+F472-H472</f>
        <v>0</v>
      </c>
      <c r="K472" s="138">
        <f t="shared" si="928"/>
        <v>0</v>
      </c>
      <c r="L472" s="138">
        <f t="shared" ref="L472:M472" si="929">D472+F472</f>
        <v>0</v>
      </c>
      <c r="M472" s="138">
        <f t="shared" si="929"/>
        <v>0</v>
      </c>
      <c r="N472" s="139" t="str">
        <f t="shared" si="6"/>
        <v/>
      </c>
      <c r="O472" s="138">
        <f t="shared" si="7"/>
        <v>0</v>
      </c>
      <c r="P472" s="140" t="str">
        <f t="shared" si="3"/>
        <v/>
      </c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</row>
    <row r="473" ht="15.0" customHeight="1">
      <c r="A473" s="147"/>
      <c r="B473" s="135"/>
      <c r="C473" s="136"/>
      <c r="D473" s="137"/>
      <c r="E473" s="137"/>
      <c r="F473" s="138">
        <f>SUMIF('Nhap-Xuat'!$K$12:$K$50000,$A473,'Nhap-Xuat'!$N$12:$N$50000)</f>
        <v>0</v>
      </c>
      <c r="G473" s="138">
        <f>SUMIF('Nhap-Xuat'!$K$12:$K$50000,$A473,'Nhap-Xuat'!$P$12:$P$50000)</f>
        <v>0</v>
      </c>
      <c r="H473" s="138">
        <f>SUMIF('Nhap-Xuat'!$K$12:$K$50000,$A473,'Nhap-Xuat'!$Q$12:$Q$50000)</f>
        <v>0</v>
      </c>
      <c r="I473" s="138">
        <f>SUMIF('Nhap-Xuat'!$K$12:$K$50000,$A473,'Nhap-Xuat'!$S$12:$S$50000)</f>
        <v>0</v>
      </c>
      <c r="J473" s="138">
        <f t="shared" ref="J473:K473" si="930">D473+F473-H473</f>
        <v>0</v>
      </c>
      <c r="K473" s="138">
        <f t="shared" si="930"/>
        <v>0</v>
      </c>
      <c r="L473" s="138">
        <f t="shared" ref="L473:M473" si="931">D473+F473</f>
        <v>0</v>
      </c>
      <c r="M473" s="138">
        <f t="shared" si="931"/>
        <v>0</v>
      </c>
      <c r="N473" s="139" t="str">
        <f t="shared" si="6"/>
        <v/>
      </c>
      <c r="O473" s="138">
        <f t="shared" si="7"/>
        <v>0</v>
      </c>
      <c r="P473" s="140" t="str">
        <f t="shared" si="3"/>
        <v/>
      </c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</row>
    <row r="474" ht="15.0" customHeight="1">
      <c r="A474" s="147"/>
      <c r="B474" s="135"/>
      <c r="C474" s="136"/>
      <c r="D474" s="137"/>
      <c r="E474" s="137"/>
      <c r="F474" s="138">
        <f>SUMIF('Nhap-Xuat'!$K$12:$K$50000,$A474,'Nhap-Xuat'!$N$12:$N$50000)</f>
        <v>0</v>
      </c>
      <c r="G474" s="138">
        <f>SUMIF('Nhap-Xuat'!$K$12:$K$50000,$A474,'Nhap-Xuat'!$P$12:$P$50000)</f>
        <v>0</v>
      </c>
      <c r="H474" s="138">
        <f>SUMIF('Nhap-Xuat'!$K$12:$K$50000,$A474,'Nhap-Xuat'!$Q$12:$Q$50000)</f>
        <v>0</v>
      </c>
      <c r="I474" s="138">
        <f>SUMIF('Nhap-Xuat'!$K$12:$K$50000,$A474,'Nhap-Xuat'!$S$12:$S$50000)</f>
        <v>0</v>
      </c>
      <c r="J474" s="138">
        <f t="shared" ref="J474:K474" si="932">D474+F474-H474</f>
        <v>0</v>
      </c>
      <c r="K474" s="138">
        <f t="shared" si="932"/>
        <v>0</v>
      </c>
      <c r="L474" s="138">
        <f t="shared" ref="L474:M474" si="933">D474+F474</f>
        <v>0</v>
      </c>
      <c r="M474" s="138">
        <f t="shared" si="933"/>
        <v>0</v>
      </c>
      <c r="N474" s="139" t="str">
        <f t="shared" si="6"/>
        <v/>
      </c>
      <c r="O474" s="138">
        <f t="shared" si="7"/>
        <v>0</v>
      </c>
      <c r="P474" s="140" t="str">
        <f t="shared" si="3"/>
        <v/>
      </c>
      <c r="Q474" s="141"/>
      <c r="R474" s="141"/>
      <c r="S474" s="141"/>
      <c r="T474" s="141"/>
      <c r="U474" s="141"/>
      <c r="V474" s="141"/>
      <c r="W474" s="141"/>
      <c r="X474" s="141"/>
      <c r="Y474" s="141"/>
      <c r="Z474" s="141"/>
    </row>
    <row r="475" ht="15.0" customHeight="1">
      <c r="A475" s="147"/>
      <c r="B475" s="135"/>
      <c r="C475" s="136"/>
      <c r="D475" s="137"/>
      <c r="E475" s="137"/>
      <c r="F475" s="138">
        <f>SUMIF('Nhap-Xuat'!$K$12:$K$50000,$A475,'Nhap-Xuat'!$N$12:$N$50000)</f>
        <v>0</v>
      </c>
      <c r="G475" s="138">
        <f>SUMIF('Nhap-Xuat'!$K$12:$K$50000,$A475,'Nhap-Xuat'!$P$12:$P$50000)</f>
        <v>0</v>
      </c>
      <c r="H475" s="138">
        <f>SUMIF('Nhap-Xuat'!$K$12:$K$50000,$A475,'Nhap-Xuat'!$Q$12:$Q$50000)</f>
        <v>0</v>
      </c>
      <c r="I475" s="138">
        <f>SUMIF('Nhap-Xuat'!$K$12:$K$50000,$A475,'Nhap-Xuat'!$S$12:$S$50000)</f>
        <v>0</v>
      </c>
      <c r="J475" s="138">
        <f t="shared" ref="J475:K475" si="934">D475+F475-H475</f>
        <v>0</v>
      </c>
      <c r="K475" s="138">
        <f t="shared" si="934"/>
        <v>0</v>
      </c>
      <c r="L475" s="138">
        <f t="shared" ref="L475:M475" si="935">D475+F475</f>
        <v>0</v>
      </c>
      <c r="M475" s="138">
        <f t="shared" si="935"/>
        <v>0</v>
      </c>
      <c r="N475" s="139" t="str">
        <f t="shared" si="6"/>
        <v/>
      </c>
      <c r="O475" s="138">
        <f t="shared" si="7"/>
        <v>0</v>
      </c>
      <c r="P475" s="140" t="str">
        <f t="shared" si="3"/>
        <v/>
      </c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</row>
    <row r="476" ht="15.0" customHeight="1">
      <c r="A476" s="147"/>
      <c r="B476" s="135"/>
      <c r="C476" s="136"/>
      <c r="D476" s="137"/>
      <c r="E476" s="137"/>
      <c r="F476" s="138">
        <f>SUMIF('Nhap-Xuat'!$K$12:$K$50000,$A476,'Nhap-Xuat'!$N$12:$N$50000)</f>
        <v>0</v>
      </c>
      <c r="G476" s="138">
        <f>SUMIF('Nhap-Xuat'!$K$12:$K$50000,$A476,'Nhap-Xuat'!$P$12:$P$50000)</f>
        <v>0</v>
      </c>
      <c r="H476" s="138">
        <f>SUMIF('Nhap-Xuat'!$K$12:$K$50000,$A476,'Nhap-Xuat'!$Q$12:$Q$50000)</f>
        <v>0</v>
      </c>
      <c r="I476" s="138">
        <f>SUMIF('Nhap-Xuat'!$K$12:$K$50000,$A476,'Nhap-Xuat'!$S$12:$S$50000)</f>
        <v>0</v>
      </c>
      <c r="J476" s="138">
        <f t="shared" ref="J476:K476" si="936">D476+F476-H476</f>
        <v>0</v>
      </c>
      <c r="K476" s="138">
        <f t="shared" si="936"/>
        <v>0</v>
      </c>
      <c r="L476" s="138">
        <f t="shared" ref="L476:M476" si="937">D476+F476</f>
        <v>0</v>
      </c>
      <c r="M476" s="138">
        <f t="shared" si="937"/>
        <v>0</v>
      </c>
      <c r="N476" s="139" t="str">
        <f t="shared" si="6"/>
        <v/>
      </c>
      <c r="O476" s="138">
        <f t="shared" si="7"/>
        <v>0</v>
      </c>
      <c r="P476" s="140" t="str">
        <f t="shared" si="3"/>
        <v/>
      </c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</row>
    <row r="477" ht="15.0" customHeight="1">
      <c r="A477" s="147"/>
      <c r="B477" s="135"/>
      <c r="C477" s="136"/>
      <c r="D477" s="137"/>
      <c r="E477" s="137"/>
      <c r="F477" s="138">
        <f>SUMIF('Nhap-Xuat'!$K$12:$K$50000,$A477,'Nhap-Xuat'!$N$12:$N$50000)</f>
        <v>0</v>
      </c>
      <c r="G477" s="138">
        <f>SUMIF('Nhap-Xuat'!$K$12:$K$50000,$A477,'Nhap-Xuat'!$P$12:$P$50000)</f>
        <v>0</v>
      </c>
      <c r="H477" s="138">
        <f>SUMIF('Nhap-Xuat'!$K$12:$K$50000,$A477,'Nhap-Xuat'!$Q$12:$Q$50000)</f>
        <v>0</v>
      </c>
      <c r="I477" s="138">
        <f>SUMIF('Nhap-Xuat'!$K$12:$K$50000,$A477,'Nhap-Xuat'!$S$12:$S$50000)</f>
        <v>0</v>
      </c>
      <c r="J477" s="138">
        <f t="shared" ref="J477:K477" si="938">D477+F477-H477</f>
        <v>0</v>
      </c>
      <c r="K477" s="138">
        <f t="shared" si="938"/>
        <v>0</v>
      </c>
      <c r="L477" s="138">
        <f t="shared" ref="L477:M477" si="939">D477+F477</f>
        <v>0</v>
      </c>
      <c r="M477" s="138">
        <f t="shared" si="939"/>
        <v>0</v>
      </c>
      <c r="N477" s="139" t="str">
        <f t="shared" si="6"/>
        <v/>
      </c>
      <c r="O477" s="138">
        <f t="shared" si="7"/>
        <v>0</v>
      </c>
      <c r="P477" s="140" t="str">
        <f t="shared" si="3"/>
        <v/>
      </c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</row>
    <row r="478" ht="15.0" customHeight="1">
      <c r="A478" s="147"/>
      <c r="B478" s="135"/>
      <c r="C478" s="136"/>
      <c r="D478" s="137"/>
      <c r="E478" s="137"/>
      <c r="F478" s="138">
        <f>SUMIF('Nhap-Xuat'!$K$12:$K$50000,$A478,'Nhap-Xuat'!$N$12:$N$50000)</f>
        <v>0</v>
      </c>
      <c r="G478" s="138">
        <f>SUMIF('Nhap-Xuat'!$K$12:$K$50000,$A478,'Nhap-Xuat'!$P$12:$P$50000)</f>
        <v>0</v>
      </c>
      <c r="H478" s="138">
        <f>SUMIF('Nhap-Xuat'!$K$12:$K$50000,$A478,'Nhap-Xuat'!$Q$12:$Q$50000)</f>
        <v>0</v>
      </c>
      <c r="I478" s="138">
        <f>SUMIF('Nhap-Xuat'!$K$12:$K$50000,$A478,'Nhap-Xuat'!$S$12:$S$50000)</f>
        <v>0</v>
      </c>
      <c r="J478" s="138">
        <f t="shared" ref="J478:K478" si="940">D478+F478-H478</f>
        <v>0</v>
      </c>
      <c r="K478" s="138">
        <f t="shared" si="940"/>
        <v>0</v>
      </c>
      <c r="L478" s="138">
        <f t="shared" ref="L478:M478" si="941">D478+F478</f>
        <v>0</v>
      </c>
      <c r="M478" s="138">
        <f t="shared" si="941"/>
        <v>0</v>
      </c>
      <c r="N478" s="139" t="str">
        <f t="shared" si="6"/>
        <v/>
      </c>
      <c r="O478" s="138">
        <f t="shared" si="7"/>
        <v>0</v>
      </c>
      <c r="P478" s="140" t="str">
        <f t="shared" si="3"/>
        <v/>
      </c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</row>
    <row r="479" ht="15.0" customHeight="1">
      <c r="A479" s="147"/>
      <c r="B479" s="135"/>
      <c r="C479" s="136"/>
      <c r="D479" s="137"/>
      <c r="E479" s="137"/>
      <c r="F479" s="138">
        <f>SUMIF('Nhap-Xuat'!$K$12:$K$50000,$A479,'Nhap-Xuat'!$N$12:$N$50000)</f>
        <v>0</v>
      </c>
      <c r="G479" s="138">
        <f>SUMIF('Nhap-Xuat'!$K$12:$K$50000,$A479,'Nhap-Xuat'!$P$12:$P$50000)</f>
        <v>0</v>
      </c>
      <c r="H479" s="138">
        <f>SUMIF('Nhap-Xuat'!$K$12:$K$50000,$A479,'Nhap-Xuat'!$Q$12:$Q$50000)</f>
        <v>0</v>
      </c>
      <c r="I479" s="138">
        <f>SUMIF('Nhap-Xuat'!$K$12:$K$50000,$A479,'Nhap-Xuat'!$S$12:$S$50000)</f>
        <v>0</v>
      </c>
      <c r="J479" s="138">
        <f t="shared" ref="J479:K479" si="942">D479+F479-H479</f>
        <v>0</v>
      </c>
      <c r="K479" s="138">
        <f t="shared" si="942"/>
        <v>0</v>
      </c>
      <c r="L479" s="138">
        <f t="shared" ref="L479:M479" si="943">D479+F479</f>
        <v>0</v>
      </c>
      <c r="M479" s="138">
        <f t="shared" si="943"/>
        <v>0</v>
      </c>
      <c r="N479" s="139" t="str">
        <f t="shared" si="6"/>
        <v/>
      </c>
      <c r="O479" s="138">
        <f t="shared" si="7"/>
        <v>0</v>
      </c>
      <c r="P479" s="140" t="str">
        <f t="shared" si="3"/>
        <v/>
      </c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</row>
    <row r="480" ht="15.0" customHeight="1">
      <c r="A480" s="147"/>
      <c r="B480" s="135"/>
      <c r="C480" s="136"/>
      <c r="D480" s="137"/>
      <c r="E480" s="137"/>
      <c r="F480" s="138">
        <f>SUMIF('Nhap-Xuat'!$K$12:$K$50000,$A480,'Nhap-Xuat'!$N$12:$N$50000)</f>
        <v>0</v>
      </c>
      <c r="G480" s="138">
        <f>SUMIF('Nhap-Xuat'!$K$12:$K$50000,$A480,'Nhap-Xuat'!$P$12:$P$50000)</f>
        <v>0</v>
      </c>
      <c r="H480" s="138">
        <f>SUMIF('Nhap-Xuat'!$K$12:$K$50000,$A480,'Nhap-Xuat'!$Q$12:$Q$50000)</f>
        <v>0</v>
      </c>
      <c r="I480" s="138">
        <f>SUMIF('Nhap-Xuat'!$K$12:$K$50000,$A480,'Nhap-Xuat'!$S$12:$S$50000)</f>
        <v>0</v>
      </c>
      <c r="J480" s="138">
        <f t="shared" ref="J480:K480" si="944">D480+F480-H480</f>
        <v>0</v>
      </c>
      <c r="K480" s="138">
        <f t="shared" si="944"/>
        <v>0</v>
      </c>
      <c r="L480" s="138">
        <f t="shared" ref="L480:M480" si="945">D480+F480</f>
        <v>0</v>
      </c>
      <c r="M480" s="138">
        <f t="shared" si="945"/>
        <v>0</v>
      </c>
      <c r="N480" s="139" t="str">
        <f t="shared" si="6"/>
        <v/>
      </c>
      <c r="O480" s="138">
        <f t="shared" si="7"/>
        <v>0</v>
      </c>
      <c r="P480" s="140" t="str">
        <f t="shared" si="3"/>
        <v/>
      </c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</row>
    <row r="481" ht="15.0" customHeight="1">
      <c r="A481" s="147"/>
      <c r="B481" s="135"/>
      <c r="C481" s="136"/>
      <c r="D481" s="137"/>
      <c r="E481" s="137"/>
      <c r="F481" s="138">
        <f>SUMIF('Nhap-Xuat'!$K$12:$K$50000,$A481,'Nhap-Xuat'!$N$12:$N$50000)</f>
        <v>0</v>
      </c>
      <c r="G481" s="138">
        <f>SUMIF('Nhap-Xuat'!$K$12:$K$50000,$A481,'Nhap-Xuat'!$P$12:$P$50000)</f>
        <v>0</v>
      </c>
      <c r="H481" s="138">
        <f>SUMIF('Nhap-Xuat'!$K$12:$K$50000,$A481,'Nhap-Xuat'!$Q$12:$Q$50000)</f>
        <v>0</v>
      </c>
      <c r="I481" s="138">
        <f>SUMIF('Nhap-Xuat'!$K$12:$K$50000,$A481,'Nhap-Xuat'!$S$12:$S$50000)</f>
        <v>0</v>
      </c>
      <c r="J481" s="138">
        <f t="shared" ref="J481:K481" si="946">D481+F481-H481</f>
        <v>0</v>
      </c>
      <c r="K481" s="138">
        <f t="shared" si="946"/>
        <v>0</v>
      </c>
      <c r="L481" s="138">
        <f t="shared" ref="L481:M481" si="947">D481+F481</f>
        <v>0</v>
      </c>
      <c r="M481" s="138">
        <f t="shared" si="947"/>
        <v>0</v>
      </c>
      <c r="N481" s="139" t="str">
        <f t="shared" si="6"/>
        <v/>
      </c>
      <c r="O481" s="138">
        <f t="shared" si="7"/>
        <v>0</v>
      </c>
      <c r="P481" s="140" t="str">
        <f t="shared" si="3"/>
        <v/>
      </c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</row>
    <row r="482" ht="15.0" customHeight="1">
      <c r="A482" s="147"/>
      <c r="B482" s="135"/>
      <c r="C482" s="136"/>
      <c r="D482" s="137"/>
      <c r="E482" s="137"/>
      <c r="F482" s="138">
        <f>SUMIF('Nhap-Xuat'!$K$12:$K$50000,$A482,'Nhap-Xuat'!$N$12:$N$50000)</f>
        <v>0</v>
      </c>
      <c r="G482" s="138">
        <f>SUMIF('Nhap-Xuat'!$K$12:$K$50000,$A482,'Nhap-Xuat'!$P$12:$P$50000)</f>
        <v>0</v>
      </c>
      <c r="H482" s="138">
        <f>SUMIF('Nhap-Xuat'!$K$12:$K$50000,$A482,'Nhap-Xuat'!$Q$12:$Q$50000)</f>
        <v>0</v>
      </c>
      <c r="I482" s="138">
        <f>SUMIF('Nhap-Xuat'!$K$12:$K$50000,$A482,'Nhap-Xuat'!$S$12:$S$50000)</f>
        <v>0</v>
      </c>
      <c r="J482" s="138">
        <f t="shared" ref="J482:K482" si="948">D482+F482-H482</f>
        <v>0</v>
      </c>
      <c r="K482" s="138">
        <f t="shared" si="948"/>
        <v>0</v>
      </c>
      <c r="L482" s="138">
        <f t="shared" ref="L482:M482" si="949">D482+F482</f>
        <v>0</v>
      </c>
      <c r="M482" s="138">
        <f t="shared" si="949"/>
        <v>0</v>
      </c>
      <c r="N482" s="139" t="str">
        <f t="shared" si="6"/>
        <v/>
      </c>
      <c r="O482" s="138">
        <f t="shared" si="7"/>
        <v>0</v>
      </c>
      <c r="P482" s="140" t="str">
        <f t="shared" si="3"/>
        <v/>
      </c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</row>
    <row r="483" ht="15.0" customHeight="1">
      <c r="A483" s="147"/>
      <c r="B483" s="135"/>
      <c r="C483" s="136"/>
      <c r="D483" s="137"/>
      <c r="E483" s="137"/>
      <c r="F483" s="138">
        <f>SUMIF('Nhap-Xuat'!$K$12:$K$50000,$A483,'Nhap-Xuat'!$N$12:$N$50000)</f>
        <v>0</v>
      </c>
      <c r="G483" s="138">
        <f>SUMIF('Nhap-Xuat'!$K$12:$K$50000,$A483,'Nhap-Xuat'!$P$12:$P$50000)</f>
        <v>0</v>
      </c>
      <c r="H483" s="138">
        <f>SUMIF('Nhap-Xuat'!$K$12:$K$50000,$A483,'Nhap-Xuat'!$Q$12:$Q$50000)</f>
        <v>0</v>
      </c>
      <c r="I483" s="138">
        <f>SUMIF('Nhap-Xuat'!$K$12:$K$50000,$A483,'Nhap-Xuat'!$S$12:$S$50000)</f>
        <v>0</v>
      </c>
      <c r="J483" s="138">
        <f t="shared" ref="J483:K483" si="950">D483+F483-H483</f>
        <v>0</v>
      </c>
      <c r="K483" s="138">
        <f t="shared" si="950"/>
        <v>0</v>
      </c>
      <c r="L483" s="138">
        <f t="shared" ref="L483:M483" si="951">D483+F483</f>
        <v>0</v>
      </c>
      <c r="M483" s="138">
        <f t="shared" si="951"/>
        <v>0</v>
      </c>
      <c r="N483" s="139" t="str">
        <f t="shared" si="6"/>
        <v/>
      </c>
      <c r="O483" s="138">
        <f t="shared" si="7"/>
        <v>0</v>
      </c>
      <c r="P483" s="140" t="str">
        <f t="shared" si="3"/>
        <v/>
      </c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</row>
    <row r="484" ht="15.0" customHeight="1">
      <c r="A484" s="147"/>
      <c r="B484" s="135"/>
      <c r="C484" s="136"/>
      <c r="D484" s="137"/>
      <c r="E484" s="137"/>
      <c r="F484" s="138">
        <f>SUMIF('Nhap-Xuat'!$K$12:$K$50000,$A484,'Nhap-Xuat'!$N$12:$N$50000)</f>
        <v>0</v>
      </c>
      <c r="G484" s="138">
        <f>SUMIF('Nhap-Xuat'!$K$12:$K$50000,$A484,'Nhap-Xuat'!$P$12:$P$50000)</f>
        <v>0</v>
      </c>
      <c r="H484" s="138">
        <f>SUMIF('Nhap-Xuat'!$K$12:$K$50000,$A484,'Nhap-Xuat'!$Q$12:$Q$50000)</f>
        <v>0</v>
      </c>
      <c r="I484" s="138">
        <f>SUMIF('Nhap-Xuat'!$K$12:$K$50000,$A484,'Nhap-Xuat'!$S$12:$S$50000)</f>
        <v>0</v>
      </c>
      <c r="J484" s="138">
        <f t="shared" ref="J484:K484" si="952">D484+F484-H484</f>
        <v>0</v>
      </c>
      <c r="K484" s="138">
        <f t="shared" si="952"/>
        <v>0</v>
      </c>
      <c r="L484" s="138">
        <f t="shared" ref="L484:M484" si="953">D484+F484</f>
        <v>0</v>
      </c>
      <c r="M484" s="138">
        <f t="shared" si="953"/>
        <v>0</v>
      </c>
      <c r="N484" s="139" t="str">
        <f t="shared" si="6"/>
        <v/>
      </c>
      <c r="O484" s="138">
        <f t="shared" si="7"/>
        <v>0</v>
      </c>
      <c r="P484" s="140" t="str">
        <f t="shared" si="3"/>
        <v/>
      </c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</row>
    <row r="485" ht="15.0" customHeight="1">
      <c r="A485" s="147"/>
      <c r="B485" s="135"/>
      <c r="C485" s="136"/>
      <c r="D485" s="137"/>
      <c r="E485" s="137"/>
      <c r="F485" s="138">
        <f>SUMIF('Nhap-Xuat'!$K$12:$K$50000,$A485,'Nhap-Xuat'!$N$12:$N$50000)</f>
        <v>0</v>
      </c>
      <c r="G485" s="138">
        <f>SUMIF('Nhap-Xuat'!$K$12:$K$50000,$A485,'Nhap-Xuat'!$P$12:$P$50000)</f>
        <v>0</v>
      </c>
      <c r="H485" s="138">
        <f>SUMIF('Nhap-Xuat'!$K$12:$K$50000,$A485,'Nhap-Xuat'!$Q$12:$Q$50000)</f>
        <v>0</v>
      </c>
      <c r="I485" s="138">
        <f>SUMIF('Nhap-Xuat'!$K$12:$K$50000,$A485,'Nhap-Xuat'!$S$12:$S$50000)</f>
        <v>0</v>
      </c>
      <c r="J485" s="138">
        <f t="shared" ref="J485:K485" si="954">D485+F485-H485</f>
        <v>0</v>
      </c>
      <c r="K485" s="138">
        <f t="shared" si="954"/>
        <v>0</v>
      </c>
      <c r="L485" s="138">
        <f t="shared" ref="L485:M485" si="955">D485+F485</f>
        <v>0</v>
      </c>
      <c r="M485" s="138">
        <f t="shared" si="955"/>
        <v>0</v>
      </c>
      <c r="N485" s="139" t="str">
        <f t="shared" si="6"/>
        <v/>
      </c>
      <c r="O485" s="138">
        <f t="shared" si="7"/>
        <v>0</v>
      </c>
      <c r="P485" s="140" t="str">
        <f t="shared" si="3"/>
        <v/>
      </c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</row>
    <row r="486" ht="15.0" customHeight="1">
      <c r="A486" s="147"/>
      <c r="B486" s="135"/>
      <c r="C486" s="136"/>
      <c r="D486" s="137"/>
      <c r="E486" s="137"/>
      <c r="F486" s="138">
        <f>SUMIF('Nhap-Xuat'!$K$12:$K$50000,$A486,'Nhap-Xuat'!$N$12:$N$50000)</f>
        <v>0</v>
      </c>
      <c r="G486" s="138">
        <f>SUMIF('Nhap-Xuat'!$K$12:$K$50000,$A486,'Nhap-Xuat'!$P$12:$P$50000)</f>
        <v>0</v>
      </c>
      <c r="H486" s="138">
        <f>SUMIF('Nhap-Xuat'!$K$12:$K$50000,$A486,'Nhap-Xuat'!$Q$12:$Q$50000)</f>
        <v>0</v>
      </c>
      <c r="I486" s="138">
        <f>SUMIF('Nhap-Xuat'!$K$12:$K$50000,$A486,'Nhap-Xuat'!$S$12:$S$50000)</f>
        <v>0</v>
      </c>
      <c r="J486" s="138">
        <f t="shared" ref="J486:K486" si="956">D486+F486-H486</f>
        <v>0</v>
      </c>
      <c r="K486" s="138">
        <f t="shared" si="956"/>
        <v>0</v>
      </c>
      <c r="L486" s="138">
        <f t="shared" ref="L486:M486" si="957">D486+F486</f>
        <v>0</v>
      </c>
      <c r="M486" s="138">
        <f t="shared" si="957"/>
        <v>0</v>
      </c>
      <c r="N486" s="139" t="str">
        <f t="shared" si="6"/>
        <v/>
      </c>
      <c r="O486" s="138">
        <f t="shared" si="7"/>
        <v>0</v>
      </c>
      <c r="P486" s="140" t="str">
        <f t="shared" si="3"/>
        <v/>
      </c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</row>
    <row r="487" ht="15.0" customHeight="1">
      <c r="A487" s="147"/>
      <c r="B487" s="135"/>
      <c r="C487" s="136"/>
      <c r="D487" s="137"/>
      <c r="E487" s="137"/>
      <c r="F487" s="138">
        <f>SUMIF('Nhap-Xuat'!$K$12:$K$50000,$A487,'Nhap-Xuat'!$N$12:$N$50000)</f>
        <v>0</v>
      </c>
      <c r="G487" s="138">
        <f>SUMIF('Nhap-Xuat'!$K$12:$K$50000,$A487,'Nhap-Xuat'!$P$12:$P$50000)</f>
        <v>0</v>
      </c>
      <c r="H487" s="138">
        <f>SUMIF('Nhap-Xuat'!$K$12:$K$50000,$A487,'Nhap-Xuat'!$Q$12:$Q$50000)</f>
        <v>0</v>
      </c>
      <c r="I487" s="138">
        <f>SUMIF('Nhap-Xuat'!$K$12:$K$50000,$A487,'Nhap-Xuat'!$S$12:$S$50000)</f>
        <v>0</v>
      </c>
      <c r="J487" s="138">
        <f t="shared" ref="J487:K487" si="958">D487+F487-H487</f>
        <v>0</v>
      </c>
      <c r="K487" s="138">
        <f t="shared" si="958"/>
        <v>0</v>
      </c>
      <c r="L487" s="138">
        <f t="shared" ref="L487:M487" si="959">D487+F487</f>
        <v>0</v>
      </c>
      <c r="M487" s="138">
        <f t="shared" si="959"/>
        <v>0</v>
      </c>
      <c r="N487" s="139" t="str">
        <f t="shared" si="6"/>
        <v/>
      </c>
      <c r="O487" s="138">
        <f t="shared" si="7"/>
        <v>0</v>
      </c>
      <c r="P487" s="140" t="str">
        <f t="shared" si="3"/>
        <v/>
      </c>
      <c r="Q487" s="141"/>
      <c r="R487" s="141"/>
      <c r="S487" s="141"/>
      <c r="T487" s="141"/>
      <c r="U487" s="141"/>
      <c r="V487" s="141"/>
      <c r="W487" s="141"/>
      <c r="X487" s="141"/>
      <c r="Y487" s="141"/>
      <c r="Z487" s="141"/>
    </row>
    <row r="488" ht="15.0" customHeight="1">
      <c r="A488" s="147"/>
      <c r="B488" s="135"/>
      <c r="C488" s="136"/>
      <c r="D488" s="137"/>
      <c r="E488" s="137"/>
      <c r="F488" s="138">
        <f>SUMIF('Nhap-Xuat'!$K$12:$K$50000,$A488,'Nhap-Xuat'!$N$12:$N$50000)</f>
        <v>0</v>
      </c>
      <c r="G488" s="138">
        <f>SUMIF('Nhap-Xuat'!$K$12:$K$50000,$A488,'Nhap-Xuat'!$P$12:$P$50000)</f>
        <v>0</v>
      </c>
      <c r="H488" s="138">
        <f>SUMIF('Nhap-Xuat'!$K$12:$K$50000,$A488,'Nhap-Xuat'!$Q$12:$Q$50000)</f>
        <v>0</v>
      </c>
      <c r="I488" s="138">
        <f>SUMIF('Nhap-Xuat'!$K$12:$K$50000,$A488,'Nhap-Xuat'!$S$12:$S$50000)</f>
        <v>0</v>
      </c>
      <c r="J488" s="138">
        <f t="shared" ref="J488:K488" si="960">D488+F488-H488</f>
        <v>0</v>
      </c>
      <c r="K488" s="138">
        <f t="shared" si="960"/>
        <v>0</v>
      </c>
      <c r="L488" s="138">
        <f t="shared" ref="L488:M488" si="961">D488+F488</f>
        <v>0</v>
      </c>
      <c r="M488" s="138">
        <f t="shared" si="961"/>
        <v>0</v>
      </c>
      <c r="N488" s="139" t="str">
        <f t="shared" si="6"/>
        <v/>
      </c>
      <c r="O488" s="138">
        <f t="shared" si="7"/>
        <v>0</v>
      </c>
      <c r="P488" s="140" t="str">
        <f t="shared" si="3"/>
        <v/>
      </c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</row>
    <row r="489" ht="15.0" customHeight="1">
      <c r="A489" s="147"/>
      <c r="B489" s="135"/>
      <c r="C489" s="136"/>
      <c r="D489" s="137"/>
      <c r="E489" s="137"/>
      <c r="F489" s="138">
        <f>SUMIF('Nhap-Xuat'!$K$12:$K$50000,$A489,'Nhap-Xuat'!$N$12:$N$50000)</f>
        <v>0</v>
      </c>
      <c r="G489" s="138">
        <f>SUMIF('Nhap-Xuat'!$K$12:$K$50000,$A489,'Nhap-Xuat'!$P$12:$P$50000)</f>
        <v>0</v>
      </c>
      <c r="H489" s="138">
        <f>SUMIF('Nhap-Xuat'!$K$12:$K$50000,$A489,'Nhap-Xuat'!$Q$12:$Q$50000)</f>
        <v>0</v>
      </c>
      <c r="I489" s="138">
        <f>SUMIF('Nhap-Xuat'!$K$12:$K$50000,$A489,'Nhap-Xuat'!$S$12:$S$50000)</f>
        <v>0</v>
      </c>
      <c r="J489" s="138">
        <f t="shared" ref="J489:K489" si="962">D489+F489-H489</f>
        <v>0</v>
      </c>
      <c r="K489" s="138">
        <f t="shared" si="962"/>
        <v>0</v>
      </c>
      <c r="L489" s="138">
        <f t="shared" ref="L489:M489" si="963">D489+F489</f>
        <v>0</v>
      </c>
      <c r="M489" s="138">
        <f t="shared" si="963"/>
        <v>0</v>
      </c>
      <c r="N489" s="139" t="str">
        <f t="shared" si="6"/>
        <v/>
      </c>
      <c r="O489" s="138">
        <f t="shared" si="7"/>
        <v>0</v>
      </c>
      <c r="P489" s="140" t="str">
        <f t="shared" si="3"/>
        <v/>
      </c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</row>
    <row r="490" ht="15.0" customHeight="1">
      <c r="A490" s="147"/>
      <c r="B490" s="135"/>
      <c r="C490" s="136"/>
      <c r="D490" s="137"/>
      <c r="E490" s="137"/>
      <c r="F490" s="138">
        <f>SUMIF('Nhap-Xuat'!$K$12:$K$50000,$A490,'Nhap-Xuat'!$N$12:$N$50000)</f>
        <v>0</v>
      </c>
      <c r="G490" s="138">
        <f>SUMIF('Nhap-Xuat'!$K$12:$K$50000,$A490,'Nhap-Xuat'!$P$12:$P$50000)</f>
        <v>0</v>
      </c>
      <c r="H490" s="138">
        <f>SUMIF('Nhap-Xuat'!$K$12:$K$50000,$A490,'Nhap-Xuat'!$Q$12:$Q$50000)</f>
        <v>0</v>
      </c>
      <c r="I490" s="138">
        <f>SUMIF('Nhap-Xuat'!$K$12:$K$50000,$A490,'Nhap-Xuat'!$S$12:$S$50000)</f>
        <v>0</v>
      </c>
      <c r="J490" s="138">
        <f t="shared" ref="J490:K490" si="964">D490+F490-H490</f>
        <v>0</v>
      </c>
      <c r="K490" s="138">
        <f t="shared" si="964"/>
        <v>0</v>
      </c>
      <c r="L490" s="138">
        <f t="shared" ref="L490:M490" si="965">D490+F490</f>
        <v>0</v>
      </c>
      <c r="M490" s="138">
        <f t="shared" si="965"/>
        <v>0</v>
      </c>
      <c r="N490" s="139" t="str">
        <f t="shared" si="6"/>
        <v/>
      </c>
      <c r="O490" s="138">
        <f t="shared" si="7"/>
        <v>0</v>
      </c>
      <c r="P490" s="140" t="str">
        <f t="shared" si="3"/>
        <v/>
      </c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</row>
    <row r="491" ht="15.0" customHeight="1">
      <c r="A491" s="147"/>
      <c r="B491" s="135"/>
      <c r="C491" s="136"/>
      <c r="D491" s="137"/>
      <c r="E491" s="137"/>
      <c r="F491" s="138">
        <f>SUMIF('Nhap-Xuat'!$K$12:$K$50000,$A491,'Nhap-Xuat'!$N$12:$N$50000)</f>
        <v>0</v>
      </c>
      <c r="G491" s="138">
        <f>SUMIF('Nhap-Xuat'!$K$12:$K$50000,$A491,'Nhap-Xuat'!$P$12:$P$50000)</f>
        <v>0</v>
      </c>
      <c r="H491" s="138">
        <f>SUMIF('Nhap-Xuat'!$K$12:$K$50000,$A491,'Nhap-Xuat'!$Q$12:$Q$50000)</f>
        <v>0</v>
      </c>
      <c r="I491" s="138">
        <f>SUMIF('Nhap-Xuat'!$K$12:$K$50000,$A491,'Nhap-Xuat'!$S$12:$S$50000)</f>
        <v>0</v>
      </c>
      <c r="J491" s="138">
        <f t="shared" ref="J491:K491" si="966">D491+F491-H491</f>
        <v>0</v>
      </c>
      <c r="K491" s="138">
        <f t="shared" si="966"/>
        <v>0</v>
      </c>
      <c r="L491" s="138">
        <f t="shared" ref="L491:M491" si="967">D491+F491</f>
        <v>0</v>
      </c>
      <c r="M491" s="138">
        <f t="shared" si="967"/>
        <v>0</v>
      </c>
      <c r="N491" s="139" t="str">
        <f t="shared" si="6"/>
        <v/>
      </c>
      <c r="O491" s="138">
        <f t="shared" si="7"/>
        <v>0</v>
      </c>
      <c r="P491" s="140" t="str">
        <f t="shared" si="3"/>
        <v/>
      </c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</row>
    <row r="492" ht="15.0" customHeight="1">
      <c r="A492" s="147"/>
      <c r="B492" s="135"/>
      <c r="C492" s="136"/>
      <c r="D492" s="137"/>
      <c r="E492" s="137"/>
      <c r="F492" s="138">
        <f>SUMIF('Nhap-Xuat'!$K$12:$K$50000,$A492,'Nhap-Xuat'!$N$12:$N$50000)</f>
        <v>0</v>
      </c>
      <c r="G492" s="138">
        <f>SUMIF('Nhap-Xuat'!$K$12:$K$50000,$A492,'Nhap-Xuat'!$P$12:$P$50000)</f>
        <v>0</v>
      </c>
      <c r="H492" s="138">
        <f>SUMIF('Nhap-Xuat'!$K$12:$K$50000,$A492,'Nhap-Xuat'!$Q$12:$Q$50000)</f>
        <v>0</v>
      </c>
      <c r="I492" s="138">
        <f>SUMIF('Nhap-Xuat'!$K$12:$K$50000,$A492,'Nhap-Xuat'!$S$12:$S$50000)</f>
        <v>0</v>
      </c>
      <c r="J492" s="138">
        <f t="shared" ref="J492:K492" si="968">D492+F492-H492</f>
        <v>0</v>
      </c>
      <c r="K492" s="138">
        <f t="shared" si="968"/>
        <v>0</v>
      </c>
      <c r="L492" s="138">
        <f t="shared" ref="L492:M492" si="969">D492+F492</f>
        <v>0</v>
      </c>
      <c r="M492" s="138">
        <f t="shared" si="969"/>
        <v>0</v>
      </c>
      <c r="N492" s="139" t="str">
        <f t="shared" si="6"/>
        <v/>
      </c>
      <c r="O492" s="138">
        <f t="shared" si="7"/>
        <v>0</v>
      </c>
      <c r="P492" s="140" t="str">
        <f t="shared" si="3"/>
        <v/>
      </c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</row>
    <row r="493" ht="15.0" customHeight="1">
      <c r="A493" s="147"/>
      <c r="B493" s="135"/>
      <c r="C493" s="136"/>
      <c r="D493" s="137"/>
      <c r="E493" s="137"/>
      <c r="F493" s="138">
        <f>SUMIF('Nhap-Xuat'!$K$12:$K$50000,$A493,'Nhap-Xuat'!$N$12:$N$50000)</f>
        <v>0</v>
      </c>
      <c r="G493" s="138">
        <f>SUMIF('Nhap-Xuat'!$K$12:$K$50000,$A493,'Nhap-Xuat'!$P$12:$P$50000)</f>
        <v>0</v>
      </c>
      <c r="H493" s="138">
        <f>SUMIF('Nhap-Xuat'!$K$12:$K$50000,$A493,'Nhap-Xuat'!$Q$12:$Q$50000)</f>
        <v>0</v>
      </c>
      <c r="I493" s="138">
        <f>SUMIF('Nhap-Xuat'!$K$12:$K$50000,$A493,'Nhap-Xuat'!$S$12:$S$50000)</f>
        <v>0</v>
      </c>
      <c r="J493" s="138">
        <f t="shared" ref="J493:K493" si="970">D493+F493-H493</f>
        <v>0</v>
      </c>
      <c r="K493" s="138">
        <f t="shared" si="970"/>
        <v>0</v>
      </c>
      <c r="L493" s="138">
        <f t="shared" ref="L493:M493" si="971">D493+F493</f>
        <v>0</v>
      </c>
      <c r="M493" s="138">
        <f t="shared" si="971"/>
        <v>0</v>
      </c>
      <c r="N493" s="139" t="str">
        <f t="shared" si="6"/>
        <v/>
      </c>
      <c r="O493" s="138">
        <f t="shared" si="7"/>
        <v>0</v>
      </c>
      <c r="P493" s="140" t="str">
        <f t="shared" si="3"/>
        <v/>
      </c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</row>
    <row r="494" ht="15.0" customHeight="1">
      <c r="A494" s="147"/>
      <c r="B494" s="135"/>
      <c r="C494" s="136"/>
      <c r="D494" s="137"/>
      <c r="E494" s="137"/>
      <c r="F494" s="138">
        <f>SUMIF('Nhap-Xuat'!$K$12:$K$50000,$A494,'Nhap-Xuat'!$N$12:$N$50000)</f>
        <v>0</v>
      </c>
      <c r="G494" s="138">
        <f>SUMIF('Nhap-Xuat'!$K$12:$K$50000,$A494,'Nhap-Xuat'!$P$12:$P$50000)</f>
        <v>0</v>
      </c>
      <c r="H494" s="138">
        <f>SUMIF('Nhap-Xuat'!$K$12:$K$50000,$A494,'Nhap-Xuat'!$Q$12:$Q$50000)</f>
        <v>0</v>
      </c>
      <c r="I494" s="138">
        <f>SUMIF('Nhap-Xuat'!$K$12:$K$50000,$A494,'Nhap-Xuat'!$S$12:$S$50000)</f>
        <v>0</v>
      </c>
      <c r="J494" s="138">
        <f t="shared" ref="J494:K494" si="972">D494+F494-H494</f>
        <v>0</v>
      </c>
      <c r="K494" s="138">
        <f t="shared" si="972"/>
        <v>0</v>
      </c>
      <c r="L494" s="138">
        <f t="shared" ref="L494:M494" si="973">D494+F494</f>
        <v>0</v>
      </c>
      <c r="M494" s="138">
        <f t="shared" si="973"/>
        <v>0</v>
      </c>
      <c r="N494" s="139" t="str">
        <f t="shared" si="6"/>
        <v/>
      </c>
      <c r="O494" s="138">
        <f t="shared" si="7"/>
        <v>0</v>
      </c>
      <c r="P494" s="140" t="str">
        <f t="shared" si="3"/>
        <v/>
      </c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</row>
    <row r="495" ht="15.0" customHeight="1">
      <c r="A495" s="147"/>
      <c r="B495" s="135"/>
      <c r="C495" s="136"/>
      <c r="D495" s="137"/>
      <c r="E495" s="137"/>
      <c r="F495" s="138">
        <f>SUMIF('Nhap-Xuat'!$K$12:$K$50000,$A495,'Nhap-Xuat'!$N$12:$N$50000)</f>
        <v>0</v>
      </c>
      <c r="G495" s="138">
        <f>SUMIF('Nhap-Xuat'!$K$12:$K$50000,$A495,'Nhap-Xuat'!$P$12:$P$50000)</f>
        <v>0</v>
      </c>
      <c r="H495" s="138">
        <f>SUMIF('Nhap-Xuat'!$K$12:$K$50000,$A495,'Nhap-Xuat'!$Q$12:$Q$50000)</f>
        <v>0</v>
      </c>
      <c r="I495" s="138">
        <f>SUMIF('Nhap-Xuat'!$K$12:$K$50000,$A495,'Nhap-Xuat'!$S$12:$S$50000)</f>
        <v>0</v>
      </c>
      <c r="J495" s="138">
        <f t="shared" ref="J495:K495" si="974">D495+F495-H495</f>
        <v>0</v>
      </c>
      <c r="K495" s="138">
        <f t="shared" si="974"/>
        <v>0</v>
      </c>
      <c r="L495" s="138">
        <f t="shared" ref="L495:M495" si="975">D495+F495</f>
        <v>0</v>
      </c>
      <c r="M495" s="138">
        <f t="shared" si="975"/>
        <v>0</v>
      </c>
      <c r="N495" s="139" t="str">
        <f t="shared" si="6"/>
        <v/>
      </c>
      <c r="O495" s="138">
        <f t="shared" si="7"/>
        <v>0</v>
      </c>
      <c r="P495" s="140" t="str">
        <f t="shared" si="3"/>
        <v/>
      </c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</row>
    <row r="496" ht="15.0" customHeight="1">
      <c r="A496" s="147"/>
      <c r="B496" s="135"/>
      <c r="C496" s="136"/>
      <c r="D496" s="137"/>
      <c r="E496" s="137"/>
      <c r="F496" s="138">
        <f>SUMIF('Nhap-Xuat'!$K$12:$K$50000,$A496,'Nhap-Xuat'!$N$12:$N$50000)</f>
        <v>0</v>
      </c>
      <c r="G496" s="138">
        <f>SUMIF('Nhap-Xuat'!$K$12:$K$50000,$A496,'Nhap-Xuat'!$P$12:$P$50000)</f>
        <v>0</v>
      </c>
      <c r="H496" s="138">
        <f>SUMIF('Nhap-Xuat'!$K$12:$K$50000,$A496,'Nhap-Xuat'!$Q$12:$Q$50000)</f>
        <v>0</v>
      </c>
      <c r="I496" s="138">
        <f>SUMIF('Nhap-Xuat'!$K$12:$K$50000,$A496,'Nhap-Xuat'!$S$12:$S$50000)</f>
        <v>0</v>
      </c>
      <c r="J496" s="138">
        <f t="shared" ref="J496:K496" si="976">D496+F496-H496</f>
        <v>0</v>
      </c>
      <c r="K496" s="138">
        <f t="shared" si="976"/>
        <v>0</v>
      </c>
      <c r="L496" s="138">
        <f t="shared" ref="L496:M496" si="977">D496+F496</f>
        <v>0</v>
      </c>
      <c r="M496" s="138">
        <f t="shared" si="977"/>
        <v>0</v>
      </c>
      <c r="N496" s="139" t="str">
        <f t="shared" si="6"/>
        <v/>
      </c>
      <c r="O496" s="138">
        <f t="shared" si="7"/>
        <v>0</v>
      </c>
      <c r="P496" s="140" t="str">
        <f t="shared" si="3"/>
        <v/>
      </c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</row>
    <row r="497" ht="15.0" customHeight="1">
      <c r="A497" s="147"/>
      <c r="B497" s="135"/>
      <c r="C497" s="136"/>
      <c r="D497" s="137"/>
      <c r="E497" s="137"/>
      <c r="F497" s="138">
        <f>SUMIF('Nhap-Xuat'!$K$12:$K$50000,$A497,'Nhap-Xuat'!$N$12:$N$50000)</f>
        <v>0</v>
      </c>
      <c r="G497" s="138">
        <f>SUMIF('Nhap-Xuat'!$K$12:$K$50000,$A497,'Nhap-Xuat'!$P$12:$P$50000)</f>
        <v>0</v>
      </c>
      <c r="H497" s="138">
        <f>SUMIF('Nhap-Xuat'!$K$12:$K$50000,$A497,'Nhap-Xuat'!$Q$12:$Q$50000)</f>
        <v>0</v>
      </c>
      <c r="I497" s="138">
        <f>SUMIF('Nhap-Xuat'!$K$12:$K$50000,$A497,'Nhap-Xuat'!$S$12:$S$50000)</f>
        <v>0</v>
      </c>
      <c r="J497" s="138">
        <f t="shared" ref="J497:K497" si="978">D497+F497-H497</f>
        <v>0</v>
      </c>
      <c r="K497" s="138">
        <f t="shared" si="978"/>
        <v>0</v>
      </c>
      <c r="L497" s="138">
        <f t="shared" ref="L497:M497" si="979">D497+F497</f>
        <v>0</v>
      </c>
      <c r="M497" s="138">
        <f t="shared" si="979"/>
        <v>0</v>
      </c>
      <c r="N497" s="139" t="str">
        <f t="shared" si="6"/>
        <v/>
      </c>
      <c r="O497" s="138">
        <f t="shared" si="7"/>
        <v>0</v>
      </c>
      <c r="P497" s="140" t="str">
        <f t="shared" si="3"/>
        <v/>
      </c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</row>
    <row r="498" ht="15.0" customHeight="1">
      <c r="A498" s="147"/>
      <c r="B498" s="135"/>
      <c r="C498" s="136"/>
      <c r="D498" s="137"/>
      <c r="E498" s="137"/>
      <c r="F498" s="138">
        <f>SUMIF('Nhap-Xuat'!$K$12:$K$50000,$A498,'Nhap-Xuat'!$N$12:$N$50000)</f>
        <v>0</v>
      </c>
      <c r="G498" s="138">
        <f>SUMIF('Nhap-Xuat'!$K$12:$K$50000,$A498,'Nhap-Xuat'!$P$12:$P$50000)</f>
        <v>0</v>
      </c>
      <c r="H498" s="138">
        <f>SUMIF('Nhap-Xuat'!$K$12:$K$50000,$A498,'Nhap-Xuat'!$Q$12:$Q$50000)</f>
        <v>0</v>
      </c>
      <c r="I498" s="138">
        <f>SUMIF('Nhap-Xuat'!$K$12:$K$50000,$A498,'Nhap-Xuat'!$S$12:$S$50000)</f>
        <v>0</v>
      </c>
      <c r="J498" s="138">
        <f t="shared" ref="J498:K498" si="980">D498+F498-H498</f>
        <v>0</v>
      </c>
      <c r="K498" s="138">
        <f t="shared" si="980"/>
        <v>0</v>
      </c>
      <c r="L498" s="138">
        <f t="shared" ref="L498:M498" si="981">D498+F498</f>
        <v>0</v>
      </c>
      <c r="M498" s="138">
        <f t="shared" si="981"/>
        <v>0</v>
      </c>
      <c r="N498" s="139" t="str">
        <f t="shared" si="6"/>
        <v/>
      </c>
      <c r="O498" s="138">
        <f t="shared" si="7"/>
        <v>0</v>
      </c>
      <c r="P498" s="140" t="str">
        <f t="shared" si="3"/>
        <v/>
      </c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</row>
    <row r="499" ht="15.0" customHeight="1">
      <c r="A499" s="147"/>
      <c r="B499" s="135"/>
      <c r="C499" s="136"/>
      <c r="D499" s="137"/>
      <c r="E499" s="137"/>
      <c r="F499" s="138">
        <f>SUMIF('Nhap-Xuat'!$K$12:$K$50000,$A499,'Nhap-Xuat'!$N$12:$N$50000)</f>
        <v>0</v>
      </c>
      <c r="G499" s="138">
        <f>SUMIF('Nhap-Xuat'!$K$12:$K$50000,$A499,'Nhap-Xuat'!$P$12:$P$50000)</f>
        <v>0</v>
      </c>
      <c r="H499" s="138">
        <f>SUMIF('Nhap-Xuat'!$K$12:$K$50000,$A499,'Nhap-Xuat'!$Q$12:$Q$50000)</f>
        <v>0</v>
      </c>
      <c r="I499" s="138">
        <f>SUMIF('Nhap-Xuat'!$K$12:$K$50000,$A499,'Nhap-Xuat'!$S$12:$S$50000)</f>
        <v>0</v>
      </c>
      <c r="J499" s="138">
        <f t="shared" ref="J499:K499" si="982">D499+F499-H499</f>
        <v>0</v>
      </c>
      <c r="K499" s="138">
        <f t="shared" si="982"/>
        <v>0</v>
      </c>
      <c r="L499" s="138">
        <f t="shared" ref="L499:M499" si="983">D499+F499</f>
        <v>0</v>
      </c>
      <c r="M499" s="138">
        <f t="shared" si="983"/>
        <v>0</v>
      </c>
      <c r="N499" s="139" t="str">
        <f t="shared" si="6"/>
        <v/>
      </c>
      <c r="O499" s="138">
        <f t="shared" si="7"/>
        <v>0</v>
      </c>
      <c r="P499" s="140" t="str">
        <f t="shared" si="3"/>
        <v/>
      </c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</row>
    <row r="500" ht="15.0" customHeight="1">
      <c r="A500" s="147"/>
      <c r="B500" s="135"/>
      <c r="C500" s="136"/>
      <c r="D500" s="137"/>
      <c r="E500" s="137"/>
      <c r="F500" s="138">
        <f>SUMIF('Nhap-Xuat'!$K$12:$K$50000,$A500,'Nhap-Xuat'!$N$12:$N$50000)</f>
        <v>0</v>
      </c>
      <c r="G500" s="138">
        <f>SUMIF('Nhap-Xuat'!$K$12:$K$50000,$A500,'Nhap-Xuat'!$P$12:$P$50000)</f>
        <v>0</v>
      </c>
      <c r="H500" s="138">
        <f>SUMIF('Nhap-Xuat'!$K$12:$K$50000,$A500,'Nhap-Xuat'!$Q$12:$Q$50000)</f>
        <v>0</v>
      </c>
      <c r="I500" s="138">
        <f>SUMIF('Nhap-Xuat'!$K$12:$K$50000,$A500,'Nhap-Xuat'!$S$12:$S$50000)</f>
        <v>0</v>
      </c>
      <c r="J500" s="138">
        <f t="shared" ref="J500:K500" si="984">D500+F500-H500</f>
        <v>0</v>
      </c>
      <c r="K500" s="138">
        <f t="shared" si="984"/>
        <v>0</v>
      </c>
      <c r="L500" s="138">
        <f t="shared" ref="L500:M500" si="985">D500+F500</f>
        <v>0</v>
      </c>
      <c r="M500" s="138">
        <f t="shared" si="985"/>
        <v>0</v>
      </c>
      <c r="N500" s="139" t="str">
        <f t="shared" si="6"/>
        <v/>
      </c>
      <c r="O500" s="138">
        <f t="shared" si="7"/>
        <v>0</v>
      </c>
      <c r="P500" s="140" t="str">
        <f t="shared" si="3"/>
        <v/>
      </c>
      <c r="Q500" s="141"/>
      <c r="R500" s="141"/>
      <c r="S500" s="141"/>
      <c r="T500" s="141"/>
      <c r="U500" s="141"/>
      <c r="V500" s="141"/>
      <c r="W500" s="141"/>
      <c r="X500" s="141"/>
      <c r="Y500" s="141"/>
      <c r="Z500" s="141"/>
    </row>
    <row r="501" ht="15.0" customHeight="1">
      <c r="A501" s="147"/>
      <c r="B501" s="135"/>
      <c r="C501" s="136"/>
      <c r="D501" s="137"/>
      <c r="E501" s="137"/>
      <c r="F501" s="138">
        <f>SUMIF('Nhap-Xuat'!$K$12:$K$50000,$A501,'Nhap-Xuat'!$N$12:$N$50000)</f>
        <v>0</v>
      </c>
      <c r="G501" s="138">
        <f>SUMIF('Nhap-Xuat'!$K$12:$K$50000,$A501,'Nhap-Xuat'!$P$12:$P$50000)</f>
        <v>0</v>
      </c>
      <c r="H501" s="138">
        <f>SUMIF('Nhap-Xuat'!$K$12:$K$50000,$A501,'Nhap-Xuat'!$Q$12:$Q$50000)</f>
        <v>0</v>
      </c>
      <c r="I501" s="138">
        <f>SUMIF('Nhap-Xuat'!$K$12:$K$50000,$A501,'Nhap-Xuat'!$S$12:$S$50000)</f>
        <v>0</v>
      </c>
      <c r="J501" s="138">
        <f t="shared" ref="J501:K501" si="986">D501+F501-H501</f>
        <v>0</v>
      </c>
      <c r="K501" s="138">
        <f t="shared" si="986"/>
        <v>0</v>
      </c>
      <c r="L501" s="138">
        <f t="shared" ref="L501:M501" si="987">D501+F501</f>
        <v>0</v>
      </c>
      <c r="M501" s="138">
        <f t="shared" si="987"/>
        <v>0</v>
      </c>
      <c r="N501" s="139" t="str">
        <f t="shared" si="6"/>
        <v/>
      </c>
      <c r="O501" s="138">
        <f t="shared" si="7"/>
        <v>0</v>
      </c>
      <c r="P501" s="140" t="str">
        <f t="shared" si="3"/>
        <v/>
      </c>
      <c r="Q501" s="141"/>
      <c r="R501" s="141"/>
      <c r="S501" s="141"/>
      <c r="T501" s="141"/>
      <c r="U501" s="141"/>
      <c r="V501" s="141"/>
      <c r="W501" s="141"/>
      <c r="X501" s="141"/>
      <c r="Y501" s="141"/>
      <c r="Z501" s="141"/>
    </row>
    <row r="502" ht="15.0" customHeight="1">
      <c r="A502" s="147"/>
      <c r="B502" s="135"/>
      <c r="C502" s="136"/>
      <c r="D502" s="137"/>
      <c r="E502" s="137"/>
      <c r="F502" s="138">
        <f>SUMIF('Nhap-Xuat'!$K$12:$K$50000,$A502,'Nhap-Xuat'!$N$12:$N$50000)</f>
        <v>0</v>
      </c>
      <c r="G502" s="138">
        <f>SUMIF('Nhap-Xuat'!$K$12:$K$50000,$A502,'Nhap-Xuat'!$P$12:$P$50000)</f>
        <v>0</v>
      </c>
      <c r="H502" s="138">
        <f>SUMIF('Nhap-Xuat'!$K$12:$K$50000,$A502,'Nhap-Xuat'!$Q$12:$Q$50000)</f>
        <v>0</v>
      </c>
      <c r="I502" s="138">
        <f>SUMIF('Nhap-Xuat'!$K$12:$K$50000,$A502,'Nhap-Xuat'!$S$12:$S$50000)</f>
        <v>0</v>
      </c>
      <c r="J502" s="138">
        <f t="shared" ref="J502:K502" si="988">D502+F502-H502</f>
        <v>0</v>
      </c>
      <c r="K502" s="138">
        <f t="shared" si="988"/>
        <v>0</v>
      </c>
      <c r="L502" s="138">
        <f t="shared" ref="L502:M502" si="989">D502+F502</f>
        <v>0</v>
      </c>
      <c r="M502" s="138">
        <f t="shared" si="989"/>
        <v>0</v>
      </c>
      <c r="N502" s="139" t="str">
        <f t="shared" si="6"/>
        <v/>
      </c>
      <c r="O502" s="138">
        <f t="shared" si="7"/>
        <v>0</v>
      </c>
      <c r="P502" s="140" t="str">
        <f t="shared" si="3"/>
        <v/>
      </c>
      <c r="Q502" s="141"/>
      <c r="R502" s="141"/>
      <c r="S502" s="141"/>
      <c r="T502" s="141"/>
      <c r="U502" s="141"/>
      <c r="V502" s="141"/>
      <c r="W502" s="141"/>
      <c r="X502" s="141"/>
      <c r="Y502" s="141"/>
      <c r="Z502" s="141"/>
    </row>
    <row r="503" ht="15.0" customHeight="1">
      <c r="A503" s="147"/>
      <c r="B503" s="135"/>
      <c r="C503" s="136"/>
      <c r="D503" s="137"/>
      <c r="E503" s="137"/>
      <c r="F503" s="138">
        <f>SUMIF('Nhap-Xuat'!$K$12:$K$50000,$A503,'Nhap-Xuat'!$N$12:$N$50000)</f>
        <v>0</v>
      </c>
      <c r="G503" s="138">
        <f>SUMIF('Nhap-Xuat'!$K$12:$K$50000,$A503,'Nhap-Xuat'!$P$12:$P$50000)</f>
        <v>0</v>
      </c>
      <c r="H503" s="138">
        <f>SUMIF('Nhap-Xuat'!$K$12:$K$50000,$A503,'Nhap-Xuat'!$Q$12:$Q$50000)</f>
        <v>0</v>
      </c>
      <c r="I503" s="138">
        <f>SUMIF('Nhap-Xuat'!$K$12:$K$50000,$A503,'Nhap-Xuat'!$S$12:$S$50000)</f>
        <v>0</v>
      </c>
      <c r="J503" s="138">
        <f t="shared" ref="J503:K503" si="990">D503+F503-H503</f>
        <v>0</v>
      </c>
      <c r="K503" s="138">
        <f t="shared" si="990"/>
        <v>0</v>
      </c>
      <c r="L503" s="138">
        <f t="shared" ref="L503:M503" si="991">D503+F503</f>
        <v>0</v>
      </c>
      <c r="M503" s="138">
        <f t="shared" si="991"/>
        <v>0</v>
      </c>
      <c r="N503" s="139" t="str">
        <f t="shared" si="6"/>
        <v/>
      </c>
      <c r="O503" s="138">
        <f t="shared" si="7"/>
        <v>0</v>
      </c>
      <c r="P503" s="140" t="str">
        <f t="shared" si="3"/>
        <v/>
      </c>
      <c r="Q503" s="141"/>
      <c r="R503" s="141"/>
      <c r="S503" s="141"/>
      <c r="T503" s="141"/>
      <c r="U503" s="141"/>
      <c r="V503" s="141"/>
      <c r="W503" s="141"/>
      <c r="X503" s="141"/>
      <c r="Y503" s="141"/>
      <c r="Z503" s="141"/>
    </row>
    <row r="504" ht="15.0" customHeight="1">
      <c r="A504" s="147"/>
      <c r="B504" s="135"/>
      <c r="C504" s="136"/>
      <c r="D504" s="137"/>
      <c r="E504" s="137"/>
      <c r="F504" s="138">
        <f>SUMIF('Nhap-Xuat'!$K$12:$K$50000,$A504,'Nhap-Xuat'!$N$12:$N$50000)</f>
        <v>0</v>
      </c>
      <c r="G504" s="138">
        <f>SUMIF('Nhap-Xuat'!$K$12:$K$50000,$A504,'Nhap-Xuat'!$P$12:$P$50000)</f>
        <v>0</v>
      </c>
      <c r="H504" s="138">
        <f>SUMIF('Nhap-Xuat'!$K$12:$K$50000,$A504,'Nhap-Xuat'!$Q$12:$Q$50000)</f>
        <v>0</v>
      </c>
      <c r="I504" s="138">
        <f>SUMIF('Nhap-Xuat'!$K$12:$K$50000,$A504,'Nhap-Xuat'!$S$12:$S$50000)</f>
        <v>0</v>
      </c>
      <c r="J504" s="138">
        <f t="shared" ref="J504:K504" si="992">D504+F504-H504</f>
        <v>0</v>
      </c>
      <c r="K504" s="138">
        <f t="shared" si="992"/>
        <v>0</v>
      </c>
      <c r="L504" s="138">
        <f t="shared" ref="L504:M504" si="993">D504+F504</f>
        <v>0</v>
      </c>
      <c r="M504" s="138">
        <f t="shared" si="993"/>
        <v>0</v>
      </c>
      <c r="N504" s="139" t="str">
        <f t="shared" si="6"/>
        <v/>
      </c>
      <c r="O504" s="138">
        <f t="shared" si="7"/>
        <v>0</v>
      </c>
      <c r="P504" s="140" t="str">
        <f t="shared" si="3"/>
        <v/>
      </c>
      <c r="Q504" s="141"/>
      <c r="R504" s="141"/>
      <c r="S504" s="141"/>
      <c r="T504" s="141"/>
      <c r="U504" s="141"/>
      <c r="V504" s="141"/>
      <c r="W504" s="141"/>
      <c r="X504" s="141"/>
      <c r="Y504" s="141"/>
      <c r="Z504" s="141"/>
    </row>
    <row r="505" ht="15.0" customHeight="1">
      <c r="A505" s="147"/>
      <c r="B505" s="135"/>
      <c r="C505" s="136"/>
      <c r="D505" s="137"/>
      <c r="E505" s="137"/>
      <c r="F505" s="138">
        <f>SUMIF('Nhap-Xuat'!$K$12:$K$50000,$A505,'Nhap-Xuat'!$N$12:$N$50000)</f>
        <v>0</v>
      </c>
      <c r="G505" s="138">
        <f>SUMIF('Nhap-Xuat'!$K$12:$K$50000,$A505,'Nhap-Xuat'!$P$12:$P$50000)</f>
        <v>0</v>
      </c>
      <c r="H505" s="138">
        <f>SUMIF('Nhap-Xuat'!$K$12:$K$50000,$A505,'Nhap-Xuat'!$Q$12:$Q$50000)</f>
        <v>0</v>
      </c>
      <c r="I505" s="138">
        <f>SUMIF('Nhap-Xuat'!$K$12:$K$50000,$A505,'Nhap-Xuat'!$S$12:$S$50000)</f>
        <v>0</v>
      </c>
      <c r="J505" s="138">
        <f t="shared" ref="J505:K505" si="994">D505+F505-H505</f>
        <v>0</v>
      </c>
      <c r="K505" s="138">
        <f t="shared" si="994"/>
        <v>0</v>
      </c>
      <c r="L505" s="138">
        <f t="shared" ref="L505:M505" si="995">D505+F505</f>
        <v>0</v>
      </c>
      <c r="M505" s="138">
        <f t="shared" si="995"/>
        <v>0</v>
      </c>
      <c r="N505" s="139" t="str">
        <f t="shared" si="6"/>
        <v/>
      </c>
      <c r="O505" s="138">
        <f t="shared" si="7"/>
        <v>0</v>
      </c>
      <c r="P505" s="140" t="str">
        <f t="shared" si="3"/>
        <v/>
      </c>
      <c r="Q505" s="141"/>
      <c r="R505" s="141"/>
      <c r="S505" s="141"/>
      <c r="T505" s="141"/>
      <c r="U505" s="141"/>
      <c r="V505" s="141"/>
      <c r="W505" s="141"/>
      <c r="X505" s="141"/>
      <c r="Y505" s="141"/>
      <c r="Z505" s="141"/>
    </row>
    <row r="506" ht="15.0" customHeight="1">
      <c r="A506" s="147"/>
      <c r="B506" s="135"/>
      <c r="C506" s="136"/>
      <c r="D506" s="137"/>
      <c r="E506" s="137"/>
      <c r="F506" s="138">
        <f>SUMIF('Nhap-Xuat'!$K$12:$K$50000,$A506,'Nhap-Xuat'!$N$12:$N$50000)</f>
        <v>0</v>
      </c>
      <c r="G506" s="138">
        <f>SUMIF('Nhap-Xuat'!$K$12:$K$50000,$A506,'Nhap-Xuat'!$P$12:$P$50000)</f>
        <v>0</v>
      </c>
      <c r="H506" s="138">
        <f>SUMIF('Nhap-Xuat'!$K$12:$K$50000,$A506,'Nhap-Xuat'!$Q$12:$Q$50000)</f>
        <v>0</v>
      </c>
      <c r="I506" s="138">
        <f>SUMIF('Nhap-Xuat'!$K$12:$K$50000,$A506,'Nhap-Xuat'!$S$12:$S$50000)</f>
        <v>0</v>
      </c>
      <c r="J506" s="138">
        <f t="shared" ref="J506:K506" si="996">D506+F506-H506</f>
        <v>0</v>
      </c>
      <c r="K506" s="138">
        <f t="shared" si="996"/>
        <v>0</v>
      </c>
      <c r="L506" s="138">
        <f t="shared" ref="L506:M506" si="997">D506+F506</f>
        <v>0</v>
      </c>
      <c r="M506" s="138">
        <f t="shared" si="997"/>
        <v>0</v>
      </c>
      <c r="N506" s="139" t="str">
        <f t="shared" si="6"/>
        <v/>
      </c>
      <c r="O506" s="138">
        <f t="shared" si="7"/>
        <v>0</v>
      </c>
      <c r="P506" s="140" t="str">
        <f t="shared" si="3"/>
        <v/>
      </c>
      <c r="Q506" s="141"/>
      <c r="R506" s="141"/>
      <c r="S506" s="141"/>
      <c r="T506" s="141"/>
      <c r="U506" s="141"/>
      <c r="V506" s="141"/>
      <c r="W506" s="141"/>
      <c r="X506" s="141"/>
      <c r="Y506" s="141"/>
      <c r="Z506" s="141"/>
    </row>
    <row r="507" ht="15.0" customHeight="1">
      <c r="A507" s="147"/>
      <c r="B507" s="135"/>
      <c r="C507" s="136"/>
      <c r="D507" s="137"/>
      <c r="E507" s="137"/>
      <c r="F507" s="138">
        <f>SUMIF('Nhap-Xuat'!$K$12:$K$50000,$A507,'Nhap-Xuat'!$N$12:$N$50000)</f>
        <v>0</v>
      </c>
      <c r="G507" s="138">
        <f>SUMIF('Nhap-Xuat'!$K$12:$K$50000,$A507,'Nhap-Xuat'!$P$12:$P$50000)</f>
        <v>0</v>
      </c>
      <c r="H507" s="138">
        <f>SUMIF('Nhap-Xuat'!$K$12:$K$50000,$A507,'Nhap-Xuat'!$Q$12:$Q$50000)</f>
        <v>0</v>
      </c>
      <c r="I507" s="138">
        <f>SUMIF('Nhap-Xuat'!$K$12:$K$50000,$A507,'Nhap-Xuat'!$S$12:$S$50000)</f>
        <v>0</v>
      </c>
      <c r="J507" s="138">
        <f t="shared" ref="J507:K507" si="998">D507+F507-H507</f>
        <v>0</v>
      </c>
      <c r="K507" s="138">
        <f t="shared" si="998"/>
        <v>0</v>
      </c>
      <c r="L507" s="138">
        <f t="shared" ref="L507:M507" si="999">D507+F507</f>
        <v>0</v>
      </c>
      <c r="M507" s="138">
        <f t="shared" si="999"/>
        <v>0</v>
      </c>
      <c r="N507" s="139" t="str">
        <f t="shared" si="6"/>
        <v/>
      </c>
      <c r="O507" s="138">
        <f t="shared" si="7"/>
        <v>0</v>
      </c>
      <c r="P507" s="140" t="str">
        <f t="shared" si="3"/>
        <v/>
      </c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</row>
    <row r="508" ht="15.0" customHeight="1">
      <c r="A508" s="147"/>
      <c r="B508" s="135"/>
      <c r="C508" s="136"/>
      <c r="D508" s="137"/>
      <c r="E508" s="137"/>
      <c r="F508" s="138">
        <f>SUMIF('Nhap-Xuat'!$K$12:$K$50000,$A508,'Nhap-Xuat'!$N$12:$N$50000)</f>
        <v>0</v>
      </c>
      <c r="G508" s="138">
        <f>SUMIF('Nhap-Xuat'!$K$12:$K$50000,$A508,'Nhap-Xuat'!$P$12:$P$50000)</f>
        <v>0</v>
      </c>
      <c r="H508" s="138">
        <f>SUMIF('Nhap-Xuat'!$K$12:$K$50000,$A508,'Nhap-Xuat'!$Q$12:$Q$50000)</f>
        <v>0</v>
      </c>
      <c r="I508" s="138">
        <f>SUMIF('Nhap-Xuat'!$K$12:$K$50000,$A508,'Nhap-Xuat'!$S$12:$S$50000)</f>
        <v>0</v>
      </c>
      <c r="J508" s="138">
        <f t="shared" ref="J508:K508" si="1000">D508+F508-H508</f>
        <v>0</v>
      </c>
      <c r="K508" s="138">
        <f t="shared" si="1000"/>
        <v>0</v>
      </c>
      <c r="L508" s="138">
        <f t="shared" ref="L508:M508" si="1001">D508+F508</f>
        <v>0</v>
      </c>
      <c r="M508" s="138">
        <f t="shared" si="1001"/>
        <v>0</v>
      </c>
      <c r="N508" s="139" t="str">
        <f t="shared" si="6"/>
        <v/>
      </c>
      <c r="O508" s="138">
        <f t="shared" si="7"/>
        <v>0</v>
      </c>
      <c r="P508" s="140" t="str">
        <f t="shared" si="3"/>
        <v/>
      </c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</row>
    <row r="509" ht="15.0" customHeight="1">
      <c r="A509" s="147"/>
      <c r="B509" s="135"/>
      <c r="C509" s="136"/>
      <c r="D509" s="137"/>
      <c r="E509" s="137"/>
      <c r="F509" s="138">
        <f>SUMIF('Nhap-Xuat'!$K$12:$K$50000,$A509,'Nhap-Xuat'!$N$12:$N$50000)</f>
        <v>0</v>
      </c>
      <c r="G509" s="138">
        <f>SUMIF('Nhap-Xuat'!$K$12:$K$50000,$A509,'Nhap-Xuat'!$P$12:$P$50000)</f>
        <v>0</v>
      </c>
      <c r="H509" s="138">
        <f>SUMIF('Nhap-Xuat'!$K$12:$K$50000,$A509,'Nhap-Xuat'!$Q$12:$Q$50000)</f>
        <v>0</v>
      </c>
      <c r="I509" s="138">
        <f>SUMIF('Nhap-Xuat'!$K$12:$K$50000,$A509,'Nhap-Xuat'!$S$12:$S$50000)</f>
        <v>0</v>
      </c>
      <c r="J509" s="138">
        <f t="shared" ref="J509:K509" si="1002">D509+F509-H509</f>
        <v>0</v>
      </c>
      <c r="K509" s="138">
        <f t="shared" si="1002"/>
        <v>0</v>
      </c>
      <c r="L509" s="138">
        <f t="shared" ref="L509:M509" si="1003">D509+F509</f>
        <v>0</v>
      </c>
      <c r="M509" s="138">
        <f t="shared" si="1003"/>
        <v>0</v>
      </c>
      <c r="N509" s="139" t="str">
        <f t="shared" si="6"/>
        <v/>
      </c>
      <c r="O509" s="138">
        <f t="shared" si="7"/>
        <v>0</v>
      </c>
      <c r="P509" s="140" t="str">
        <f t="shared" si="3"/>
        <v/>
      </c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</row>
    <row r="510" ht="15.0" customHeight="1">
      <c r="A510" s="147"/>
      <c r="B510" s="135"/>
      <c r="C510" s="136"/>
      <c r="D510" s="137"/>
      <c r="E510" s="137"/>
      <c r="F510" s="138">
        <f>SUMIF('Nhap-Xuat'!$K$12:$K$50000,$A510,'Nhap-Xuat'!$N$12:$N$50000)</f>
        <v>0</v>
      </c>
      <c r="G510" s="138">
        <f>SUMIF('Nhap-Xuat'!$K$12:$K$50000,$A510,'Nhap-Xuat'!$P$12:$P$50000)</f>
        <v>0</v>
      </c>
      <c r="H510" s="138">
        <f>SUMIF('Nhap-Xuat'!$K$12:$K$50000,$A510,'Nhap-Xuat'!$Q$12:$Q$50000)</f>
        <v>0</v>
      </c>
      <c r="I510" s="138">
        <f>SUMIF('Nhap-Xuat'!$K$12:$K$50000,$A510,'Nhap-Xuat'!$S$12:$S$50000)</f>
        <v>0</v>
      </c>
      <c r="J510" s="138">
        <f t="shared" ref="J510:K510" si="1004">D510+F510-H510</f>
        <v>0</v>
      </c>
      <c r="K510" s="138">
        <f t="shared" si="1004"/>
        <v>0</v>
      </c>
      <c r="L510" s="138">
        <f t="shared" ref="L510:M510" si="1005">D510+F510</f>
        <v>0</v>
      </c>
      <c r="M510" s="138">
        <f t="shared" si="1005"/>
        <v>0</v>
      </c>
      <c r="N510" s="139" t="str">
        <f t="shared" si="6"/>
        <v/>
      </c>
      <c r="O510" s="138">
        <f t="shared" si="7"/>
        <v>0</v>
      </c>
      <c r="P510" s="140" t="str">
        <f t="shared" si="3"/>
        <v/>
      </c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</row>
    <row r="511" ht="15.0" customHeight="1">
      <c r="A511" s="147"/>
      <c r="B511" s="135"/>
      <c r="C511" s="136"/>
      <c r="D511" s="137"/>
      <c r="E511" s="137"/>
      <c r="F511" s="138">
        <f>SUMIF('Nhap-Xuat'!$K$12:$K$50000,$A511,'Nhap-Xuat'!$N$12:$N$50000)</f>
        <v>0</v>
      </c>
      <c r="G511" s="138">
        <f>SUMIF('Nhap-Xuat'!$K$12:$K$50000,$A511,'Nhap-Xuat'!$P$12:$P$50000)</f>
        <v>0</v>
      </c>
      <c r="H511" s="138">
        <f>SUMIF('Nhap-Xuat'!$K$12:$K$50000,$A511,'Nhap-Xuat'!$Q$12:$Q$50000)</f>
        <v>0</v>
      </c>
      <c r="I511" s="138">
        <f>SUMIF('Nhap-Xuat'!$K$12:$K$50000,$A511,'Nhap-Xuat'!$S$12:$S$50000)</f>
        <v>0</v>
      </c>
      <c r="J511" s="138">
        <f t="shared" ref="J511:K511" si="1006">D511+F511-H511</f>
        <v>0</v>
      </c>
      <c r="K511" s="138">
        <f t="shared" si="1006"/>
        <v>0</v>
      </c>
      <c r="L511" s="138">
        <f t="shared" ref="L511:M511" si="1007">D511+F511</f>
        <v>0</v>
      </c>
      <c r="M511" s="138">
        <f t="shared" si="1007"/>
        <v>0</v>
      </c>
      <c r="N511" s="139" t="str">
        <f t="shared" si="6"/>
        <v/>
      </c>
      <c r="O511" s="138">
        <f t="shared" si="7"/>
        <v>0</v>
      </c>
      <c r="P511" s="140" t="str">
        <f t="shared" si="3"/>
        <v/>
      </c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</row>
    <row r="512" ht="15.0" customHeight="1">
      <c r="A512" s="147"/>
      <c r="B512" s="135"/>
      <c r="C512" s="136"/>
      <c r="D512" s="137"/>
      <c r="E512" s="137"/>
      <c r="F512" s="138">
        <f>SUMIF('Nhap-Xuat'!$K$12:$K$50000,$A512,'Nhap-Xuat'!$N$12:$N$50000)</f>
        <v>0</v>
      </c>
      <c r="G512" s="138">
        <f>SUMIF('Nhap-Xuat'!$K$12:$K$50000,$A512,'Nhap-Xuat'!$P$12:$P$50000)</f>
        <v>0</v>
      </c>
      <c r="H512" s="138">
        <f>SUMIF('Nhap-Xuat'!$K$12:$K$50000,$A512,'Nhap-Xuat'!$Q$12:$Q$50000)</f>
        <v>0</v>
      </c>
      <c r="I512" s="138">
        <f>SUMIF('Nhap-Xuat'!$K$12:$K$50000,$A512,'Nhap-Xuat'!$S$12:$S$50000)</f>
        <v>0</v>
      </c>
      <c r="J512" s="138">
        <f t="shared" ref="J512:K512" si="1008">D512+F512-H512</f>
        <v>0</v>
      </c>
      <c r="K512" s="138">
        <f t="shared" si="1008"/>
        <v>0</v>
      </c>
      <c r="L512" s="138">
        <f t="shared" ref="L512:M512" si="1009">D512+F512</f>
        <v>0</v>
      </c>
      <c r="M512" s="138">
        <f t="shared" si="1009"/>
        <v>0</v>
      </c>
      <c r="N512" s="139" t="str">
        <f t="shared" si="6"/>
        <v/>
      </c>
      <c r="O512" s="138">
        <f t="shared" si="7"/>
        <v>0</v>
      </c>
      <c r="P512" s="140" t="str">
        <f t="shared" si="3"/>
        <v/>
      </c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</row>
    <row r="513" ht="15.0" customHeight="1">
      <c r="A513" s="147"/>
      <c r="B513" s="135"/>
      <c r="C513" s="136"/>
      <c r="D513" s="137"/>
      <c r="E513" s="137"/>
      <c r="F513" s="138">
        <f>SUMIF('Nhap-Xuat'!$K$12:$K$50000,$A513,'Nhap-Xuat'!$N$12:$N$50000)</f>
        <v>0</v>
      </c>
      <c r="G513" s="138">
        <f>SUMIF('Nhap-Xuat'!$K$12:$K$50000,$A513,'Nhap-Xuat'!$P$12:$P$50000)</f>
        <v>0</v>
      </c>
      <c r="H513" s="138">
        <f>SUMIF('Nhap-Xuat'!$K$12:$K$50000,$A513,'Nhap-Xuat'!$Q$12:$Q$50000)</f>
        <v>0</v>
      </c>
      <c r="I513" s="138">
        <f>SUMIF('Nhap-Xuat'!$K$12:$K$50000,$A513,'Nhap-Xuat'!$S$12:$S$50000)</f>
        <v>0</v>
      </c>
      <c r="J513" s="138">
        <f t="shared" ref="J513:K513" si="1010">D513+F513-H513</f>
        <v>0</v>
      </c>
      <c r="K513" s="138">
        <f t="shared" si="1010"/>
        <v>0</v>
      </c>
      <c r="L513" s="138">
        <f t="shared" ref="L513:M513" si="1011">D513+F513</f>
        <v>0</v>
      </c>
      <c r="M513" s="138">
        <f t="shared" si="1011"/>
        <v>0</v>
      </c>
      <c r="N513" s="139" t="str">
        <f t="shared" si="6"/>
        <v/>
      </c>
      <c r="O513" s="138">
        <f t="shared" si="7"/>
        <v>0</v>
      </c>
      <c r="P513" s="140" t="str">
        <f t="shared" si="3"/>
        <v/>
      </c>
      <c r="Q513" s="141"/>
      <c r="R513" s="141"/>
      <c r="S513" s="141"/>
      <c r="T513" s="141"/>
      <c r="U513" s="141"/>
      <c r="V513" s="141"/>
      <c r="W513" s="141"/>
      <c r="X513" s="141"/>
      <c r="Y513" s="141"/>
      <c r="Z513" s="141"/>
    </row>
    <row r="514" ht="15.0" customHeight="1">
      <c r="A514" s="147"/>
      <c r="B514" s="135"/>
      <c r="C514" s="136"/>
      <c r="D514" s="137"/>
      <c r="E514" s="137"/>
      <c r="F514" s="138">
        <f>SUMIF('Nhap-Xuat'!$K$12:$K$50000,$A514,'Nhap-Xuat'!$N$12:$N$50000)</f>
        <v>0</v>
      </c>
      <c r="G514" s="138">
        <f>SUMIF('Nhap-Xuat'!$K$12:$K$50000,$A514,'Nhap-Xuat'!$P$12:$P$50000)</f>
        <v>0</v>
      </c>
      <c r="H514" s="138">
        <f>SUMIF('Nhap-Xuat'!$K$12:$K$50000,$A514,'Nhap-Xuat'!$Q$12:$Q$50000)</f>
        <v>0</v>
      </c>
      <c r="I514" s="138">
        <f>SUMIF('Nhap-Xuat'!$K$12:$K$50000,$A514,'Nhap-Xuat'!$S$12:$S$50000)</f>
        <v>0</v>
      </c>
      <c r="J514" s="138">
        <f t="shared" ref="J514:K514" si="1012">D514+F514-H514</f>
        <v>0</v>
      </c>
      <c r="K514" s="138">
        <f t="shared" si="1012"/>
        <v>0</v>
      </c>
      <c r="L514" s="138">
        <f t="shared" ref="L514:M514" si="1013">D514+F514</f>
        <v>0</v>
      </c>
      <c r="M514" s="138">
        <f t="shared" si="1013"/>
        <v>0</v>
      </c>
      <c r="N514" s="139" t="str">
        <f t="shared" si="6"/>
        <v/>
      </c>
      <c r="O514" s="138">
        <f t="shared" si="7"/>
        <v>0</v>
      </c>
      <c r="P514" s="140" t="str">
        <f t="shared" si="3"/>
        <v/>
      </c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</row>
    <row r="515" ht="15.0" customHeight="1">
      <c r="A515" s="147"/>
      <c r="B515" s="135"/>
      <c r="C515" s="136"/>
      <c r="D515" s="137"/>
      <c r="E515" s="137"/>
      <c r="F515" s="138">
        <f>SUMIF('Nhap-Xuat'!$K$12:$K$50000,$A515,'Nhap-Xuat'!$N$12:$N$50000)</f>
        <v>0</v>
      </c>
      <c r="G515" s="138">
        <f>SUMIF('Nhap-Xuat'!$K$12:$K$50000,$A515,'Nhap-Xuat'!$P$12:$P$50000)</f>
        <v>0</v>
      </c>
      <c r="H515" s="138">
        <f>SUMIF('Nhap-Xuat'!$K$12:$K$50000,$A515,'Nhap-Xuat'!$Q$12:$Q$50000)</f>
        <v>0</v>
      </c>
      <c r="I515" s="138">
        <f>SUMIF('Nhap-Xuat'!$K$12:$K$50000,$A515,'Nhap-Xuat'!$S$12:$S$50000)</f>
        <v>0</v>
      </c>
      <c r="J515" s="138">
        <f t="shared" ref="J515:K515" si="1014">D515+F515-H515</f>
        <v>0</v>
      </c>
      <c r="K515" s="138">
        <f t="shared" si="1014"/>
        <v>0</v>
      </c>
      <c r="L515" s="138">
        <f t="shared" ref="L515:M515" si="1015">D515+F515</f>
        <v>0</v>
      </c>
      <c r="M515" s="138">
        <f t="shared" si="1015"/>
        <v>0</v>
      </c>
      <c r="N515" s="139" t="str">
        <f t="shared" si="6"/>
        <v/>
      </c>
      <c r="O515" s="138">
        <f t="shared" si="7"/>
        <v>0</v>
      </c>
      <c r="P515" s="140" t="str">
        <f t="shared" si="3"/>
        <v/>
      </c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</row>
    <row r="516" ht="15.0" customHeight="1">
      <c r="A516" s="147"/>
      <c r="B516" s="135"/>
      <c r="C516" s="136"/>
      <c r="D516" s="137"/>
      <c r="E516" s="137"/>
      <c r="F516" s="138">
        <f>SUMIF('Nhap-Xuat'!$K$12:$K$50000,$A516,'Nhap-Xuat'!$N$12:$N$50000)</f>
        <v>0</v>
      </c>
      <c r="G516" s="138">
        <f>SUMIF('Nhap-Xuat'!$K$12:$K$50000,$A516,'Nhap-Xuat'!$P$12:$P$50000)</f>
        <v>0</v>
      </c>
      <c r="H516" s="138">
        <f>SUMIF('Nhap-Xuat'!$K$12:$K$50000,$A516,'Nhap-Xuat'!$Q$12:$Q$50000)</f>
        <v>0</v>
      </c>
      <c r="I516" s="138">
        <f>SUMIF('Nhap-Xuat'!$K$12:$K$50000,$A516,'Nhap-Xuat'!$S$12:$S$50000)</f>
        <v>0</v>
      </c>
      <c r="J516" s="138">
        <f t="shared" ref="J516:K516" si="1016">D516+F516-H516</f>
        <v>0</v>
      </c>
      <c r="K516" s="138">
        <f t="shared" si="1016"/>
        <v>0</v>
      </c>
      <c r="L516" s="138">
        <f t="shared" ref="L516:M516" si="1017">D516+F516</f>
        <v>0</v>
      </c>
      <c r="M516" s="138">
        <f t="shared" si="1017"/>
        <v>0</v>
      </c>
      <c r="N516" s="139" t="str">
        <f t="shared" si="6"/>
        <v/>
      </c>
      <c r="O516" s="138">
        <f t="shared" si="7"/>
        <v>0</v>
      </c>
      <c r="P516" s="140" t="str">
        <f t="shared" si="3"/>
        <v/>
      </c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</row>
    <row r="517" ht="15.0" customHeight="1">
      <c r="A517" s="147"/>
      <c r="B517" s="135"/>
      <c r="C517" s="136"/>
      <c r="D517" s="137"/>
      <c r="E517" s="137"/>
      <c r="F517" s="138">
        <f>SUMIF('Nhap-Xuat'!$K$12:$K$50000,$A517,'Nhap-Xuat'!$N$12:$N$50000)</f>
        <v>0</v>
      </c>
      <c r="G517" s="138">
        <f>SUMIF('Nhap-Xuat'!$K$12:$K$50000,$A517,'Nhap-Xuat'!$P$12:$P$50000)</f>
        <v>0</v>
      </c>
      <c r="H517" s="138">
        <f>SUMIF('Nhap-Xuat'!$K$12:$K$50000,$A517,'Nhap-Xuat'!$Q$12:$Q$50000)</f>
        <v>0</v>
      </c>
      <c r="I517" s="138">
        <f>SUMIF('Nhap-Xuat'!$K$12:$K$50000,$A517,'Nhap-Xuat'!$S$12:$S$50000)</f>
        <v>0</v>
      </c>
      <c r="J517" s="138">
        <f t="shared" ref="J517:K517" si="1018">D517+F517-H517</f>
        <v>0</v>
      </c>
      <c r="K517" s="138">
        <f t="shared" si="1018"/>
        <v>0</v>
      </c>
      <c r="L517" s="138">
        <f t="shared" ref="L517:M517" si="1019">D517+F517</f>
        <v>0</v>
      </c>
      <c r="M517" s="138">
        <f t="shared" si="1019"/>
        <v>0</v>
      </c>
      <c r="N517" s="139" t="str">
        <f t="shared" si="6"/>
        <v/>
      </c>
      <c r="O517" s="138">
        <f t="shared" si="7"/>
        <v>0</v>
      </c>
      <c r="P517" s="140" t="str">
        <f t="shared" si="3"/>
        <v/>
      </c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</row>
    <row r="518" ht="15.0" customHeight="1">
      <c r="A518" s="147"/>
      <c r="B518" s="135"/>
      <c r="C518" s="136"/>
      <c r="D518" s="137"/>
      <c r="E518" s="137"/>
      <c r="F518" s="138">
        <f>SUMIF('Nhap-Xuat'!$K$12:$K$50000,$A518,'Nhap-Xuat'!$N$12:$N$50000)</f>
        <v>0</v>
      </c>
      <c r="G518" s="138">
        <f>SUMIF('Nhap-Xuat'!$K$12:$K$50000,$A518,'Nhap-Xuat'!$P$12:$P$50000)</f>
        <v>0</v>
      </c>
      <c r="H518" s="138">
        <f>SUMIF('Nhap-Xuat'!$K$12:$K$50000,$A518,'Nhap-Xuat'!$Q$12:$Q$50000)</f>
        <v>0</v>
      </c>
      <c r="I518" s="138">
        <f>SUMIF('Nhap-Xuat'!$K$12:$K$50000,$A518,'Nhap-Xuat'!$S$12:$S$50000)</f>
        <v>0</v>
      </c>
      <c r="J518" s="138">
        <f t="shared" ref="J518:K518" si="1020">D518+F518-H518</f>
        <v>0</v>
      </c>
      <c r="K518" s="138">
        <f t="shared" si="1020"/>
        <v>0</v>
      </c>
      <c r="L518" s="138">
        <f t="shared" ref="L518:M518" si="1021">D518+F518</f>
        <v>0</v>
      </c>
      <c r="M518" s="138">
        <f t="shared" si="1021"/>
        <v>0</v>
      </c>
      <c r="N518" s="139" t="str">
        <f t="shared" si="6"/>
        <v/>
      </c>
      <c r="O518" s="138">
        <f t="shared" si="7"/>
        <v>0</v>
      </c>
      <c r="P518" s="140" t="str">
        <f t="shared" si="3"/>
        <v/>
      </c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</row>
    <row r="519" ht="15.0" customHeight="1">
      <c r="A519" s="147"/>
      <c r="B519" s="135"/>
      <c r="C519" s="136"/>
      <c r="D519" s="137"/>
      <c r="E519" s="137"/>
      <c r="F519" s="138">
        <f>SUMIF('Nhap-Xuat'!$K$12:$K$50000,$A519,'Nhap-Xuat'!$N$12:$N$50000)</f>
        <v>0</v>
      </c>
      <c r="G519" s="138">
        <f>SUMIF('Nhap-Xuat'!$K$12:$K$50000,$A519,'Nhap-Xuat'!$P$12:$P$50000)</f>
        <v>0</v>
      </c>
      <c r="H519" s="138">
        <f>SUMIF('Nhap-Xuat'!$K$12:$K$50000,$A519,'Nhap-Xuat'!$Q$12:$Q$50000)</f>
        <v>0</v>
      </c>
      <c r="I519" s="138">
        <f>SUMIF('Nhap-Xuat'!$K$12:$K$50000,$A519,'Nhap-Xuat'!$S$12:$S$50000)</f>
        <v>0</v>
      </c>
      <c r="J519" s="138">
        <f t="shared" ref="J519:K519" si="1022">D519+F519-H519</f>
        <v>0</v>
      </c>
      <c r="K519" s="138">
        <f t="shared" si="1022"/>
        <v>0</v>
      </c>
      <c r="L519" s="138">
        <f t="shared" ref="L519:M519" si="1023">D519+F519</f>
        <v>0</v>
      </c>
      <c r="M519" s="138">
        <f t="shared" si="1023"/>
        <v>0</v>
      </c>
      <c r="N519" s="139" t="str">
        <f t="shared" si="6"/>
        <v/>
      </c>
      <c r="O519" s="138">
        <f t="shared" si="7"/>
        <v>0</v>
      </c>
      <c r="P519" s="140" t="str">
        <f t="shared" si="3"/>
        <v/>
      </c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</row>
    <row r="520" ht="15.0" customHeight="1">
      <c r="A520" s="147"/>
      <c r="B520" s="135"/>
      <c r="C520" s="136"/>
      <c r="D520" s="137"/>
      <c r="E520" s="137"/>
      <c r="F520" s="138">
        <f>SUMIF('Nhap-Xuat'!$K$12:$K$50000,$A520,'Nhap-Xuat'!$N$12:$N$50000)</f>
        <v>0</v>
      </c>
      <c r="G520" s="138">
        <f>SUMIF('Nhap-Xuat'!$K$12:$K$50000,$A520,'Nhap-Xuat'!$P$12:$P$50000)</f>
        <v>0</v>
      </c>
      <c r="H520" s="138">
        <f>SUMIF('Nhap-Xuat'!$K$12:$K$50000,$A520,'Nhap-Xuat'!$Q$12:$Q$50000)</f>
        <v>0</v>
      </c>
      <c r="I520" s="138">
        <f>SUMIF('Nhap-Xuat'!$K$12:$K$50000,$A520,'Nhap-Xuat'!$S$12:$S$50000)</f>
        <v>0</v>
      </c>
      <c r="J520" s="138">
        <f t="shared" ref="J520:K520" si="1024">D520+F520-H520</f>
        <v>0</v>
      </c>
      <c r="K520" s="138">
        <f t="shared" si="1024"/>
        <v>0</v>
      </c>
      <c r="L520" s="138">
        <f t="shared" ref="L520:M520" si="1025">D520+F520</f>
        <v>0</v>
      </c>
      <c r="M520" s="138">
        <f t="shared" si="1025"/>
        <v>0</v>
      </c>
      <c r="N520" s="139" t="str">
        <f t="shared" si="6"/>
        <v/>
      </c>
      <c r="O520" s="138">
        <f t="shared" si="7"/>
        <v>0</v>
      </c>
      <c r="P520" s="140" t="str">
        <f t="shared" si="3"/>
        <v/>
      </c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</row>
    <row r="521" ht="15.0" customHeight="1">
      <c r="A521" s="147"/>
      <c r="B521" s="135"/>
      <c r="C521" s="136"/>
      <c r="D521" s="137"/>
      <c r="E521" s="137"/>
      <c r="F521" s="138">
        <f>SUMIF('Nhap-Xuat'!$K$12:$K$50000,$A521,'Nhap-Xuat'!$N$12:$N$50000)</f>
        <v>0</v>
      </c>
      <c r="G521" s="138">
        <f>SUMIF('Nhap-Xuat'!$K$12:$K$50000,$A521,'Nhap-Xuat'!$P$12:$P$50000)</f>
        <v>0</v>
      </c>
      <c r="H521" s="138">
        <f>SUMIF('Nhap-Xuat'!$K$12:$K$50000,$A521,'Nhap-Xuat'!$Q$12:$Q$50000)</f>
        <v>0</v>
      </c>
      <c r="I521" s="138">
        <f>SUMIF('Nhap-Xuat'!$K$12:$K$50000,$A521,'Nhap-Xuat'!$S$12:$S$50000)</f>
        <v>0</v>
      </c>
      <c r="J521" s="138">
        <f t="shared" ref="J521:K521" si="1026">D521+F521-H521</f>
        <v>0</v>
      </c>
      <c r="K521" s="138">
        <f t="shared" si="1026"/>
        <v>0</v>
      </c>
      <c r="L521" s="138">
        <f t="shared" ref="L521:M521" si="1027">D521+F521</f>
        <v>0</v>
      </c>
      <c r="M521" s="138">
        <f t="shared" si="1027"/>
        <v>0</v>
      </c>
      <c r="N521" s="139" t="str">
        <f t="shared" si="6"/>
        <v/>
      </c>
      <c r="O521" s="138">
        <f t="shared" si="7"/>
        <v>0</v>
      </c>
      <c r="P521" s="140" t="str">
        <f t="shared" si="3"/>
        <v/>
      </c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</row>
    <row r="522" ht="15.0" customHeight="1">
      <c r="A522" s="147"/>
      <c r="B522" s="135"/>
      <c r="C522" s="136"/>
      <c r="D522" s="137"/>
      <c r="E522" s="137"/>
      <c r="F522" s="138">
        <f>SUMIF('Nhap-Xuat'!$K$12:$K$50000,$A522,'Nhap-Xuat'!$N$12:$N$50000)</f>
        <v>0</v>
      </c>
      <c r="G522" s="138">
        <f>SUMIF('Nhap-Xuat'!$K$12:$K$50000,$A522,'Nhap-Xuat'!$P$12:$P$50000)</f>
        <v>0</v>
      </c>
      <c r="H522" s="138">
        <f>SUMIF('Nhap-Xuat'!$K$12:$K$50000,$A522,'Nhap-Xuat'!$Q$12:$Q$50000)</f>
        <v>0</v>
      </c>
      <c r="I522" s="138">
        <f>SUMIF('Nhap-Xuat'!$K$12:$K$50000,$A522,'Nhap-Xuat'!$S$12:$S$50000)</f>
        <v>0</v>
      </c>
      <c r="J522" s="138">
        <f t="shared" ref="J522:K522" si="1028">D522+F522-H522</f>
        <v>0</v>
      </c>
      <c r="K522" s="138">
        <f t="shared" si="1028"/>
        <v>0</v>
      </c>
      <c r="L522" s="138">
        <f t="shared" ref="L522:M522" si="1029">D522+F522</f>
        <v>0</v>
      </c>
      <c r="M522" s="138">
        <f t="shared" si="1029"/>
        <v>0</v>
      </c>
      <c r="N522" s="139" t="str">
        <f t="shared" si="6"/>
        <v/>
      </c>
      <c r="O522" s="138">
        <f t="shared" si="7"/>
        <v>0</v>
      </c>
      <c r="P522" s="140" t="str">
        <f t="shared" si="3"/>
        <v/>
      </c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</row>
    <row r="523" ht="15.0" customHeight="1">
      <c r="A523" s="147"/>
      <c r="B523" s="135"/>
      <c r="C523" s="136"/>
      <c r="D523" s="137"/>
      <c r="E523" s="137"/>
      <c r="F523" s="138">
        <f>SUMIF('Nhap-Xuat'!$K$12:$K$50000,$A523,'Nhap-Xuat'!$N$12:$N$50000)</f>
        <v>0</v>
      </c>
      <c r="G523" s="138">
        <f>SUMIF('Nhap-Xuat'!$K$12:$K$50000,$A523,'Nhap-Xuat'!$P$12:$P$50000)</f>
        <v>0</v>
      </c>
      <c r="H523" s="138">
        <f>SUMIF('Nhap-Xuat'!$K$12:$K$50000,$A523,'Nhap-Xuat'!$Q$12:$Q$50000)</f>
        <v>0</v>
      </c>
      <c r="I523" s="138">
        <f>SUMIF('Nhap-Xuat'!$K$12:$K$50000,$A523,'Nhap-Xuat'!$S$12:$S$50000)</f>
        <v>0</v>
      </c>
      <c r="J523" s="138">
        <f t="shared" ref="J523:K523" si="1030">D523+F523-H523</f>
        <v>0</v>
      </c>
      <c r="K523" s="138">
        <f t="shared" si="1030"/>
        <v>0</v>
      </c>
      <c r="L523" s="138">
        <f t="shared" ref="L523:M523" si="1031">D523+F523</f>
        <v>0</v>
      </c>
      <c r="M523" s="138">
        <f t="shared" si="1031"/>
        <v>0</v>
      </c>
      <c r="N523" s="139" t="str">
        <f t="shared" si="6"/>
        <v/>
      </c>
      <c r="O523" s="138">
        <f t="shared" si="7"/>
        <v>0</v>
      </c>
      <c r="P523" s="140" t="str">
        <f t="shared" si="3"/>
        <v/>
      </c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</row>
    <row r="524" ht="15.0" customHeight="1">
      <c r="A524" s="147"/>
      <c r="B524" s="135"/>
      <c r="C524" s="136"/>
      <c r="D524" s="137"/>
      <c r="E524" s="137"/>
      <c r="F524" s="138">
        <f>SUMIF('Nhap-Xuat'!$K$12:$K$50000,$A524,'Nhap-Xuat'!$N$12:$N$50000)</f>
        <v>0</v>
      </c>
      <c r="G524" s="138">
        <f>SUMIF('Nhap-Xuat'!$K$12:$K$50000,$A524,'Nhap-Xuat'!$P$12:$P$50000)</f>
        <v>0</v>
      </c>
      <c r="H524" s="138">
        <f>SUMIF('Nhap-Xuat'!$K$12:$K$50000,$A524,'Nhap-Xuat'!$Q$12:$Q$50000)</f>
        <v>0</v>
      </c>
      <c r="I524" s="138">
        <f>SUMIF('Nhap-Xuat'!$K$12:$K$50000,$A524,'Nhap-Xuat'!$S$12:$S$50000)</f>
        <v>0</v>
      </c>
      <c r="J524" s="138">
        <f t="shared" ref="J524:K524" si="1032">D524+F524-H524</f>
        <v>0</v>
      </c>
      <c r="K524" s="138">
        <f t="shared" si="1032"/>
        <v>0</v>
      </c>
      <c r="L524" s="138">
        <f t="shared" ref="L524:M524" si="1033">D524+F524</f>
        <v>0</v>
      </c>
      <c r="M524" s="138">
        <f t="shared" si="1033"/>
        <v>0</v>
      </c>
      <c r="N524" s="139" t="str">
        <f t="shared" si="6"/>
        <v/>
      </c>
      <c r="O524" s="138">
        <f t="shared" si="7"/>
        <v>0</v>
      </c>
      <c r="P524" s="140" t="str">
        <f t="shared" si="3"/>
        <v/>
      </c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</row>
    <row r="525" ht="15.0" customHeight="1">
      <c r="A525" s="147"/>
      <c r="B525" s="135"/>
      <c r="C525" s="136"/>
      <c r="D525" s="137"/>
      <c r="E525" s="137"/>
      <c r="F525" s="138">
        <f>SUMIF('Nhap-Xuat'!$K$12:$K$50000,$A525,'Nhap-Xuat'!$N$12:$N$50000)</f>
        <v>0</v>
      </c>
      <c r="G525" s="138">
        <f>SUMIF('Nhap-Xuat'!$K$12:$K$50000,$A525,'Nhap-Xuat'!$P$12:$P$50000)</f>
        <v>0</v>
      </c>
      <c r="H525" s="138">
        <f>SUMIF('Nhap-Xuat'!$K$12:$K$50000,$A525,'Nhap-Xuat'!$Q$12:$Q$50000)</f>
        <v>0</v>
      </c>
      <c r="I525" s="138">
        <f>SUMIF('Nhap-Xuat'!$K$12:$K$50000,$A525,'Nhap-Xuat'!$S$12:$S$50000)</f>
        <v>0</v>
      </c>
      <c r="J525" s="138">
        <f t="shared" ref="J525:K525" si="1034">D525+F525-H525</f>
        <v>0</v>
      </c>
      <c r="K525" s="138">
        <f t="shared" si="1034"/>
        <v>0</v>
      </c>
      <c r="L525" s="138">
        <f t="shared" ref="L525:M525" si="1035">D525+F525</f>
        <v>0</v>
      </c>
      <c r="M525" s="138">
        <f t="shared" si="1035"/>
        <v>0</v>
      </c>
      <c r="N525" s="139" t="str">
        <f t="shared" si="6"/>
        <v/>
      </c>
      <c r="O525" s="138">
        <f t="shared" si="7"/>
        <v>0</v>
      </c>
      <c r="P525" s="140" t="str">
        <f t="shared" si="3"/>
        <v/>
      </c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</row>
    <row r="526" ht="15.0" customHeight="1">
      <c r="A526" s="147"/>
      <c r="B526" s="135"/>
      <c r="C526" s="136"/>
      <c r="D526" s="137"/>
      <c r="E526" s="137"/>
      <c r="F526" s="138">
        <f>SUMIF('Nhap-Xuat'!$K$12:$K$50000,$A526,'Nhap-Xuat'!$N$12:$N$50000)</f>
        <v>0</v>
      </c>
      <c r="G526" s="138">
        <f>SUMIF('Nhap-Xuat'!$K$12:$K$50000,$A526,'Nhap-Xuat'!$P$12:$P$50000)</f>
        <v>0</v>
      </c>
      <c r="H526" s="138">
        <f>SUMIF('Nhap-Xuat'!$K$12:$K$50000,$A526,'Nhap-Xuat'!$Q$12:$Q$50000)</f>
        <v>0</v>
      </c>
      <c r="I526" s="138">
        <f>SUMIF('Nhap-Xuat'!$K$12:$K$50000,$A526,'Nhap-Xuat'!$S$12:$S$50000)</f>
        <v>0</v>
      </c>
      <c r="J526" s="138">
        <f t="shared" ref="J526:K526" si="1036">D526+F526-H526</f>
        <v>0</v>
      </c>
      <c r="K526" s="138">
        <f t="shared" si="1036"/>
        <v>0</v>
      </c>
      <c r="L526" s="138">
        <f t="shared" ref="L526:M526" si="1037">D526+F526</f>
        <v>0</v>
      </c>
      <c r="M526" s="138">
        <f t="shared" si="1037"/>
        <v>0</v>
      </c>
      <c r="N526" s="139" t="str">
        <f t="shared" si="6"/>
        <v/>
      </c>
      <c r="O526" s="138">
        <f t="shared" si="7"/>
        <v>0</v>
      </c>
      <c r="P526" s="140" t="str">
        <f t="shared" si="3"/>
        <v/>
      </c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</row>
    <row r="527" ht="15.0" customHeight="1">
      <c r="A527" s="147"/>
      <c r="B527" s="135"/>
      <c r="C527" s="136"/>
      <c r="D527" s="137"/>
      <c r="E527" s="137"/>
      <c r="F527" s="138">
        <f>SUMIF('Nhap-Xuat'!$K$12:$K$50000,$A527,'Nhap-Xuat'!$N$12:$N$50000)</f>
        <v>0</v>
      </c>
      <c r="G527" s="138">
        <f>SUMIF('Nhap-Xuat'!$K$12:$K$50000,$A527,'Nhap-Xuat'!$P$12:$P$50000)</f>
        <v>0</v>
      </c>
      <c r="H527" s="138">
        <f>SUMIF('Nhap-Xuat'!$K$12:$K$50000,$A527,'Nhap-Xuat'!$Q$12:$Q$50000)</f>
        <v>0</v>
      </c>
      <c r="I527" s="138">
        <f>SUMIF('Nhap-Xuat'!$K$12:$K$50000,$A527,'Nhap-Xuat'!$S$12:$S$50000)</f>
        <v>0</v>
      </c>
      <c r="J527" s="138">
        <f t="shared" ref="J527:K527" si="1038">D527+F527-H527</f>
        <v>0</v>
      </c>
      <c r="K527" s="138">
        <f t="shared" si="1038"/>
        <v>0</v>
      </c>
      <c r="L527" s="138">
        <f t="shared" ref="L527:M527" si="1039">D527+F527</f>
        <v>0</v>
      </c>
      <c r="M527" s="138">
        <f t="shared" si="1039"/>
        <v>0</v>
      </c>
      <c r="N527" s="139" t="str">
        <f t="shared" si="6"/>
        <v/>
      </c>
      <c r="O527" s="138">
        <f t="shared" si="7"/>
        <v>0</v>
      </c>
      <c r="P527" s="140" t="str">
        <f t="shared" si="3"/>
        <v/>
      </c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</row>
    <row r="528" ht="15.0" customHeight="1">
      <c r="A528" s="147"/>
      <c r="B528" s="135"/>
      <c r="C528" s="136"/>
      <c r="D528" s="137"/>
      <c r="E528" s="137"/>
      <c r="F528" s="138">
        <f>SUMIF('Nhap-Xuat'!$K$12:$K$50000,$A528,'Nhap-Xuat'!$N$12:$N$50000)</f>
        <v>0</v>
      </c>
      <c r="G528" s="138">
        <f>SUMIF('Nhap-Xuat'!$K$12:$K$50000,$A528,'Nhap-Xuat'!$P$12:$P$50000)</f>
        <v>0</v>
      </c>
      <c r="H528" s="138">
        <f>SUMIF('Nhap-Xuat'!$K$12:$K$50000,$A528,'Nhap-Xuat'!$Q$12:$Q$50000)</f>
        <v>0</v>
      </c>
      <c r="I528" s="138">
        <f>SUMIF('Nhap-Xuat'!$K$12:$K$50000,$A528,'Nhap-Xuat'!$S$12:$S$50000)</f>
        <v>0</v>
      </c>
      <c r="J528" s="138">
        <f t="shared" ref="J528:K528" si="1040">D528+F528-H528</f>
        <v>0</v>
      </c>
      <c r="K528" s="138">
        <f t="shared" si="1040"/>
        <v>0</v>
      </c>
      <c r="L528" s="138">
        <f t="shared" ref="L528:M528" si="1041">D528+F528</f>
        <v>0</v>
      </c>
      <c r="M528" s="138">
        <f t="shared" si="1041"/>
        <v>0</v>
      </c>
      <c r="N528" s="139" t="str">
        <f t="shared" si="6"/>
        <v/>
      </c>
      <c r="O528" s="138">
        <f t="shared" si="7"/>
        <v>0</v>
      </c>
      <c r="P528" s="140" t="str">
        <f t="shared" si="3"/>
        <v/>
      </c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</row>
    <row r="529" ht="15.0" customHeight="1">
      <c r="A529" s="147"/>
      <c r="B529" s="135"/>
      <c r="C529" s="136"/>
      <c r="D529" s="137"/>
      <c r="E529" s="137"/>
      <c r="F529" s="138">
        <f>SUMIF('Nhap-Xuat'!$K$12:$K$50000,$A529,'Nhap-Xuat'!$N$12:$N$50000)</f>
        <v>0</v>
      </c>
      <c r="G529" s="138">
        <f>SUMIF('Nhap-Xuat'!$K$12:$K$50000,$A529,'Nhap-Xuat'!$P$12:$P$50000)</f>
        <v>0</v>
      </c>
      <c r="H529" s="138">
        <f>SUMIF('Nhap-Xuat'!$K$12:$K$50000,$A529,'Nhap-Xuat'!$Q$12:$Q$50000)</f>
        <v>0</v>
      </c>
      <c r="I529" s="138">
        <f>SUMIF('Nhap-Xuat'!$K$12:$K$50000,$A529,'Nhap-Xuat'!$S$12:$S$50000)</f>
        <v>0</v>
      </c>
      <c r="J529" s="138">
        <f t="shared" ref="J529:K529" si="1042">D529+F529-H529</f>
        <v>0</v>
      </c>
      <c r="K529" s="138">
        <f t="shared" si="1042"/>
        <v>0</v>
      </c>
      <c r="L529" s="138">
        <f t="shared" ref="L529:M529" si="1043">D529+F529</f>
        <v>0</v>
      </c>
      <c r="M529" s="138">
        <f t="shared" si="1043"/>
        <v>0</v>
      </c>
      <c r="N529" s="139" t="str">
        <f t="shared" si="6"/>
        <v/>
      </c>
      <c r="O529" s="138">
        <f t="shared" si="7"/>
        <v>0</v>
      </c>
      <c r="P529" s="140" t="str">
        <f t="shared" si="3"/>
        <v/>
      </c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</row>
    <row r="530" ht="15.0" customHeight="1">
      <c r="A530" s="147"/>
      <c r="B530" s="135"/>
      <c r="C530" s="136"/>
      <c r="D530" s="137"/>
      <c r="E530" s="137"/>
      <c r="F530" s="138">
        <f>SUMIF('Nhap-Xuat'!$K$12:$K$50000,$A530,'Nhap-Xuat'!$N$12:$N$50000)</f>
        <v>0</v>
      </c>
      <c r="G530" s="138">
        <f>SUMIF('Nhap-Xuat'!$K$12:$K$50000,$A530,'Nhap-Xuat'!$P$12:$P$50000)</f>
        <v>0</v>
      </c>
      <c r="H530" s="138">
        <f>SUMIF('Nhap-Xuat'!$K$12:$K$50000,$A530,'Nhap-Xuat'!$Q$12:$Q$50000)</f>
        <v>0</v>
      </c>
      <c r="I530" s="138">
        <f>SUMIF('Nhap-Xuat'!$K$12:$K$50000,$A530,'Nhap-Xuat'!$S$12:$S$50000)</f>
        <v>0</v>
      </c>
      <c r="J530" s="138">
        <f t="shared" ref="J530:K530" si="1044">D530+F530-H530</f>
        <v>0</v>
      </c>
      <c r="K530" s="138">
        <f t="shared" si="1044"/>
        <v>0</v>
      </c>
      <c r="L530" s="138">
        <f t="shared" ref="L530:M530" si="1045">D530+F530</f>
        <v>0</v>
      </c>
      <c r="M530" s="138">
        <f t="shared" si="1045"/>
        <v>0</v>
      </c>
      <c r="N530" s="139" t="str">
        <f t="shared" si="6"/>
        <v/>
      </c>
      <c r="O530" s="138">
        <f t="shared" si="7"/>
        <v>0</v>
      </c>
      <c r="P530" s="140" t="str">
        <f t="shared" si="3"/>
        <v/>
      </c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</row>
    <row r="531" ht="15.0" customHeight="1">
      <c r="A531" s="147"/>
      <c r="B531" s="135"/>
      <c r="C531" s="136"/>
      <c r="D531" s="137"/>
      <c r="E531" s="137"/>
      <c r="F531" s="138">
        <f>SUMIF('Nhap-Xuat'!$K$12:$K$50000,$A531,'Nhap-Xuat'!$N$12:$N$50000)</f>
        <v>0</v>
      </c>
      <c r="G531" s="138">
        <f>SUMIF('Nhap-Xuat'!$K$12:$K$50000,$A531,'Nhap-Xuat'!$P$12:$P$50000)</f>
        <v>0</v>
      </c>
      <c r="H531" s="138">
        <f>SUMIF('Nhap-Xuat'!$K$12:$K$50000,$A531,'Nhap-Xuat'!$Q$12:$Q$50000)</f>
        <v>0</v>
      </c>
      <c r="I531" s="138">
        <f>SUMIF('Nhap-Xuat'!$K$12:$K$50000,$A531,'Nhap-Xuat'!$S$12:$S$50000)</f>
        <v>0</v>
      </c>
      <c r="J531" s="138">
        <f t="shared" ref="J531:K531" si="1046">D531+F531-H531</f>
        <v>0</v>
      </c>
      <c r="K531" s="138">
        <f t="shared" si="1046"/>
        <v>0</v>
      </c>
      <c r="L531" s="138">
        <f t="shared" ref="L531:M531" si="1047">D531+F531</f>
        <v>0</v>
      </c>
      <c r="M531" s="138">
        <f t="shared" si="1047"/>
        <v>0</v>
      </c>
      <c r="N531" s="139" t="str">
        <f t="shared" si="6"/>
        <v/>
      </c>
      <c r="O531" s="138">
        <f t="shared" si="7"/>
        <v>0</v>
      </c>
      <c r="P531" s="140" t="str">
        <f t="shared" si="3"/>
        <v/>
      </c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</row>
    <row r="532" ht="15.0" customHeight="1">
      <c r="A532" s="147"/>
      <c r="B532" s="135"/>
      <c r="C532" s="136"/>
      <c r="D532" s="137"/>
      <c r="E532" s="137"/>
      <c r="F532" s="138">
        <f>SUMIF('Nhap-Xuat'!$K$12:$K$50000,$A532,'Nhap-Xuat'!$N$12:$N$50000)</f>
        <v>0</v>
      </c>
      <c r="G532" s="138">
        <f>SUMIF('Nhap-Xuat'!$K$12:$K$50000,$A532,'Nhap-Xuat'!$P$12:$P$50000)</f>
        <v>0</v>
      </c>
      <c r="H532" s="138">
        <f>SUMIF('Nhap-Xuat'!$K$12:$K$50000,$A532,'Nhap-Xuat'!$Q$12:$Q$50000)</f>
        <v>0</v>
      </c>
      <c r="I532" s="138">
        <f>SUMIF('Nhap-Xuat'!$K$12:$K$50000,$A532,'Nhap-Xuat'!$S$12:$S$50000)</f>
        <v>0</v>
      </c>
      <c r="J532" s="138">
        <f t="shared" ref="J532:K532" si="1048">D532+F532-H532</f>
        <v>0</v>
      </c>
      <c r="K532" s="138">
        <f t="shared" si="1048"/>
        <v>0</v>
      </c>
      <c r="L532" s="138">
        <f t="shared" ref="L532:M532" si="1049">D532+F532</f>
        <v>0</v>
      </c>
      <c r="M532" s="138">
        <f t="shared" si="1049"/>
        <v>0</v>
      </c>
      <c r="N532" s="139" t="str">
        <f t="shared" si="6"/>
        <v/>
      </c>
      <c r="O532" s="138">
        <f t="shared" si="7"/>
        <v>0</v>
      </c>
      <c r="P532" s="140" t="str">
        <f t="shared" si="3"/>
        <v/>
      </c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</row>
    <row r="533" ht="15.0" customHeight="1">
      <c r="A533" s="147"/>
      <c r="B533" s="135"/>
      <c r="C533" s="136"/>
      <c r="D533" s="137"/>
      <c r="E533" s="137"/>
      <c r="F533" s="138">
        <f>SUMIF('Nhap-Xuat'!$K$12:$K$50000,$A533,'Nhap-Xuat'!$N$12:$N$50000)</f>
        <v>0</v>
      </c>
      <c r="G533" s="138">
        <f>SUMIF('Nhap-Xuat'!$K$12:$K$50000,$A533,'Nhap-Xuat'!$P$12:$P$50000)</f>
        <v>0</v>
      </c>
      <c r="H533" s="138">
        <f>SUMIF('Nhap-Xuat'!$K$12:$K$50000,$A533,'Nhap-Xuat'!$Q$12:$Q$50000)</f>
        <v>0</v>
      </c>
      <c r="I533" s="138">
        <f>SUMIF('Nhap-Xuat'!$K$12:$K$50000,$A533,'Nhap-Xuat'!$S$12:$S$50000)</f>
        <v>0</v>
      </c>
      <c r="J533" s="138">
        <f t="shared" ref="J533:K533" si="1050">D533+F533-H533</f>
        <v>0</v>
      </c>
      <c r="K533" s="138">
        <f t="shared" si="1050"/>
        <v>0</v>
      </c>
      <c r="L533" s="138">
        <f t="shared" ref="L533:M533" si="1051">D533+F533</f>
        <v>0</v>
      </c>
      <c r="M533" s="138">
        <f t="shared" si="1051"/>
        <v>0</v>
      </c>
      <c r="N533" s="139" t="str">
        <f t="shared" si="6"/>
        <v/>
      </c>
      <c r="O533" s="138">
        <f t="shared" si="7"/>
        <v>0</v>
      </c>
      <c r="P533" s="140" t="str">
        <f t="shared" si="3"/>
        <v/>
      </c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</row>
    <row r="534" ht="15.0" customHeight="1">
      <c r="A534" s="147"/>
      <c r="B534" s="135"/>
      <c r="C534" s="136"/>
      <c r="D534" s="137"/>
      <c r="E534" s="137"/>
      <c r="F534" s="138">
        <f>SUMIF('Nhap-Xuat'!$K$12:$K$50000,$A534,'Nhap-Xuat'!$N$12:$N$50000)</f>
        <v>0</v>
      </c>
      <c r="G534" s="138">
        <f>SUMIF('Nhap-Xuat'!$K$12:$K$50000,$A534,'Nhap-Xuat'!$P$12:$P$50000)</f>
        <v>0</v>
      </c>
      <c r="H534" s="138">
        <f>SUMIF('Nhap-Xuat'!$K$12:$K$50000,$A534,'Nhap-Xuat'!$Q$12:$Q$50000)</f>
        <v>0</v>
      </c>
      <c r="I534" s="138">
        <f>SUMIF('Nhap-Xuat'!$K$12:$K$50000,$A534,'Nhap-Xuat'!$S$12:$S$50000)</f>
        <v>0</v>
      </c>
      <c r="J534" s="138">
        <f t="shared" ref="J534:K534" si="1052">D534+F534-H534</f>
        <v>0</v>
      </c>
      <c r="K534" s="138">
        <f t="shared" si="1052"/>
        <v>0</v>
      </c>
      <c r="L534" s="138">
        <f t="shared" ref="L534:M534" si="1053">D534+F534</f>
        <v>0</v>
      </c>
      <c r="M534" s="138">
        <f t="shared" si="1053"/>
        <v>0</v>
      </c>
      <c r="N534" s="139" t="str">
        <f t="shared" si="6"/>
        <v/>
      </c>
      <c r="O534" s="138">
        <f t="shared" si="7"/>
        <v>0</v>
      </c>
      <c r="P534" s="140" t="str">
        <f t="shared" si="3"/>
        <v/>
      </c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</row>
    <row r="535" ht="15.0" customHeight="1">
      <c r="A535" s="147"/>
      <c r="B535" s="135"/>
      <c r="C535" s="136"/>
      <c r="D535" s="137"/>
      <c r="E535" s="137"/>
      <c r="F535" s="138">
        <f>SUMIF('Nhap-Xuat'!$K$12:$K$50000,$A535,'Nhap-Xuat'!$N$12:$N$50000)</f>
        <v>0</v>
      </c>
      <c r="G535" s="138">
        <f>SUMIF('Nhap-Xuat'!$K$12:$K$50000,$A535,'Nhap-Xuat'!$P$12:$P$50000)</f>
        <v>0</v>
      </c>
      <c r="H535" s="138">
        <f>SUMIF('Nhap-Xuat'!$K$12:$K$50000,$A535,'Nhap-Xuat'!$Q$12:$Q$50000)</f>
        <v>0</v>
      </c>
      <c r="I535" s="138">
        <f>SUMIF('Nhap-Xuat'!$K$12:$K$50000,$A535,'Nhap-Xuat'!$S$12:$S$50000)</f>
        <v>0</v>
      </c>
      <c r="J535" s="138">
        <f t="shared" ref="J535:K535" si="1054">D535+F535-H535</f>
        <v>0</v>
      </c>
      <c r="K535" s="138">
        <f t="shared" si="1054"/>
        <v>0</v>
      </c>
      <c r="L535" s="138">
        <f t="shared" ref="L535:M535" si="1055">D535+F535</f>
        <v>0</v>
      </c>
      <c r="M535" s="138">
        <f t="shared" si="1055"/>
        <v>0</v>
      </c>
      <c r="N535" s="139" t="str">
        <f t="shared" si="6"/>
        <v/>
      </c>
      <c r="O535" s="138">
        <f t="shared" si="7"/>
        <v>0</v>
      </c>
      <c r="P535" s="140" t="str">
        <f t="shared" si="3"/>
        <v/>
      </c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</row>
    <row r="536" ht="15.0" customHeight="1">
      <c r="A536" s="147"/>
      <c r="B536" s="135"/>
      <c r="C536" s="136"/>
      <c r="D536" s="137"/>
      <c r="E536" s="137"/>
      <c r="F536" s="138">
        <f>SUMIF('Nhap-Xuat'!$K$12:$K$50000,$A536,'Nhap-Xuat'!$N$12:$N$50000)</f>
        <v>0</v>
      </c>
      <c r="G536" s="138">
        <f>SUMIF('Nhap-Xuat'!$K$12:$K$50000,$A536,'Nhap-Xuat'!$P$12:$P$50000)</f>
        <v>0</v>
      </c>
      <c r="H536" s="138">
        <f>SUMIF('Nhap-Xuat'!$K$12:$K$50000,$A536,'Nhap-Xuat'!$Q$12:$Q$50000)</f>
        <v>0</v>
      </c>
      <c r="I536" s="138">
        <f>SUMIF('Nhap-Xuat'!$K$12:$K$50000,$A536,'Nhap-Xuat'!$S$12:$S$50000)</f>
        <v>0</v>
      </c>
      <c r="J536" s="138">
        <f t="shared" ref="J536:K536" si="1056">D536+F536-H536</f>
        <v>0</v>
      </c>
      <c r="K536" s="138">
        <f t="shared" si="1056"/>
        <v>0</v>
      </c>
      <c r="L536" s="138">
        <f t="shared" ref="L536:M536" si="1057">D536+F536</f>
        <v>0</v>
      </c>
      <c r="M536" s="138">
        <f t="shared" si="1057"/>
        <v>0</v>
      </c>
      <c r="N536" s="139" t="str">
        <f t="shared" si="6"/>
        <v/>
      </c>
      <c r="O536" s="138">
        <f t="shared" si="7"/>
        <v>0</v>
      </c>
      <c r="P536" s="140" t="str">
        <f t="shared" si="3"/>
        <v/>
      </c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</row>
    <row r="537" ht="15.0" customHeight="1">
      <c r="A537" s="147"/>
      <c r="B537" s="135"/>
      <c r="C537" s="136"/>
      <c r="D537" s="137"/>
      <c r="E537" s="137"/>
      <c r="F537" s="138">
        <f>SUMIF('Nhap-Xuat'!$K$12:$K$50000,$A537,'Nhap-Xuat'!$N$12:$N$50000)</f>
        <v>0</v>
      </c>
      <c r="G537" s="138">
        <f>SUMIF('Nhap-Xuat'!$K$12:$K$50000,$A537,'Nhap-Xuat'!$P$12:$P$50000)</f>
        <v>0</v>
      </c>
      <c r="H537" s="138">
        <f>SUMIF('Nhap-Xuat'!$K$12:$K$50000,$A537,'Nhap-Xuat'!$Q$12:$Q$50000)</f>
        <v>0</v>
      </c>
      <c r="I537" s="138">
        <f>SUMIF('Nhap-Xuat'!$K$12:$K$50000,$A537,'Nhap-Xuat'!$S$12:$S$50000)</f>
        <v>0</v>
      </c>
      <c r="J537" s="138">
        <f t="shared" ref="J537:K537" si="1058">D537+F537-H537</f>
        <v>0</v>
      </c>
      <c r="K537" s="138">
        <f t="shared" si="1058"/>
        <v>0</v>
      </c>
      <c r="L537" s="138">
        <f t="shared" ref="L537:M537" si="1059">D537+F537</f>
        <v>0</v>
      </c>
      <c r="M537" s="138">
        <f t="shared" si="1059"/>
        <v>0</v>
      </c>
      <c r="N537" s="139" t="str">
        <f t="shared" si="6"/>
        <v/>
      </c>
      <c r="O537" s="138">
        <f t="shared" si="7"/>
        <v>0</v>
      </c>
      <c r="P537" s="140" t="str">
        <f t="shared" si="3"/>
        <v/>
      </c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</row>
    <row r="538" ht="15.0" customHeight="1">
      <c r="A538" s="147"/>
      <c r="B538" s="135"/>
      <c r="C538" s="136"/>
      <c r="D538" s="137"/>
      <c r="E538" s="137"/>
      <c r="F538" s="138">
        <f>SUMIF('Nhap-Xuat'!$K$12:$K$50000,$A538,'Nhap-Xuat'!$N$12:$N$50000)</f>
        <v>0</v>
      </c>
      <c r="G538" s="138">
        <f>SUMIF('Nhap-Xuat'!$K$12:$K$50000,$A538,'Nhap-Xuat'!$P$12:$P$50000)</f>
        <v>0</v>
      </c>
      <c r="H538" s="138">
        <f>SUMIF('Nhap-Xuat'!$K$12:$K$50000,$A538,'Nhap-Xuat'!$Q$12:$Q$50000)</f>
        <v>0</v>
      </c>
      <c r="I538" s="138">
        <f>SUMIF('Nhap-Xuat'!$K$12:$K$50000,$A538,'Nhap-Xuat'!$S$12:$S$50000)</f>
        <v>0</v>
      </c>
      <c r="J538" s="138">
        <f t="shared" ref="J538:K538" si="1060">D538+F538-H538</f>
        <v>0</v>
      </c>
      <c r="K538" s="138">
        <f t="shared" si="1060"/>
        <v>0</v>
      </c>
      <c r="L538" s="138">
        <f t="shared" ref="L538:M538" si="1061">D538+F538</f>
        <v>0</v>
      </c>
      <c r="M538" s="138">
        <f t="shared" si="1061"/>
        <v>0</v>
      </c>
      <c r="N538" s="139" t="str">
        <f t="shared" si="6"/>
        <v/>
      </c>
      <c r="O538" s="138">
        <f t="shared" si="7"/>
        <v>0</v>
      </c>
      <c r="P538" s="140" t="str">
        <f t="shared" si="3"/>
        <v/>
      </c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</row>
    <row r="539" ht="15.0" customHeight="1">
      <c r="A539" s="147"/>
      <c r="B539" s="135"/>
      <c r="C539" s="136"/>
      <c r="D539" s="137"/>
      <c r="E539" s="137"/>
      <c r="F539" s="138">
        <f>SUMIF('Nhap-Xuat'!$K$12:$K$50000,$A539,'Nhap-Xuat'!$N$12:$N$50000)</f>
        <v>0</v>
      </c>
      <c r="G539" s="138">
        <f>SUMIF('Nhap-Xuat'!$K$12:$K$50000,$A539,'Nhap-Xuat'!$P$12:$P$50000)</f>
        <v>0</v>
      </c>
      <c r="H539" s="138">
        <f>SUMIF('Nhap-Xuat'!$K$12:$K$50000,$A539,'Nhap-Xuat'!$Q$12:$Q$50000)</f>
        <v>0</v>
      </c>
      <c r="I539" s="138">
        <f>SUMIF('Nhap-Xuat'!$K$12:$K$50000,$A539,'Nhap-Xuat'!$S$12:$S$50000)</f>
        <v>0</v>
      </c>
      <c r="J539" s="138">
        <f t="shared" ref="J539:K539" si="1062">D539+F539-H539</f>
        <v>0</v>
      </c>
      <c r="K539" s="138">
        <f t="shared" si="1062"/>
        <v>0</v>
      </c>
      <c r="L539" s="138">
        <f t="shared" ref="L539:M539" si="1063">D539+F539</f>
        <v>0</v>
      </c>
      <c r="M539" s="138">
        <f t="shared" si="1063"/>
        <v>0</v>
      </c>
      <c r="N539" s="139" t="str">
        <f t="shared" si="6"/>
        <v/>
      </c>
      <c r="O539" s="138">
        <f t="shared" si="7"/>
        <v>0</v>
      </c>
      <c r="P539" s="140" t="str">
        <f t="shared" si="3"/>
        <v/>
      </c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</row>
    <row r="540" ht="15.0" customHeight="1">
      <c r="A540" s="147"/>
      <c r="B540" s="135"/>
      <c r="C540" s="136"/>
      <c r="D540" s="137"/>
      <c r="E540" s="137"/>
      <c r="F540" s="138">
        <f>SUMIF('Nhap-Xuat'!$K$12:$K$50000,$A540,'Nhap-Xuat'!$N$12:$N$50000)</f>
        <v>0</v>
      </c>
      <c r="G540" s="138">
        <f>SUMIF('Nhap-Xuat'!$K$12:$K$50000,$A540,'Nhap-Xuat'!$P$12:$P$50000)</f>
        <v>0</v>
      </c>
      <c r="H540" s="138">
        <f>SUMIF('Nhap-Xuat'!$K$12:$K$50000,$A540,'Nhap-Xuat'!$Q$12:$Q$50000)</f>
        <v>0</v>
      </c>
      <c r="I540" s="138">
        <f>SUMIF('Nhap-Xuat'!$K$12:$K$50000,$A540,'Nhap-Xuat'!$S$12:$S$50000)</f>
        <v>0</v>
      </c>
      <c r="J540" s="138">
        <f t="shared" ref="J540:K540" si="1064">D540+F540-H540</f>
        <v>0</v>
      </c>
      <c r="K540" s="138">
        <f t="shared" si="1064"/>
        <v>0</v>
      </c>
      <c r="L540" s="138">
        <f t="shared" ref="L540:M540" si="1065">D540+F540</f>
        <v>0</v>
      </c>
      <c r="M540" s="138">
        <f t="shared" si="1065"/>
        <v>0</v>
      </c>
      <c r="N540" s="139" t="str">
        <f t="shared" si="6"/>
        <v/>
      </c>
      <c r="O540" s="138">
        <f t="shared" si="7"/>
        <v>0</v>
      </c>
      <c r="P540" s="140" t="str">
        <f t="shared" si="3"/>
        <v/>
      </c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</row>
    <row r="541" ht="15.0" customHeight="1">
      <c r="A541" s="147"/>
      <c r="B541" s="135"/>
      <c r="C541" s="136"/>
      <c r="D541" s="137"/>
      <c r="E541" s="137"/>
      <c r="F541" s="138">
        <f>SUMIF('Nhap-Xuat'!$K$12:$K$50000,$A541,'Nhap-Xuat'!$N$12:$N$50000)</f>
        <v>0</v>
      </c>
      <c r="G541" s="138">
        <f>SUMIF('Nhap-Xuat'!$K$12:$K$50000,$A541,'Nhap-Xuat'!$P$12:$P$50000)</f>
        <v>0</v>
      </c>
      <c r="H541" s="138">
        <f>SUMIF('Nhap-Xuat'!$K$12:$K$50000,$A541,'Nhap-Xuat'!$Q$12:$Q$50000)</f>
        <v>0</v>
      </c>
      <c r="I541" s="138">
        <f>SUMIF('Nhap-Xuat'!$K$12:$K$50000,$A541,'Nhap-Xuat'!$S$12:$S$50000)</f>
        <v>0</v>
      </c>
      <c r="J541" s="138">
        <f t="shared" ref="J541:K541" si="1066">D541+F541-H541</f>
        <v>0</v>
      </c>
      <c r="K541" s="138">
        <f t="shared" si="1066"/>
        <v>0</v>
      </c>
      <c r="L541" s="138">
        <f t="shared" ref="L541:M541" si="1067">D541+F541</f>
        <v>0</v>
      </c>
      <c r="M541" s="138">
        <f t="shared" si="1067"/>
        <v>0</v>
      </c>
      <c r="N541" s="139" t="str">
        <f t="shared" si="6"/>
        <v/>
      </c>
      <c r="O541" s="138">
        <f t="shared" si="7"/>
        <v>0</v>
      </c>
      <c r="P541" s="140" t="str">
        <f t="shared" si="3"/>
        <v/>
      </c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</row>
    <row r="542" ht="15.0" customHeight="1">
      <c r="A542" s="147"/>
      <c r="B542" s="135"/>
      <c r="C542" s="136"/>
      <c r="D542" s="137"/>
      <c r="E542" s="137"/>
      <c r="F542" s="138">
        <f>SUMIF('Nhap-Xuat'!$K$12:$K$50000,$A542,'Nhap-Xuat'!$N$12:$N$50000)</f>
        <v>0</v>
      </c>
      <c r="G542" s="138">
        <f>SUMIF('Nhap-Xuat'!$K$12:$K$50000,$A542,'Nhap-Xuat'!$P$12:$P$50000)</f>
        <v>0</v>
      </c>
      <c r="H542" s="138">
        <f>SUMIF('Nhap-Xuat'!$K$12:$K$50000,$A542,'Nhap-Xuat'!$Q$12:$Q$50000)</f>
        <v>0</v>
      </c>
      <c r="I542" s="138">
        <f>SUMIF('Nhap-Xuat'!$K$12:$K$50000,$A542,'Nhap-Xuat'!$S$12:$S$50000)</f>
        <v>0</v>
      </c>
      <c r="J542" s="138">
        <f t="shared" ref="J542:K542" si="1068">D542+F542-H542</f>
        <v>0</v>
      </c>
      <c r="K542" s="138">
        <f t="shared" si="1068"/>
        <v>0</v>
      </c>
      <c r="L542" s="138">
        <f t="shared" ref="L542:M542" si="1069">D542+F542</f>
        <v>0</v>
      </c>
      <c r="M542" s="138">
        <f t="shared" si="1069"/>
        <v>0</v>
      </c>
      <c r="N542" s="139" t="str">
        <f t="shared" si="6"/>
        <v/>
      </c>
      <c r="O542" s="138">
        <f t="shared" si="7"/>
        <v>0</v>
      </c>
      <c r="P542" s="140" t="str">
        <f t="shared" si="3"/>
        <v/>
      </c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</row>
    <row r="543" ht="15.0" customHeight="1">
      <c r="A543" s="147"/>
      <c r="B543" s="135"/>
      <c r="C543" s="136"/>
      <c r="D543" s="137"/>
      <c r="E543" s="137"/>
      <c r="F543" s="138">
        <f>SUMIF('Nhap-Xuat'!$K$12:$K$50000,$A543,'Nhap-Xuat'!$N$12:$N$50000)</f>
        <v>0</v>
      </c>
      <c r="G543" s="138">
        <f>SUMIF('Nhap-Xuat'!$K$12:$K$50000,$A543,'Nhap-Xuat'!$P$12:$P$50000)</f>
        <v>0</v>
      </c>
      <c r="H543" s="138">
        <f>SUMIF('Nhap-Xuat'!$K$12:$K$50000,$A543,'Nhap-Xuat'!$Q$12:$Q$50000)</f>
        <v>0</v>
      </c>
      <c r="I543" s="138">
        <f>SUMIF('Nhap-Xuat'!$K$12:$K$50000,$A543,'Nhap-Xuat'!$S$12:$S$50000)</f>
        <v>0</v>
      </c>
      <c r="J543" s="138">
        <f t="shared" ref="J543:K543" si="1070">D543+F543-H543</f>
        <v>0</v>
      </c>
      <c r="K543" s="138">
        <f t="shared" si="1070"/>
        <v>0</v>
      </c>
      <c r="L543" s="138">
        <f t="shared" ref="L543:M543" si="1071">D543+F543</f>
        <v>0</v>
      </c>
      <c r="M543" s="138">
        <f t="shared" si="1071"/>
        <v>0</v>
      </c>
      <c r="N543" s="139" t="str">
        <f t="shared" si="6"/>
        <v/>
      </c>
      <c r="O543" s="138">
        <f t="shared" si="7"/>
        <v>0</v>
      </c>
      <c r="P543" s="140" t="str">
        <f t="shared" si="3"/>
        <v/>
      </c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</row>
    <row r="544" ht="15.0" customHeight="1">
      <c r="A544" s="147"/>
      <c r="B544" s="135"/>
      <c r="C544" s="136"/>
      <c r="D544" s="137"/>
      <c r="E544" s="137"/>
      <c r="F544" s="138">
        <f>SUMIF('Nhap-Xuat'!$K$12:$K$50000,$A544,'Nhap-Xuat'!$N$12:$N$50000)</f>
        <v>0</v>
      </c>
      <c r="G544" s="138">
        <f>SUMIF('Nhap-Xuat'!$K$12:$K$50000,$A544,'Nhap-Xuat'!$P$12:$P$50000)</f>
        <v>0</v>
      </c>
      <c r="H544" s="138">
        <f>SUMIF('Nhap-Xuat'!$K$12:$K$50000,$A544,'Nhap-Xuat'!$Q$12:$Q$50000)</f>
        <v>0</v>
      </c>
      <c r="I544" s="138">
        <f>SUMIF('Nhap-Xuat'!$K$12:$K$50000,$A544,'Nhap-Xuat'!$S$12:$S$50000)</f>
        <v>0</v>
      </c>
      <c r="J544" s="138">
        <f t="shared" ref="J544:K544" si="1072">D544+F544-H544</f>
        <v>0</v>
      </c>
      <c r="K544" s="138">
        <f t="shared" si="1072"/>
        <v>0</v>
      </c>
      <c r="L544" s="138">
        <f t="shared" ref="L544:M544" si="1073">D544+F544</f>
        <v>0</v>
      </c>
      <c r="M544" s="138">
        <f t="shared" si="1073"/>
        <v>0</v>
      </c>
      <c r="N544" s="139" t="str">
        <f t="shared" si="6"/>
        <v/>
      </c>
      <c r="O544" s="138">
        <f t="shared" si="7"/>
        <v>0</v>
      </c>
      <c r="P544" s="140" t="str">
        <f t="shared" si="3"/>
        <v/>
      </c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</row>
    <row r="545" ht="15.0" customHeight="1">
      <c r="A545" s="147"/>
      <c r="B545" s="135"/>
      <c r="C545" s="136"/>
      <c r="D545" s="137"/>
      <c r="E545" s="137"/>
      <c r="F545" s="138">
        <f>SUMIF('Nhap-Xuat'!$K$12:$K$50000,$A545,'Nhap-Xuat'!$N$12:$N$50000)</f>
        <v>0</v>
      </c>
      <c r="G545" s="138">
        <f>SUMIF('Nhap-Xuat'!$K$12:$K$50000,$A545,'Nhap-Xuat'!$P$12:$P$50000)</f>
        <v>0</v>
      </c>
      <c r="H545" s="138">
        <f>SUMIF('Nhap-Xuat'!$K$12:$K$50000,$A545,'Nhap-Xuat'!$Q$12:$Q$50000)</f>
        <v>0</v>
      </c>
      <c r="I545" s="138">
        <f>SUMIF('Nhap-Xuat'!$K$12:$K$50000,$A545,'Nhap-Xuat'!$S$12:$S$50000)</f>
        <v>0</v>
      </c>
      <c r="J545" s="138">
        <f t="shared" ref="J545:K545" si="1074">D545+F545-H545</f>
        <v>0</v>
      </c>
      <c r="K545" s="138">
        <f t="shared" si="1074"/>
        <v>0</v>
      </c>
      <c r="L545" s="138">
        <f t="shared" ref="L545:M545" si="1075">D545+F545</f>
        <v>0</v>
      </c>
      <c r="M545" s="138">
        <f t="shared" si="1075"/>
        <v>0</v>
      </c>
      <c r="N545" s="139" t="str">
        <f t="shared" si="6"/>
        <v/>
      </c>
      <c r="O545" s="138">
        <f t="shared" si="7"/>
        <v>0</v>
      </c>
      <c r="P545" s="140" t="str">
        <f t="shared" si="3"/>
        <v/>
      </c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</row>
    <row r="546" ht="15.0" customHeight="1">
      <c r="A546" s="147"/>
      <c r="B546" s="135"/>
      <c r="C546" s="136"/>
      <c r="D546" s="137"/>
      <c r="E546" s="137"/>
      <c r="F546" s="138">
        <f>SUMIF('Nhap-Xuat'!$K$12:$K$50000,$A546,'Nhap-Xuat'!$N$12:$N$50000)</f>
        <v>0</v>
      </c>
      <c r="G546" s="138">
        <f>SUMIF('Nhap-Xuat'!$K$12:$K$50000,$A546,'Nhap-Xuat'!$P$12:$P$50000)</f>
        <v>0</v>
      </c>
      <c r="H546" s="138">
        <f>SUMIF('Nhap-Xuat'!$K$12:$K$50000,$A546,'Nhap-Xuat'!$Q$12:$Q$50000)</f>
        <v>0</v>
      </c>
      <c r="I546" s="138">
        <f>SUMIF('Nhap-Xuat'!$K$12:$K$50000,$A546,'Nhap-Xuat'!$S$12:$S$50000)</f>
        <v>0</v>
      </c>
      <c r="J546" s="138">
        <f t="shared" ref="J546:K546" si="1076">D546+F546-H546</f>
        <v>0</v>
      </c>
      <c r="K546" s="138">
        <f t="shared" si="1076"/>
        <v>0</v>
      </c>
      <c r="L546" s="138">
        <f t="shared" ref="L546:M546" si="1077">D546+F546</f>
        <v>0</v>
      </c>
      <c r="M546" s="138">
        <f t="shared" si="1077"/>
        <v>0</v>
      </c>
      <c r="N546" s="139" t="str">
        <f t="shared" si="6"/>
        <v/>
      </c>
      <c r="O546" s="138">
        <f t="shared" si="7"/>
        <v>0</v>
      </c>
      <c r="P546" s="140" t="str">
        <f t="shared" si="3"/>
        <v/>
      </c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</row>
    <row r="547" ht="15.0" customHeight="1">
      <c r="A547" s="147"/>
      <c r="B547" s="135"/>
      <c r="C547" s="136"/>
      <c r="D547" s="137"/>
      <c r="E547" s="137"/>
      <c r="F547" s="138">
        <f>SUMIF('Nhap-Xuat'!$K$12:$K$50000,$A547,'Nhap-Xuat'!$N$12:$N$50000)</f>
        <v>0</v>
      </c>
      <c r="G547" s="138">
        <f>SUMIF('Nhap-Xuat'!$K$12:$K$50000,$A547,'Nhap-Xuat'!$P$12:$P$50000)</f>
        <v>0</v>
      </c>
      <c r="H547" s="138">
        <f>SUMIF('Nhap-Xuat'!$K$12:$K$50000,$A547,'Nhap-Xuat'!$Q$12:$Q$50000)</f>
        <v>0</v>
      </c>
      <c r="I547" s="138">
        <f>SUMIF('Nhap-Xuat'!$K$12:$K$50000,$A547,'Nhap-Xuat'!$S$12:$S$50000)</f>
        <v>0</v>
      </c>
      <c r="J547" s="138">
        <f t="shared" ref="J547:K547" si="1078">D547+F547-H547</f>
        <v>0</v>
      </c>
      <c r="K547" s="138">
        <f t="shared" si="1078"/>
        <v>0</v>
      </c>
      <c r="L547" s="138">
        <f t="shared" ref="L547:M547" si="1079">D547+F547</f>
        <v>0</v>
      </c>
      <c r="M547" s="138">
        <f t="shared" si="1079"/>
        <v>0</v>
      </c>
      <c r="N547" s="139" t="str">
        <f t="shared" si="6"/>
        <v/>
      </c>
      <c r="O547" s="138">
        <f t="shared" si="7"/>
        <v>0</v>
      </c>
      <c r="P547" s="140" t="str">
        <f t="shared" si="3"/>
        <v/>
      </c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</row>
    <row r="548" ht="15.0" customHeight="1">
      <c r="A548" s="147"/>
      <c r="B548" s="135"/>
      <c r="C548" s="136"/>
      <c r="D548" s="137"/>
      <c r="E548" s="137"/>
      <c r="F548" s="138">
        <f>SUMIF('Nhap-Xuat'!$K$12:$K$50000,$A548,'Nhap-Xuat'!$N$12:$N$50000)</f>
        <v>0</v>
      </c>
      <c r="G548" s="138">
        <f>SUMIF('Nhap-Xuat'!$K$12:$K$50000,$A548,'Nhap-Xuat'!$P$12:$P$50000)</f>
        <v>0</v>
      </c>
      <c r="H548" s="138">
        <f>SUMIF('Nhap-Xuat'!$K$12:$K$50000,$A548,'Nhap-Xuat'!$Q$12:$Q$50000)</f>
        <v>0</v>
      </c>
      <c r="I548" s="138">
        <f>SUMIF('Nhap-Xuat'!$K$12:$K$50000,$A548,'Nhap-Xuat'!$S$12:$S$50000)</f>
        <v>0</v>
      </c>
      <c r="J548" s="138">
        <f t="shared" ref="J548:K548" si="1080">D548+F548-H548</f>
        <v>0</v>
      </c>
      <c r="K548" s="138">
        <f t="shared" si="1080"/>
        <v>0</v>
      </c>
      <c r="L548" s="138">
        <f t="shared" ref="L548:M548" si="1081">D548+F548</f>
        <v>0</v>
      </c>
      <c r="M548" s="138">
        <f t="shared" si="1081"/>
        <v>0</v>
      </c>
      <c r="N548" s="139" t="str">
        <f t="shared" si="6"/>
        <v/>
      </c>
      <c r="O548" s="138">
        <f t="shared" si="7"/>
        <v>0</v>
      </c>
      <c r="P548" s="140" t="str">
        <f t="shared" si="3"/>
        <v/>
      </c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</row>
    <row r="549" ht="15.0" customHeight="1">
      <c r="A549" s="147"/>
      <c r="B549" s="135"/>
      <c r="C549" s="136"/>
      <c r="D549" s="137"/>
      <c r="E549" s="137"/>
      <c r="F549" s="138">
        <f>SUMIF('Nhap-Xuat'!$K$12:$K$50000,$A549,'Nhap-Xuat'!$N$12:$N$50000)</f>
        <v>0</v>
      </c>
      <c r="G549" s="138">
        <f>SUMIF('Nhap-Xuat'!$K$12:$K$50000,$A549,'Nhap-Xuat'!$P$12:$P$50000)</f>
        <v>0</v>
      </c>
      <c r="H549" s="138">
        <f>SUMIF('Nhap-Xuat'!$K$12:$K$50000,$A549,'Nhap-Xuat'!$Q$12:$Q$50000)</f>
        <v>0</v>
      </c>
      <c r="I549" s="138">
        <f>SUMIF('Nhap-Xuat'!$K$12:$K$50000,$A549,'Nhap-Xuat'!$S$12:$S$50000)</f>
        <v>0</v>
      </c>
      <c r="J549" s="138">
        <f t="shared" ref="J549:K549" si="1082">D549+F549-H549</f>
        <v>0</v>
      </c>
      <c r="K549" s="138">
        <f t="shared" si="1082"/>
        <v>0</v>
      </c>
      <c r="L549" s="138">
        <f t="shared" ref="L549:M549" si="1083">D549+F549</f>
        <v>0</v>
      </c>
      <c r="M549" s="138">
        <f t="shared" si="1083"/>
        <v>0</v>
      </c>
      <c r="N549" s="139" t="str">
        <f t="shared" si="6"/>
        <v/>
      </c>
      <c r="O549" s="138">
        <f t="shared" si="7"/>
        <v>0</v>
      </c>
      <c r="P549" s="140" t="str">
        <f t="shared" si="3"/>
        <v/>
      </c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</row>
    <row r="550" ht="15.0" customHeight="1">
      <c r="A550" s="147"/>
      <c r="B550" s="135"/>
      <c r="C550" s="136"/>
      <c r="D550" s="137"/>
      <c r="E550" s="137"/>
      <c r="F550" s="138">
        <f>SUMIF('Nhap-Xuat'!$K$12:$K$50000,$A550,'Nhap-Xuat'!$N$12:$N$50000)</f>
        <v>0</v>
      </c>
      <c r="G550" s="138">
        <f>SUMIF('Nhap-Xuat'!$K$12:$K$50000,$A550,'Nhap-Xuat'!$P$12:$P$50000)</f>
        <v>0</v>
      </c>
      <c r="H550" s="138">
        <f>SUMIF('Nhap-Xuat'!$K$12:$K$50000,$A550,'Nhap-Xuat'!$Q$12:$Q$50000)</f>
        <v>0</v>
      </c>
      <c r="I550" s="138">
        <f>SUMIF('Nhap-Xuat'!$K$12:$K$50000,$A550,'Nhap-Xuat'!$S$12:$S$50000)</f>
        <v>0</v>
      </c>
      <c r="J550" s="138">
        <f t="shared" ref="J550:K550" si="1084">D550+F550-H550</f>
        <v>0</v>
      </c>
      <c r="K550" s="138">
        <f t="shared" si="1084"/>
        <v>0</v>
      </c>
      <c r="L550" s="138">
        <f t="shared" ref="L550:M550" si="1085">D550+F550</f>
        <v>0</v>
      </c>
      <c r="M550" s="138">
        <f t="shared" si="1085"/>
        <v>0</v>
      </c>
      <c r="N550" s="139" t="str">
        <f t="shared" si="6"/>
        <v/>
      </c>
      <c r="O550" s="138">
        <f t="shared" si="7"/>
        <v>0</v>
      </c>
      <c r="P550" s="140" t="str">
        <f t="shared" si="3"/>
        <v/>
      </c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</row>
    <row r="551" ht="15.0" customHeight="1">
      <c r="A551" s="147"/>
      <c r="B551" s="135"/>
      <c r="C551" s="136"/>
      <c r="D551" s="137"/>
      <c r="E551" s="137"/>
      <c r="F551" s="138">
        <f>SUMIF('Nhap-Xuat'!$K$12:$K$50000,$A551,'Nhap-Xuat'!$N$12:$N$50000)</f>
        <v>0</v>
      </c>
      <c r="G551" s="138">
        <f>SUMIF('Nhap-Xuat'!$K$12:$K$50000,$A551,'Nhap-Xuat'!$P$12:$P$50000)</f>
        <v>0</v>
      </c>
      <c r="H551" s="138">
        <f>SUMIF('Nhap-Xuat'!$K$12:$K$50000,$A551,'Nhap-Xuat'!$Q$12:$Q$50000)</f>
        <v>0</v>
      </c>
      <c r="I551" s="138">
        <f>SUMIF('Nhap-Xuat'!$K$12:$K$50000,$A551,'Nhap-Xuat'!$S$12:$S$50000)</f>
        <v>0</v>
      </c>
      <c r="J551" s="138">
        <f t="shared" ref="J551:K551" si="1086">D551+F551-H551</f>
        <v>0</v>
      </c>
      <c r="K551" s="138">
        <f t="shared" si="1086"/>
        <v>0</v>
      </c>
      <c r="L551" s="138">
        <f t="shared" ref="L551:M551" si="1087">D551+F551</f>
        <v>0</v>
      </c>
      <c r="M551" s="138">
        <f t="shared" si="1087"/>
        <v>0</v>
      </c>
      <c r="N551" s="139" t="str">
        <f t="shared" si="6"/>
        <v/>
      </c>
      <c r="O551" s="138">
        <f t="shared" si="7"/>
        <v>0</v>
      </c>
      <c r="P551" s="140" t="str">
        <f t="shared" si="3"/>
        <v/>
      </c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</row>
    <row r="552" ht="15.0" customHeight="1">
      <c r="A552" s="147"/>
      <c r="B552" s="135"/>
      <c r="C552" s="136"/>
      <c r="D552" s="137"/>
      <c r="E552" s="137"/>
      <c r="F552" s="138">
        <f>SUMIF('Nhap-Xuat'!$K$12:$K$50000,$A552,'Nhap-Xuat'!$N$12:$N$50000)</f>
        <v>0</v>
      </c>
      <c r="G552" s="138">
        <f>SUMIF('Nhap-Xuat'!$K$12:$K$50000,$A552,'Nhap-Xuat'!$P$12:$P$50000)</f>
        <v>0</v>
      </c>
      <c r="H552" s="138">
        <f>SUMIF('Nhap-Xuat'!$K$12:$K$50000,$A552,'Nhap-Xuat'!$Q$12:$Q$50000)</f>
        <v>0</v>
      </c>
      <c r="I552" s="138">
        <f>SUMIF('Nhap-Xuat'!$K$12:$K$50000,$A552,'Nhap-Xuat'!$S$12:$S$50000)</f>
        <v>0</v>
      </c>
      <c r="J552" s="138">
        <f t="shared" ref="J552:K552" si="1088">D552+F552-H552</f>
        <v>0</v>
      </c>
      <c r="K552" s="138">
        <f t="shared" si="1088"/>
        <v>0</v>
      </c>
      <c r="L552" s="138">
        <f t="shared" ref="L552:M552" si="1089">D552+F552</f>
        <v>0</v>
      </c>
      <c r="M552" s="138">
        <f t="shared" si="1089"/>
        <v>0</v>
      </c>
      <c r="N552" s="139" t="str">
        <f t="shared" si="6"/>
        <v/>
      </c>
      <c r="O552" s="138">
        <f t="shared" si="7"/>
        <v>0</v>
      </c>
      <c r="P552" s="140" t="str">
        <f t="shared" si="3"/>
        <v/>
      </c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</row>
    <row r="553" ht="15.0" customHeight="1">
      <c r="A553" s="147"/>
      <c r="B553" s="135"/>
      <c r="C553" s="136"/>
      <c r="D553" s="137"/>
      <c r="E553" s="137"/>
      <c r="F553" s="138">
        <f>SUMIF('Nhap-Xuat'!$K$12:$K$50000,$A553,'Nhap-Xuat'!$N$12:$N$50000)</f>
        <v>0</v>
      </c>
      <c r="G553" s="138">
        <f>SUMIF('Nhap-Xuat'!$K$12:$K$50000,$A553,'Nhap-Xuat'!$P$12:$P$50000)</f>
        <v>0</v>
      </c>
      <c r="H553" s="138">
        <f>SUMIF('Nhap-Xuat'!$K$12:$K$50000,$A553,'Nhap-Xuat'!$Q$12:$Q$50000)</f>
        <v>0</v>
      </c>
      <c r="I553" s="138">
        <f>SUMIF('Nhap-Xuat'!$K$12:$K$50000,$A553,'Nhap-Xuat'!$S$12:$S$50000)</f>
        <v>0</v>
      </c>
      <c r="J553" s="138">
        <f t="shared" ref="J553:K553" si="1090">D553+F553-H553</f>
        <v>0</v>
      </c>
      <c r="K553" s="138">
        <f t="shared" si="1090"/>
        <v>0</v>
      </c>
      <c r="L553" s="138">
        <f t="shared" ref="L553:M553" si="1091">D553+F553</f>
        <v>0</v>
      </c>
      <c r="M553" s="138">
        <f t="shared" si="1091"/>
        <v>0</v>
      </c>
      <c r="N553" s="139" t="str">
        <f t="shared" si="6"/>
        <v/>
      </c>
      <c r="O553" s="138">
        <f t="shared" si="7"/>
        <v>0</v>
      </c>
      <c r="P553" s="140" t="str">
        <f t="shared" si="3"/>
        <v/>
      </c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</row>
    <row r="554" ht="15.0" customHeight="1">
      <c r="A554" s="147"/>
      <c r="B554" s="135"/>
      <c r="C554" s="136"/>
      <c r="D554" s="137"/>
      <c r="E554" s="137"/>
      <c r="F554" s="138">
        <f>SUMIF('Nhap-Xuat'!$K$12:$K$50000,$A554,'Nhap-Xuat'!$N$12:$N$50000)</f>
        <v>0</v>
      </c>
      <c r="G554" s="138">
        <f>SUMIF('Nhap-Xuat'!$K$12:$K$50000,$A554,'Nhap-Xuat'!$P$12:$P$50000)</f>
        <v>0</v>
      </c>
      <c r="H554" s="138">
        <f>SUMIF('Nhap-Xuat'!$K$12:$K$50000,$A554,'Nhap-Xuat'!$Q$12:$Q$50000)</f>
        <v>0</v>
      </c>
      <c r="I554" s="138">
        <f>SUMIF('Nhap-Xuat'!$K$12:$K$50000,$A554,'Nhap-Xuat'!$S$12:$S$50000)</f>
        <v>0</v>
      </c>
      <c r="J554" s="138">
        <f t="shared" ref="J554:K554" si="1092">D554+F554-H554</f>
        <v>0</v>
      </c>
      <c r="K554" s="138">
        <f t="shared" si="1092"/>
        <v>0</v>
      </c>
      <c r="L554" s="138">
        <f t="shared" ref="L554:M554" si="1093">D554+F554</f>
        <v>0</v>
      </c>
      <c r="M554" s="138">
        <f t="shared" si="1093"/>
        <v>0</v>
      </c>
      <c r="N554" s="139" t="str">
        <f t="shared" si="6"/>
        <v/>
      </c>
      <c r="O554" s="138">
        <f t="shared" si="7"/>
        <v>0</v>
      </c>
      <c r="P554" s="140" t="str">
        <f t="shared" si="3"/>
        <v/>
      </c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</row>
    <row r="555" ht="15.0" customHeight="1">
      <c r="A555" s="147"/>
      <c r="B555" s="135"/>
      <c r="C555" s="136"/>
      <c r="D555" s="137"/>
      <c r="E555" s="137"/>
      <c r="F555" s="138">
        <f>SUMIF('Nhap-Xuat'!$K$12:$K$50000,$A555,'Nhap-Xuat'!$N$12:$N$50000)</f>
        <v>0</v>
      </c>
      <c r="G555" s="138">
        <f>SUMIF('Nhap-Xuat'!$K$12:$K$50000,$A555,'Nhap-Xuat'!$P$12:$P$50000)</f>
        <v>0</v>
      </c>
      <c r="H555" s="138">
        <f>SUMIF('Nhap-Xuat'!$K$12:$K$50000,$A555,'Nhap-Xuat'!$Q$12:$Q$50000)</f>
        <v>0</v>
      </c>
      <c r="I555" s="138">
        <f>SUMIF('Nhap-Xuat'!$K$12:$K$50000,$A555,'Nhap-Xuat'!$S$12:$S$50000)</f>
        <v>0</v>
      </c>
      <c r="J555" s="138">
        <f t="shared" ref="J555:K555" si="1094">D555+F555-H555</f>
        <v>0</v>
      </c>
      <c r="K555" s="138">
        <f t="shared" si="1094"/>
        <v>0</v>
      </c>
      <c r="L555" s="138">
        <f t="shared" ref="L555:M555" si="1095">D555+F555</f>
        <v>0</v>
      </c>
      <c r="M555" s="138">
        <f t="shared" si="1095"/>
        <v>0</v>
      </c>
      <c r="N555" s="139" t="str">
        <f t="shared" si="6"/>
        <v/>
      </c>
      <c r="O555" s="138">
        <f t="shared" si="7"/>
        <v>0</v>
      </c>
      <c r="P555" s="140" t="str">
        <f t="shared" si="3"/>
        <v/>
      </c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</row>
    <row r="556" ht="15.0" customHeight="1">
      <c r="A556" s="147"/>
      <c r="B556" s="135"/>
      <c r="C556" s="136"/>
      <c r="D556" s="137"/>
      <c r="E556" s="137"/>
      <c r="F556" s="138">
        <f>SUMIF('Nhap-Xuat'!$K$12:$K$50000,$A556,'Nhap-Xuat'!$N$12:$N$50000)</f>
        <v>0</v>
      </c>
      <c r="G556" s="138">
        <f>SUMIF('Nhap-Xuat'!$K$12:$K$50000,$A556,'Nhap-Xuat'!$P$12:$P$50000)</f>
        <v>0</v>
      </c>
      <c r="H556" s="138">
        <f>SUMIF('Nhap-Xuat'!$K$12:$K$50000,$A556,'Nhap-Xuat'!$Q$12:$Q$50000)</f>
        <v>0</v>
      </c>
      <c r="I556" s="138">
        <f>SUMIF('Nhap-Xuat'!$K$12:$K$50000,$A556,'Nhap-Xuat'!$S$12:$S$50000)</f>
        <v>0</v>
      </c>
      <c r="J556" s="138">
        <f t="shared" ref="J556:K556" si="1096">D556+F556-H556</f>
        <v>0</v>
      </c>
      <c r="K556" s="138">
        <f t="shared" si="1096"/>
        <v>0</v>
      </c>
      <c r="L556" s="138">
        <f t="shared" ref="L556:M556" si="1097">D556+F556</f>
        <v>0</v>
      </c>
      <c r="M556" s="138">
        <f t="shared" si="1097"/>
        <v>0</v>
      </c>
      <c r="N556" s="139" t="str">
        <f t="shared" si="6"/>
        <v/>
      </c>
      <c r="O556" s="138">
        <f t="shared" si="7"/>
        <v>0</v>
      </c>
      <c r="P556" s="140" t="str">
        <f t="shared" si="3"/>
        <v/>
      </c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</row>
    <row r="557" ht="15.0" customHeight="1">
      <c r="A557" s="147"/>
      <c r="B557" s="135"/>
      <c r="C557" s="136"/>
      <c r="D557" s="137"/>
      <c r="E557" s="137"/>
      <c r="F557" s="138">
        <f>SUMIF('Nhap-Xuat'!$K$12:$K$50000,$A557,'Nhap-Xuat'!$N$12:$N$50000)</f>
        <v>0</v>
      </c>
      <c r="G557" s="138">
        <f>SUMIF('Nhap-Xuat'!$K$12:$K$50000,$A557,'Nhap-Xuat'!$P$12:$P$50000)</f>
        <v>0</v>
      </c>
      <c r="H557" s="138">
        <f>SUMIF('Nhap-Xuat'!$K$12:$K$50000,$A557,'Nhap-Xuat'!$Q$12:$Q$50000)</f>
        <v>0</v>
      </c>
      <c r="I557" s="138">
        <f>SUMIF('Nhap-Xuat'!$K$12:$K$50000,$A557,'Nhap-Xuat'!$S$12:$S$50000)</f>
        <v>0</v>
      </c>
      <c r="J557" s="138">
        <f t="shared" ref="J557:K557" si="1098">D557+F557-H557</f>
        <v>0</v>
      </c>
      <c r="K557" s="138">
        <f t="shared" si="1098"/>
        <v>0</v>
      </c>
      <c r="L557" s="138">
        <f t="shared" ref="L557:M557" si="1099">D557+F557</f>
        <v>0</v>
      </c>
      <c r="M557" s="138">
        <f t="shared" si="1099"/>
        <v>0</v>
      </c>
      <c r="N557" s="139" t="str">
        <f t="shared" si="6"/>
        <v/>
      </c>
      <c r="O557" s="138">
        <f t="shared" si="7"/>
        <v>0</v>
      </c>
      <c r="P557" s="140" t="str">
        <f t="shared" si="3"/>
        <v/>
      </c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</row>
    <row r="558" ht="15.0" customHeight="1">
      <c r="A558" s="147"/>
      <c r="B558" s="135"/>
      <c r="C558" s="136"/>
      <c r="D558" s="137"/>
      <c r="E558" s="137"/>
      <c r="F558" s="138">
        <f>SUMIF('Nhap-Xuat'!$K$12:$K$50000,$A558,'Nhap-Xuat'!$N$12:$N$50000)</f>
        <v>0</v>
      </c>
      <c r="G558" s="138">
        <f>SUMIF('Nhap-Xuat'!$K$12:$K$50000,$A558,'Nhap-Xuat'!$P$12:$P$50000)</f>
        <v>0</v>
      </c>
      <c r="H558" s="138">
        <f>SUMIF('Nhap-Xuat'!$K$12:$K$50000,$A558,'Nhap-Xuat'!$Q$12:$Q$50000)</f>
        <v>0</v>
      </c>
      <c r="I558" s="138">
        <f>SUMIF('Nhap-Xuat'!$K$12:$K$50000,$A558,'Nhap-Xuat'!$S$12:$S$50000)</f>
        <v>0</v>
      </c>
      <c r="J558" s="138">
        <f t="shared" ref="J558:K558" si="1100">D558+F558-H558</f>
        <v>0</v>
      </c>
      <c r="K558" s="138">
        <f t="shared" si="1100"/>
        <v>0</v>
      </c>
      <c r="L558" s="138">
        <f t="shared" ref="L558:M558" si="1101">D558+F558</f>
        <v>0</v>
      </c>
      <c r="M558" s="138">
        <f t="shared" si="1101"/>
        <v>0</v>
      </c>
      <c r="N558" s="139" t="str">
        <f t="shared" si="6"/>
        <v/>
      </c>
      <c r="O558" s="138">
        <f t="shared" si="7"/>
        <v>0</v>
      </c>
      <c r="P558" s="140" t="str">
        <f t="shared" si="3"/>
        <v/>
      </c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</row>
    <row r="559" ht="15.0" customHeight="1">
      <c r="A559" s="147"/>
      <c r="B559" s="135"/>
      <c r="C559" s="136"/>
      <c r="D559" s="137"/>
      <c r="E559" s="137"/>
      <c r="F559" s="138">
        <f>SUMIF('Nhap-Xuat'!$K$12:$K$50000,$A559,'Nhap-Xuat'!$N$12:$N$50000)</f>
        <v>0</v>
      </c>
      <c r="G559" s="138">
        <f>SUMIF('Nhap-Xuat'!$K$12:$K$50000,$A559,'Nhap-Xuat'!$P$12:$P$50000)</f>
        <v>0</v>
      </c>
      <c r="H559" s="138">
        <f>SUMIF('Nhap-Xuat'!$K$12:$K$50000,$A559,'Nhap-Xuat'!$Q$12:$Q$50000)</f>
        <v>0</v>
      </c>
      <c r="I559" s="138">
        <f>SUMIF('Nhap-Xuat'!$K$12:$K$50000,$A559,'Nhap-Xuat'!$S$12:$S$50000)</f>
        <v>0</v>
      </c>
      <c r="J559" s="138">
        <f t="shared" ref="J559:K559" si="1102">D559+F559-H559</f>
        <v>0</v>
      </c>
      <c r="K559" s="138">
        <f t="shared" si="1102"/>
        <v>0</v>
      </c>
      <c r="L559" s="138">
        <f t="shared" ref="L559:M559" si="1103">D559+F559</f>
        <v>0</v>
      </c>
      <c r="M559" s="138">
        <f t="shared" si="1103"/>
        <v>0</v>
      </c>
      <c r="N559" s="139" t="str">
        <f t="shared" si="6"/>
        <v/>
      </c>
      <c r="O559" s="138">
        <f t="shared" si="7"/>
        <v>0</v>
      </c>
      <c r="P559" s="140" t="str">
        <f t="shared" si="3"/>
        <v/>
      </c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</row>
    <row r="560" ht="15.0" customHeight="1">
      <c r="A560" s="147"/>
      <c r="B560" s="135"/>
      <c r="C560" s="136"/>
      <c r="D560" s="137"/>
      <c r="E560" s="137"/>
      <c r="F560" s="138">
        <f>SUMIF('Nhap-Xuat'!$K$12:$K$50000,$A560,'Nhap-Xuat'!$N$12:$N$50000)</f>
        <v>0</v>
      </c>
      <c r="G560" s="138">
        <f>SUMIF('Nhap-Xuat'!$K$12:$K$50000,$A560,'Nhap-Xuat'!$P$12:$P$50000)</f>
        <v>0</v>
      </c>
      <c r="H560" s="138">
        <f>SUMIF('Nhap-Xuat'!$K$12:$K$50000,$A560,'Nhap-Xuat'!$Q$12:$Q$50000)</f>
        <v>0</v>
      </c>
      <c r="I560" s="138">
        <f>SUMIF('Nhap-Xuat'!$K$12:$K$50000,$A560,'Nhap-Xuat'!$S$12:$S$50000)</f>
        <v>0</v>
      </c>
      <c r="J560" s="138">
        <f t="shared" ref="J560:K560" si="1104">D560+F560-H560</f>
        <v>0</v>
      </c>
      <c r="K560" s="138">
        <f t="shared" si="1104"/>
        <v>0</v>
      </c>
      <c r="L560" s="138">
        <f t="shared" ref="L560:M560" si="1105">D560+F560</f>
        <v>0</v>
      </c>
      <c r="M560" s="138">
        <f t="shared" si="1105"/>
        <v>0</v>
      </c>
      <c r="N560" s="139" t="str">
        <f t="shared" si="6"/>
        <v/>
      </c>
      <c r="O560" s="138">
        <f t="shared" si="7"/>
        <v>0</v>
      </c>
      <c r="P560" s="140" t="str">
        <f t="shared" si="3"/>
        <v/>
      </c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</row>
    <row r="561" ht="15.0" customHeight="1">
      <c r="A561" s="147"/>
      <c r="B561" s="135"/>
      <c r="C561" s="136"/>
      <c r="D561" s="137"/>
      <c r="E561" s="137"/>
      <c r="F561" s="138">
        <f>SUMIF('Nhap-Xuat'!$K$12:$K$50000,$A561,'Nhap-Xuat'!$N$12:$N$50000)</f>
        <v>0</v>
      </c>
      <c r="G561" s="138">
        <f>SUMIF('Nhap-Xuat'!$K$12:$K$50000,$A561,'Nhap-Xuat'!$P$12:$P$50000)</f>
        <v>0</v>
      </c>
      <c r="H561" s="138">
        <f>SUMIF('Nhap-Xuat'!$K$12:$K$50000,$A561,'Nhap-Xuat'!$Q$12:$Q$50000)</f>
        <v>0</v>
      </c>
      <c r="I561" s="138">
        <f>SUMIF('Nhap-Xuat'!$K$12:$K$50000,$A561,'Nhap-Xuat'!$S$12:$S$50000)</f>
        <v>0</v>
      </c>
      <c r="J561" s="138">
        <f t="shared" ref="J561:K561" si="1106">D561+F561-H561</f>
        <v>0</v>
      </c>
      <c r="K561" s="138">
        <f t="shared" si="1106"/>
        <v>0</v>
      </c>
      <c r="L561" s="138">
        <f t="shared" ref="L561:M561" si="1107">D561+F561</f>
        <v>0</v>
      </c>
      <c r="M561" s="138">
        <f t="shared" si="1107"/>
        <v>0</v>
      </c>
      <c r="N561" s="139" t="str">
        <f t="shared" si="6"/>
        <v/>
      </c>
      <c r="O561" s="138">
        <f t="shared" si="7"/>
        <v>0</v>
      </c>
      <c r="P561" s="140" t="str">
        <f t="shared" si="3"/>
        <v/>
      </c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</row>
    <row r="562" ht="15.0" customHeight="1">
      <c r="A562" s="147"/>
      <c r="B562" s="135"/>
      <c r="C562" s="136"/>
      <c r="D562" s="137"/>
      <c r="E562" s="137"/>
      <c r="F562" s="138">
        <f>SUMIF('Nhap-Xuat'!$K$12:$K$50000,$A562,'Nhap-Xuat'!$N$12:$N$50000)</f>
        <v>0</v>
      </c>
      <c r="G562" s="138">
        <f>SUMIF('Nhap-Xuat'!$K$12:$K$50000,$A562,'Nhap-Xuat'!$P$12:$P$50000)</f>
        <v>0</v>
      </c>
      <c r="H562" s="138">
        <f>SUMIF('Nhap-Xuat'!$K$12:$K$50000,$A562,'Nhap-Xuat'!$Q$12:$Q$50000)</f>
        <v>0</v>
      </c>
      <c r="I562" s="138">
        <f>SUMIF('Nhap-Xuat'!$K$12:$K$50000,$A562,'Nhap-Xuat'!$S$12:$S$50000)</f>
        <v>0</v>
      </c>
      <c r="J562" s="138">
        <f t="shared" ref="J562:K562" si="1108">D562+F562-H562</f>
        <v>0</v>
      </c>
      <c r="K562" s="138">
        <f t="shared" si="1108"/>
        <v>0</v>
      </c>
      <c r="L562" s="138">
        <f t="shared" ref="L562:M562" si="1109">D562+F562</f>
        <v>0</v>
      </c>
      <c r="M562" s="138">
        <f t="shared" si="1109"/>
        <v>0</v>
      </c>
      <c r="N562" s="139" t="str">
        <f t="shared" si="6"/>
        <v/>
      </c>
      <c r="O562" s="138">
        <f t="shared" si="7"/>
        <v>0</v>
      </c>
      <c r="P562" s="140" t="str">
        <f t="shared" si="3"/>
        <v/>
      </c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</row>
    <row r="563" ht="15.0" customHeight="1">
      <c r="A563" s="147"/>
      <c r="B563" s="135"/>
      <c r="C563" s="136"/>
      <c r="D563" s="137"/>
      <c r="E563" s="137"/>
      <c r="F563" s="138">
        <f>SUMIF('Nhap-Xuat'!$K$12:$K$50000,$A563,'Nhap-Xuat'!$N$12:$N$50000)</f>
        <v>0</v>
      </c>
      <c r="G563" s="138">
        <f>SUMIF('Nhap-Xuat'!$K$12:$K$50000,$A563,'Nhap-Xuat'!$P$12:$P$50000)</f>
        <v>0</v>
      </c>
      <c r="H563" s="138">
        <f>SUMIF('Nhap-Xuat'!$K$12:$K$50000,$A563,'Nhap-Xuat'!$Q$12:$Q$50000)</f>
        <v>0</v>
      </c>
      <c r="I563" s="138">
        <f>SUMIF('Nhap-Xuat'!$K$12:$K$50000,$A563,'Nhap-Xuat'!$S$12:$S$50000)</f>
        <v>0</v>
      </c>
      <c r="J563" s="138">
        <f t="shared" ref="J563:K563" si="1110">D563+F563-H563</f>
        <v>0</v>
      </c>
      <c r="K563" s="138">
        <f t="shared" si="1110"/>
        <v>0</v>
      </c>
      <c r="L563" s="138">
        <f t="shared" ref="L563:M563" si="1111">D563+F563</f>
        <v>0</v>
      </c>
      <c r="M563" s="138">
        <f t="shared" si="1111"/>
        <v>0</v>
      </c>
      <c r="N563" s="139" t="str">
        <f t="shared" si="6"/>
        <v/>
      </c>
      <c r="O563" s="138">
        <f t="shared" si="7"/>
        <v>0</v>
      </c>
      <c r="P563" s="140" t="str">
        <f t="shared" si="3"/>
        <v/>
      </c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</row>
    <row r="564" ht="15.0" customHeight="1">
      <c r="A564" s="147"/>
      <c r="B564" s="135"/>
      <c r="C564" s="136"/>
      <c r="D564" s="137"/>
      <c r="E564" s="137"/>
      <c r="F564" s="138">
        <f>SUMIF('Nhap-Xuat'!$K$12:$K$50000,$A564,'Nhap-Xuat'!$N$12:$N$50000)</f>
        <v>0</v>
      </c>
      <c r="G564" s="138">
        <f>SUMIF('Nhap-Xuat'!$K$12:$K$50000,$A564,'Nhap-Xuat'!$P$12:$P$50000)</f>
        <v>0</v>
      </c>
      <c r="H564" s="138">
        <f>SUMIF('Nhap-Xuat'!$K$12:$K$50000,$A564,'Nhap-Xuat'!$Q$12:$Q$50000)</f>
        <v>0</v>
      </c>
      <c r="I564" s="138">
        <f>SUMIF('Nhap-Xuat'!$K$12:$K$50000,$A564,'Nhap-Xuat'!$S$12:$S$50000)</f>
        <v>0</v>
      </c>
      <c r="J564" s="138">
        <f t="shared" ref="J564:K564" si="1112">D564+F564-H564</f>
        <v>0</v>
      </c>
      <c r="K564" s="138">
        <f t="shared" si="1112"/>
        <v>0</v>
      </c>
      <c r="L564" s="138">
        <f t="shared" ref="L564:M564" si="1113">D564+F564</f>
        <v>0</v>
      </c>
      <c r="M564" s="138">
        <f t="shared" si="1113"/>
        <v>0</v>
      </c>
      <c r="N564" s="139" t="str">
        <f t="shared" si="6"/>
        <v/>
      </c>
      <c r="O564" s="138">
        <f t="shared" si="7"/>
        <v>0</v>
      </c>
      <c r="P564" s="140" t="str">
        <f t="shared" si="3"/>
        <v/>
      </c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</row>
    <row r="565" ht="15.0" customHeight="1">
      <c r="A565" s="147"/>
      <c r="B565" s="135"/>
      <c r="C565" s="136"/>
      <c r="D565" s="137"/>
      <c r="E565" s="137"/>
      <c r="F565" s="138">
        <f>SUMIF('Nhap-Xuat'!$K$12:$K$50000,$A565,'Nhap-Xuat'!$N$12:$N$50000)</f>
        <v>0</v>
      </c>
      <c r="G565" s="138">
        <f>SUMIF('Nhap-Xuat'!$K$12:$K$50000,$A565,'Nhap-Xuat'!$P$12:$P$50000)</f>
        <v>0</v>
      </c>
      <c r="H565" s="138">
        <f>SUMIF('Nhap-Xuat'!$K$12:$K$50000,$A565,'Nhap-Xuat'!$Q$12:$Q$50000)</f>
        <v>0</v>
      </c>
      <c r="I565" s="138">
        <f>SUMIF('Nhap-Xuat'!$K$12:$K$50000,$A565,'Nhap-Xuat'!$S$12:$S$50000)</f>
        <v>0</v>
      </c>
      <c r="J565" s="138">
        <f t="shared" ref="J565:K565" si="1114">D565+F565-H565</f>
        <v>0</v>
      </c>
      <c r="K565" s="138">
        <f t="shared" si="1114"/>
        <v>0</v>
      </c>
      <c r="L565" s="138">
        <f t="shared" ref="L565:M565" si="1115">D565+F565</f>
        <v>0</v>
      </c>
      <c r="M565" s="138">
        <f t="shared" si="1115"/>
        <v>0</v>
      </c>
      <c r="N565" s="139" t="str">
        <f t="shared" si="6"/>
        <v/>
      </c>
      <c r="O565" s="138">
        <f t="shared" si="7"/>
        <v>0</v>
      </c>
      <c r="P565" s="140" t="str">
        <f t="shared" si="3"/>
        <v/>
      </c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</row>
    <row r="566" ht="15.0" customHeight="1">
      <c r="A566" s="147"/>
      <c r="B566" s="135"/>
      <c r="C566" s="136"/>
      <c r="D566" s="137"/>
      <c r="E566" s="137"/>
      <c r="F566" s="138">
        <f>SUMIF('Nhap-Xuat'!$K$12:$K$50000,$A566,'Nhap-Xuat'!$N$12:$N$50000)</f>
        <v>0</v>
      </c>
      <c r="G566" s="138">
        <f>SUMIF('Nhap-Xuat'!$K$12:$K$50000,$A566,'Nhap-Xuat'!$P$12:$P$50000)</f>
        <v>0</v>
      </c>
      <c r="H566" s="138">
        <f>SUMIF('Nhap-Xuat'!$K$12:$K$50000,$A566,'Nhap-Xuat'!$Q$12:$Q$50000)</f>
        <v>0</v>
      </c>
      <c r="I566" s="138">
        <f>SUMIF('Nhap-Xuat'!$K$12:$K$50000,$A566,'Nhap-Xuat'!$S$12:$S$50000)</f>
        <v>0</v>
      </c>
      <c r="J566" s="138">
        <f t="shared" ref="J566:K566" si="1116">D566+F566-H566</f>
        <v>0</v>
      </c>
      <c r="K566" s="138">
        <f t="shared" si="1116"/>
        <v>0</v>
      </c>
      <c r="L566" s="138">
        <f t="shared" ref="L566:M566" si="1117">D566+F566</f>
        <v>0</v>
      </c>
      <c r="M566" s="138">
        <f t="shared" si="1117"/>
        <v>0</v>
      </c>
      <c r="N566" s="139" t="str">
        <f t="shared" si="6"/>
        <v/>
      </c>
      <c r="O566" s="138">
        <f t="shared" si="7"/>
        <v>0</v>
      </c>
      <c r="P566" s="140" t="str">
        <f t="shared" si="3"/>
        <v/>
      </c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</row>
    <row r="567" ht="15.0" customHeight="1">
      <c r="A567" s="147"/>
      <c r="B567" s="135"/>
      <c r="C567" s="136"/>
      <c r="D567" s="137"/>
      <c r="E567" s="137"/>
      <c r="F567" s="138">
        <f>SUMIF('Nhap-Xuat'!$K$12:$K$50000,$A567,'Nhap-Xuat'!$N$12:$N$50000)</f>
        <v>0</v>
      </c>
      <c r="G567" s="138">
        <f>SUMIF('Nhap-Xuat'!$K$12:$K$50000,$A567,'Nhap-Xuat'!$P$12:$P$50000)</f>
        <v>0</v>
      </c>
      <c r="H567" s="138">
        <f>SUMIF('Nhap-Xuat'!$K$12:$K$50000,$A567,'Nhap-Xuat'!$Q$12:$Q$50000)</f>
        <v>0</v>
      </c>
      <c r="I567" s="138">
        <f>SUMIF('Nhap-Xuat'!$K$12:$K$50000,$A567,'Nhap-Xuat'!$S$12:$S$50000)</f>
        <v>0</v>
      </c>
      <c r="J567" s="138">
        <f t="shared" ref="J567:K567" si="1118">D567+F567-H567</f>
        <v>0</v>
      </c>
      <c r="K567" s="138">
        <f t="shared" si="1118"/>
        <v>0</v>
      </c>
      <c r="L567" s="138">
        <f t="shared" ref="L567:M567" si="1119">D567+F567</f>
        <v>0</v>
      </c>
      <c r="M567" s="138">
        <f t="shared" si="1119"/>
        <v>0</v>
      </c>
      <c r="N567" s="139" t="str">
        <f t="shared" si="6"/>
        <v/>
      </c>
      <c r="O567" s="138">
        <f t="shared" si="7"/>
        <v>0</v>
      </c>
      <c r="P567" s="140" t="str">
        <f t="shared" si="3"/>
        <v/>
      </c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</row>
    <row r="568" ht="15.0" customHeight="1">
      <c r="A568" s="147"/>
      <c r="B568" s="135"/>
      <c r="C568" s="136"/>
      <c r="D568" s="137"/>
      <c r="E568" s="137"/>
      <c r="F568" s="138">
        <f>SUMIF('Nhap-Xuat'!$K$12:$K$50000,$A568,'Nhap-Xuat'!$N$12:$N$50000)</f>
        <v>0</v>
      </c>
      <c r="G568" s="138">
        <f>SUMIF('Nhap-Xuat'!$K$12:$K$50000,$A568,'Nhap-Xuat'!$P$12:$P$50000)</f>
        <v>0</v>
      </c>
      <c r="H568" s="138">
        <f>SUMIF('Nhap-Xuat'!$K$12:$K$50000,$A568,'Nhap-Xuat'!$Q$12:$Q$50000)</f>
        <v>0</v>
      </c>
      <c r="I568" s="138">
        <f>SUMIF('Nhap-Xuat'!$K$12:$K$50000,$A568,'Nhap-Xuat'!$S$12:$S$50000)</f>
        <v>0</v>
      </c>
      <c r="J568" s="138">
        <f t="shared" ref="J568:K568" si="1120">D568+F568-H568</f>
        <v>0</v>
      </c>
      <c r="K568" s="138">
        <f t="shared" si="1120"/>
        <v>0</v>
      </c>
      <c r="L568" s="138">
        <f t="shared" ref="L568:M568" si="1121">D568+F568</f>
        <v>0</v>
      </c>
      <c r="M568" s="138">
        <f t="shared" si="1121"/>
        <v>0</v>
      </c>
      <c r="N568" s="139" t="str">
        <f t="shared" si="6"/>
        <v/>
      </c>
      <c r="O568" s="138">
        <f t="shared" si="7"/>
        <v>0</v>
      </c>
      <c r="P568" s="140" t="str">
        <f t="shared" si="3"/>
        <v/>
      </c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</row>
    <row r="569" ht="15.0" customHeight="1">
      <c r="A569" s="147"/>
      <c r="B569" s="135"/>
      <c r="C569" s="136"/>
      <c r="D569" s="137"/>
      <c r="E569" s="137"/>
      <c r="F569" s="138">
        <f>SUMIF('Nhap-Xuat'!$K$12:$K$50000,$A569,'Nhap-Xuat'!$N$12:$N$50000)</f>
        <v>0</v>
      </c>
      <c r="G569" s="138">
        <f>SUMIF('Nhap-Xuat'!$K$12:$K$50000,$A569,'Nhap-Xuat'!$P$12:$P$50000)</f>
        <v>0</v>
      </c>
      <c r="H569" s="138">
        <f>SUMIF('Nhap-Xuat'!$K$12:$K$50000,$A569,'Nhap-Xuat'!$Q$12:$Q$50000)</f>
        <v>0</v>
      </c>
      <c r="I569" s="138">
        <f>SUMIF('Nhap-Xuat'!$K$12:$K$50000,$A569,'Nhap-Xuat'!$S$12:$S$50000)</f>
        <v>0</v>
      </c>
      <c r="J569" s="138">
        <f t="shared" ref="J569:K569" si="1122">D569+F569-H569</f>
        <v>0</v>
      </c>
      <c r="K569" s="138">
        <f t="shared" si="1122"/>
        <v>0</v>
      </c>
      <c r="L569" s="138">
        <f t="shared" ref="L569:M569" si="1123">D569+F569</f>
        <v>0</v>
      </c>
      <c r="M569" s="138">
        <f t="shared" si="1123"/>
        <v>0</v>
      </c>
      <c r="N569" s="139" t="str">
        <f t="shared" si="6"/>
        <v/>
      </c>
      <c r="O569" s="138">
        <f t="shared" si="7"/>
        <v>0</v>
      </c>
      <c r="P569" s="140" t="str">
        <f t="shared" si="3"/>
        <v/>
      </c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</row>
    <row r="570" ht="15.0" customHeight="1">
      <c r="A570" s="147"/>
      <c r="B570" s="135"/>
      <c r="C570" s="136"/>
      <c r="D570" s="137"/>
      <c r="E570" s="137"/>
      <c r="F570" s="138">
        <f>SUMIF('Nhap-Xuat'!$K$12:$K$50000,$A570,'Nhap-Xuat'!$N$12:$N$50000)</f>
        <v>0</v>
      </c>
      <c r="G570" s="138">
        <f>SUMIF('Nhap-Xuat'!$K$12:$K$50000,$A570,'Nhap-Xuat'!$P$12:$P$50000)</f>
        <v>0</v>
      </c>
      <c r="H570" s="138">
        <f>SUMIF('Nhap-Xuat'!$K$12:$K$50000,$A570,'Nhap-Xuat'!$Q$12:$Q$50000)</f>
        <v>0</v>
      </c>
      <c r="I570" s="138">
        <f>SUMIF('Nhap-Xuat'!$K$12:$K$50000,$A570,'Nhap-Xuat'!$S$12:$S$50000)</f>
        <v>0</v>
      </c>
      <c r="J570" s="138">
        <f t="shared" ref="J570:K570" si="1124">D570+F570-H570</f>
        <v>0</v>
      </c>
      <c r="K570" s="138">
        <f t="shared" si="1124"/>
        <v>0</v>
      </c>
      <c r="L570" s="138">
        <f t="shared" ref="L570:M570" si="1125">D570+F570</f>
        <v>0</v>
      </c>
      <c r="M570" s="138">
        <f t="shared" si="1125"/>
        <v>0</v>
      </c>
      <c r="N570" s="139" t="str">
        <f t="shared" si="6"/>
        <v/>
      </c>
      <c r="O570" s="138">
        <f t="shared" si="7"/>
        <v>0</v>
      </c>
      <c r="P570" s="140" t="str">
        <f t="shared" si="3"/>
        <v/>
      </c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</row>
    <row r="571" ht="15.0" customHeight="1">
      <c r="A571" s="147"/>
      <c r="B571" s="135"/>
      <c r="C571" s="136"/>
      <c r="D571" s="137"/>
      <c r="E571" s="137"/>
      <c r="F571" s="138">
        <f>SUMIF('Nhap-Xuat'!$K$12:$K$50000,$A571,'Nhap-Xuat'!$N$12:$N$50000)</f>
        <v>0</v>
      </c>
      <c r="G571" s="138">
        <f>SUMIF('Nhap-Xuat'!$K$12:$K$50000,$A571,'Nhap-Xuat'!$P$12:$P$50000)</f>
        <v>0</v>
      </c>
      <c r="H571" s="138">
        <f>SUMIF('Nhap-Xuat'!$K$12:$K$50000,$A571,'Nhap-Xuat'!$Q$12:$Q$50000)</f>
        <v>0</v>
      </c>
      <c r="I571" s="138">
        <f>SUMIF('Nhap-Xuat'!$K$12:$K$50000,$A571,'Nhap-Xuat'!$S$12:$S$50000)</f>
        <v>0</v>
      </c>
      <c r="J571" s="138">
        <f t="shared" ref="J571:K571" si="1126">D571+F571-H571</f>
        <v>0</v>
      </c>
      <c r="K571" s="138">
        <f t="shared" si="1126"/>
        <v>0</v>
      </c>
      <c r="L571" s="138">
        <f t="shared" ref="L571:M571" si="1127">D571+F571</f>
        <v>0</v>
      </c>
      <c r="M571" s="138">
        <f t="shared" si="1127"/>
        <v>0</v>
      </c>
      <c r="N571" s="139" t="str">
        <f t="shared" si="6"/>
        <v/>
      </c>
      <c r="O571" s="138">
        <f t="shared" si="7"/>
        <v>0</v>
      </c>
      <c r="P571" s="140" t="str">
        <f t="shared" si="3"/>
        <v/>
      </c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</row>
    <row r="572" ht="15.0" customHeight="1">
      <c r="A572" s="147"/>
      <c r="B572" s="135"/>
      <c r="C572" s="136"/>
      <c r="D572" s="137"/>
      <c r="E572" s="137"/>
      <c r="F572" s="138">
        <f>SUMIF('Nhap-Xuat'!$K$12:$K$50000,$A572,'Nhap-Xuat'!$N$12:$N$50000)</f>
        <v>0</v>
      </c>
      <c r="G572" s="138">
        <f>SUMIF('Nhap-Xuat'!$K$12:$K$50000,$A572,'Nhap-Xuat'!$P$12:$P$50000)</f>
        <v>0</v>
      </c>
      <c r="H572" s="138">
        <f>SUMIF('Nhap-Xuat'!$K$12:$K$50000,$A572,'Nhap-Xuat'!$Q$12:$Q$50000)</f>
        <v>0</v>
      </c>
      <c r="I572" s="138">
        <f>SUMIF('Nhap-Xuat'!$K$12:$K$50000,$A572,'Nhap-Xuat'!$S$12:$S$50000)</f>
        <v>0</v>
      </c>
      <c r="J572" s="138">
        <f t="shared" ref="J572:K572" si="1128">D572+F572-H572</f>
        <v>0</v>
      </c>
      <c r="K572" s="138">
        <f t="shared" si="1128"/>
        <v>0</v>
      </c>
      <c r="L572" s="138">
        <f t="shared" ref="L572:M572" si="1129">D572+F572</f>
        <v>0</v>
      </c>
      <c r="M572" s="138">
        <f t="shared" si="1129"/>
        <v>0</v>
      </c>
      <c r="N572" s="139" t="str">
        <f t="shared" si="6"/>
        <v/>
      </c>
      <c r="O572" s="138">
        <f t="shared" si="7"/>
        <v>0</v>
      </c>
      <c r="P572" s="140" t="str">
        <f t="shared" si="3"/>
        <v/>
      </c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</row>
    <row r="573" ht="15.0" customHeight="1">
      <c r="A573" s="147"/>
      <c r="B573" s="135"/>
      <c r="C573" s="136"/>
      <c r="D573" s="137"/>
      <c r="E573" s="137"/>
      <c r="F573" s="138">
        <f>SUMIF('Nhap-Xuat'!$K$12:$K$50000,$A573,'Nhap-Xuat'!$N$12:$N$50000)</f>
        <v>0</v>
      </c>
      <c r="G573" s="138">
        <f>SUMIF('Nhap-Xuat'!$K$12:$K$50000,$A573,'Nhap-Xuat'!$P$12:$P$50000)</f>
        <v>0</v>
      </c>
      <c r="H573" s="138">
        <f>SUMIF('Nhap-Xuat'!$K$12:$K$50000,$A573,'Nhap-Xuat'!$Q$12:$Q$50000)</f>
        <v>0</v>
      </c>
      <c r="I573" s="138">
        <f>SUMIF('Nhap-Xuat'!$K$12:$K$50000,$A573,'Nhap-Xuat'!$S$12:$S$50000)</f>
        <v>0</v>
      </c>
      <c r="J573" s="138">
        <f t="shared" ref="J573:K573" si="1130">D573+F573-H573</f>
        <v>0</v>
      </c>
      <c r="K573" s="138">
        <f t="shared" si="1130"/>
        <v>0</v>
      </c>
      <c r="L573" s="138">
        <f t="shared" ref="L573:M573" si="1131">D573+F573</f>
        <v>0</v>
      </c>
      <c r="M573" s="138">
        <f t="shared" si="1131"/>
        <v>0</v>
      </c>
      <c r="N573" s="139" t="str">
        <f t="shared" si="6"/>
        <v/>
      </c>
      <c r="O573" s="138">
        <f t="shared" si="7"/>
        <v>0</v>
      </c>
      <c r="P573" s="140" t="str">
        <f t="shared" si="3"/>
        <v/>
      </c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</row>
    <row r="574" ht="15.0" customHeight="1">
      <c r="A574" s="147"/>
      <c r="B574" s="135"/>
      <c r="C574" s="136"/>
      <c r="D574" s="137"/>
      <c r="E574" s="137"/>
      <c r="F574" s="138">
        <f>SUMIF('Nhap-Xuat'!$K$12:$K$50000,$A574,'Nhap-Xuat'!$N$12:$N$50000)</f>
        <v>0</v>
      </c>
      <c r="G574" s="138">
        <f>SUMIF('Nhap-Xuat'!$K$12:$K$50000,$A574,'Nhap-Xuat'!$P$12:$P$50000)</f>
        <v>0</v>
      </c>
      <c r="H574" s="138">
        <f>SUMIF('Nhap-Xuat'!$K$12:$K$50000,$A574,'Nhap-Xuat'!$Q$12:$Q$50000)</f>
        <v>0</v>
      </c>
      <c r="I574" s="138">
        <f>SUMIF('Nhap-Xuat'!$K$12:$K$50000,$A574,'Nhap-Xuat'!$S$12:$S$50000)</f>
        <v>0</v>
      </c>
      <c r="J574" s="138">
        <f t="shared" ref="J574:K574" si="1132">D574+F574-H574</f>
        <v>0</v>
      </c>
      <c r="K574" s="138">
        <f t="shared" si="1132"/>
        <v>0</v>
      </c>
      <c r="L574" s="138">
        <f t="shared" ref="L574:M574" si="1133">D574+F574</f>
        <v>0</v>
      </c>
      <c r="M574" s="138">
        <f t="shared" si="1133"/>
        <v>0</v>
      </c>
      <c r="N574" s="139" t="str">
        <f t="shared" si="6"/>
        <v/>
      </c>
      <c r="O574" s="138">
        <f t="shared" si="7"/>
        <v>0</v>
      </c>
      <c r="P574" s="140" t="str">
        <f t="shared" si="3"/>
        <v/>
      </c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</row>
    <row r="575" ht="15.0" customHeight="1">
      <c r="A575" s="147"/>
      <c r="B575" s="135"/>
      <c r="C575" s="136"/>
      <c r="D575" s="137"/>
      <c r="E575" s="137"/>
      <c r="F575" s="138">
        <f>SUMIF('Nhap-Xuat'!$K$12:$K$50000,$A575,'Nhap-Xuat'!$N$12:$N$50000)</f>
        <v>0</v>
      </c>
      <c r="G575" s="138">
        <f>SUMIF('Nhap-Xuat'!$K$12:$K$50000,$A575,'Nhap-Xuat'!$P$12:$P$50000)</f>
        <v>0</v>
      </c>
      <c r="H575" s="138">
        <f>SUMIF('Nhap-Xuat'!$K$12:$K$50000,$A575,'Nhap-Xuat'!$Q$12:$Q$50000)</f>
        <v>0</v>
      </c>
      <c r="I575" s="138">
        <f>SUMIF('Nhap-Xuat'!$K$12:$K$50000,$A575,'Nhap-Xuat'!$S$12:$S$50000)</f>
        <v>0</v>
      </c>
      <c r="J575" s="138">
        <f t="shared" ref="J575:K575" si="1134">D575+F575-H575</f>
        <v>0</v>
      </c>
      <c r="K575" s="138">
        <f t="shared" si="1134"/>
        <v>0</v>
      </c>
      <c r="L575" s="138">
        <f t="shared" ref="L575:M575" si="1135">D575+F575</f>
        <v>0</v>
      </c>
      <c r="M575" s="138">
        <f t="shared" si="1135"/>
        <v>0</v>
      </c>
      <c r="N575" s="139" t="str">
        <f t="shared" si="6"/>
        <v/>
      </c>
      <c r="O575" s="138">
        <f t="shared" si="7"/>
        <v>0</v>
      </c>
      <c r="P575" s="140" t="str">
        <f t="shared" si="3"/>
        <v/>
      </c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</row>
    <row r="576" ht="15.0" customHeight="1">
      <c r="A576" s="147"/>
      <c r="B576" s="135"/>
      <c r="C576" s="136"/>
      <c r="D576" s="137"/>
      <c r="E576" s="137"/>
      <c r="F576" s="138">
        <f>SUMIF('Nhap-Xuat'!$K$12:$K$50000,$A576,'Nhap-Xuat'!$N$12:$N$50000)</f>
        <v>0</v>
      </c>
      <c r="G576" s="138">
        <f>SUMIF('Nhap-Xuat'!$K$12:$K$50000,$A576,'Nhap-Xuat'!$P$12:$P$50000)</f>
        <v>0</v>
      </c>
      <c r="H576" s="138">
        <f>SUMIF('Nhap-Xuat'!$K$12:$K$50000,$A576,'Nhap-Xuat'!$Q$12:$Q$50000)</f>
        <v>0</v>
      </c>
      <c r="I576" s="138">
        <f>SUMIF('Nhap-Xuat'!$K$12:$K$50000,$A576,'Nhap-Xuat'!$S$12:$S$50000)</f>
        <v>0</v>
      </c>
      <c r="J576" s="138">
        <f t="shared" ref="J576:K576" si="1136">D576+F576-H576</f>
        <v>0</v>
      </c>
      <c r="K576" s="138">
        <f t="shared" si="1136"/>
        <v>0</v>
      </c>
      <c r="L576" s="138">
        <f t="shared" ref="L576:M576" si="1137">D576+F576</f>
        <v>0</v>
      </c>
      <c r="M576" s="138">
        <f t="shared" si="1137"/>
        <v>0</v>
      </c>
      <c r="N576" s="139" t="str">
        <f t="shared" si="6"/>
        <v/>
      </c>
      <c r="O576" s="138">
        <f t="shared" si="7"/>
        <v>0</v>
      </c>
      <c r="P576" s="140" t="str">
        <f t="shared" si="3"/>
        <v/>
      </c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</row>
    <row r="577" ht="15.0" customHeight="1">
      <c r="A577" s="147"/>
      <c r="B577" s="135"/>
      <c r="C577" s="136"/>
      <c r="D577" s="137"/>
      <c r="E577" s="137"/>
      <c r="F577" s="138">
        <f>SUMIF('Nhap-Xuat'!$K$12:$K$50000,$A577,'Nhap-Xuat'!$N$12:$N$50000)</f>
        <v>0</v>
      </c>
      <c r="G577" s="138">
        <f>SUMIF('Nhap-Xuat'!$K$12:$K$50000,$A577,'Nhap-Xuat'!$P$12:$P$50000)</f>
        <v>0</v>
      </c>
      <c r="H577" s="138">
        <f>SUMIF('Nhap-Xuat'!$K$12:$K$50000,$A577,'Nhap-Xuat'!$Q$12:$Q$50000)</f>
        <v>0</v>
      </c>
      <c r="I577" s="138">
        <f>SUMIF('Nhap-Xuat'!$K$12:$K$50000,$A577,'Nhap-Xuat'!$S$12:$S$50000)</f>
        <v>0</v>
      </c>
      <c r="J577" s="138">
        <f t="shared" ref="J577:K577" si="1138">D577+F577-H577</f>
        <v>0</v>
      </c>
      <c r="K577" s="138">
        <f t="shared" si="1138"/>
        <v>0</v>
      </c>
      <c r="L577" s="138">
        <f t="shared" ref="L577:M577" si="1139">D577+F577</f>
        <v>0</v>
      </c>
      <c r="M577" s="138">
        <f t="shared" si="1139"/>
        <v>0</v>
      </c>
      <c r="N577" s="139" t="str">
        <f t="shared" si="6"/>
        <v/>
      </c>
      <c r="O577" s="138">
        <f t="shared" si="7"/>
        <v>0</v>
      </c>
      <c r="P577" s="140" t="str">
        <f t="shared" si="3"/>
        <v/>
      </c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</row>
    <row r="578" ht="15.0" customHeight="1">
      <c r="A578" s="147"/>
      <c r="B578" s="135"/>
      <c r="C578" s="136"/>
      <c r="D578" s="137"/>
      <c r="E578" s="137"/>
      <c r="F578" s="138">
        <f>SUMIF('Nhap-Xuat'!$K$12:$K$50000,$A578,'Nhap-Xuat'!$N$12:$N$50000)</f>
        <v>0</v>
      </c>
      <c r="G578" s="138">
        <f>SUMIF('Nhap-Xuat'!$K$12:$K$50000,$A578,'Nhap-Xuat'!$P$12:$P$50000)</f>
        <v>0</v>
      </c>
      <c r="H578" s="138">
        <f>SUMIF('Nhap-Xuat'!$K$12:$K$50000,$A578,'Nhap-Xuat'!$Q$12:$Q$50000)</f>
        <v>0</v>
      </c>
      <c r="I578" s="138">
        <f>SUMIF('Nhap-Xuat'!$K$12:$K$50000,$A578,'Nhap-Xuat'!$S$12:$S$50000)</f>
        <v>0</v>
      </c>
      <c r="J578" s="138">
        <f t="shared" ref="J578:K578" si="1140">D578+F578-H578</f>
        <v>0</v>
      </c>
      <c r="K578" s="138">
        <f t="shared" si="1140"/>
        <v>0</v>
      </c>
      <c r="L578" s="138">
        <f t="shared" ref="L578:M578" si="1141">D578+F578</f>
        <v>0</v>
      </c>
      <c r="M578" s="138">
        <f t="shared" si="1141"/>
        <v>0</v>
      </c>
      <c r="N578" s="139" t="str">
        <f t="shared" si="6"/>
        <v/>
      </c>
      <c r="O578" s="138">
        <f t="shared" si="7"/>
        <v>0</v>
      </c>
      <c r="P578" s="140" t="str">
        <f t="shared" si="3"/>
        <v/>
      </c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</row>
    <row r="579" ht="15.0" customHeight="1">
      <c r="A579" s="147"/>
      <c r="B579" s="135"/>
      <c r="C579" s="136"/>
      <c r="D579" s="137"/>
      <c r="E579" s="137"/>
      <c r="F579" s="138">
        <f>SUMIF('Nhap-Xuat'!$K$12:$K$50000,$A579,'Nhap-Xuat'!$N$12:$N$50000)</f>
        <v>0</v>
      </c>
      <c r="G579" s="138">
        <f>SUMIF('Nhap-Xuat'!$K$12:$K$50000,$A579,'Nhap-Xuat'!$P$12:$P$50000)</f>
        <v>0</v>
      </c>
      <c r="H579" s="138">
        <f>SUMIF('Nhap-Xuat'!$K$12:$K$50000,$A579,'Nhap-Xuat'!$Q$12:$Q$50000)</f>
        <v>0</v>
      </c>
      <c r="I579" s="138">
        <f>SUMIF('Nhap-Xuat'!$K$12:$K$50000,$A579,'Nhap-Xuat'!$S$12:$S$50000)</f>
        <v>0</v>
      </c>
      <c r="J579" s="138">
        <f t="shared" ref="J579:K579" si="1142">D579+F579-H579</f>
        <v>0</v>
      </c>
      <c r="K579" s="138">
        <f t="shared" si="1142"/>
        <v>0</v>
      </c>
      <c r="L579" s="138">
        <f t="shared" ref="L579:M579" si="1143">D579+F579</f>
        <v>0</v>
      </c>
      <c r="M579" s="138">
        <f t="shared" si="1143"/>
        <v>0</v>
      </c>
      <c r="N579" s="139" t="str">
        <f t="shared" si="6"/>
        <v/>
      </c>
      <c r="O579" s="138">
        <f t="shared" si="7"/>
        <v>0</v>
      </c>
      <c r="P579" s="140" t="str">
        <f t="shared" si="3"/>
        <v/>
      </c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</row>
    <row r="580" ht="15.0" customHeight="1">
      <c r="A580" s="147"/>
      <c r="B580" s="135"/>
      <c r="C580" s="136"/>
      <c r="D580" s="137"/>
      <c r="E580" s="137"/>
      <c r="F580" s="138">
        <f>SUMIF('Nhap-Xuat'!$K$12:$K$50000,$A580,'Nhap-Xuat'!$N$12:$N$50000)</f>
        <v>0</v>
      </c>
      <c r="G580" s="138">
        <f>SUMIF('Nhap-Xuat'!$K$12:$K$50000,$A580,'Nhap-Xuat'!$P$12:$P$50000)</f>
        <v>0</v>
      </c>
      <c r="H580" s="138">
        <f>SUMIF('Nhap-Xuat'!$K$12:$K$50000,$A580,'Nhap-Xuat'!$Q$12:$Q$50000)</f>
        <v>0</v>
      </c>
      <c r="I580" s="138">
        <f>SUMIF('Nhap-Xuat'!$K$12:$K$50000,$A580,'Nhap-Xuat'!$S$12:$S$50000)</f>
        <v>0</v>
      </c>
      <c r="J580" s="138">
        <f t="shared" ref="J580:K580" si="1144">D580+F580-H580</f>
        <v>0</v>
      </c>
      <c r="K580" s="138">
        <f t="shared" si="1144"/>
        <v>0</v>
      </c>
      <c r="L580" s="138">
        <f t="shared" ref="L580:M580" si="1145">D580+F580</f>
        <v>0</v>
      </c>
      <c r="M580" s="138">
        <f t="shared" si="1145"/>
        <v>0</v>
      </c>
      <c r="N580" s="139" t="str">
        <f t="shared" si="6"/>
        <v/>
      </c>
      <c r="O580" s="138">
        <f t="shared" si="7"/>
        <v>0</v>
      </c>
      <c r="P580" s="140" t="str">
        <f t="shared" si="3"/>
        <v/>
      </c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</row>
    <row r="581" ht="15.0" customHeight="1">
      <c r="A581" s="147"/>
      <c r="B581" s="135"/>
      <c r="C581" s="136"/>
      <c r="D581" s="137"/>
      <c r="E581" s="137"/>
      <c r="F581" s="138">
        <f>SUMIF('Nhap-Xuat'!$K$12:$K$50000,$A581,'Nhap-Xuat'!$N$12:$N$50000)</f>
        <v>0</v>
      </c>
      <c r="G581" s="138">
        <f>SUMIF('Nhap-Xuat'!$K$12:$K$50000,$A581,'Nhap-Xuat'!$P$12:$P$50000)</f>
        <v>0</v>
      </c>
      <c r="H581" s="138">
        <f>SUMIF('Nhap-Xuat'!$K$12:$K$50000,$A581,'Nhap-Xuat'!$Q$12:$Q$50000)</f>
        <v>0</v>
      </c>
      <c r="I581" s="138">
        <f>SUMIF('Nhap-Xuat'!$K$12:$K$50000,$A581,'Nhap-Xuat'!$S$12:$S$50000)</f>
        <v>0</v>
      </c>
      <c r="J581" s="138">
        <f t="shared" ref="J581:K581" si="1146">D581+F581-H581</f>
        <v>0</v>
      </c>
      <c r="K581" s="138">
        <f t="shared" si="1146"/>
        <v>0</v>
      </c>
      <c r="L581" s="138">
        <f t="shared" ref="L581:M581" si="1147">D581+F581</f>
        <v>0</v>
      </c>
      <c r="M581" s="138">
        <f t="shared" si="1147"/>
        <v>0</v>
      </c>
      <c r="N581" s="139" t="str">
        <f t="shared" si="6"/>
        <v/>
      </c>
      <c r="O581" s="138">
        <f t="shared" si="7"/>
        <v>0</v>
      </c>
      <c r="P581" s="140" t="str">
        <f t="shared" si="3"/>
        <v/>
      </c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</row>
    <row r="582" ht="15.0" customHeight="1">
      <c r="A582" s="147"/>
      <c r="B582" s="135"/>
      <c r="C582" s="136"/>
      <c r="D582" s="137"/>
      <c r="E582" s="137"/>
      <c r="F582" s="138">
        <f>SUMIF('Nhap-Xuat'!$K$12:$K$50000,$A582,'Nhap-Xuat'!$N$12:$N$50000)</f>
        <v>0</v>
      </c>
      <c r="G582" s="138">
        <f>SUMIF('Nhap-Xuat'!$K$12:$K$50000,$A582,'Nhap-Xuat'!$P$12:$P$50000)</f>
        <v>0</v>
      </c>
      <c r="H582" s="138">
        <f>SUMIF('Nhap-Xuat'!$K$12:$K$50000,$A582,'Nhap-Xuat'!$Q$12:$Q$50000)</f>
        <v>0</v>
      </c>
      <c r="I582" s="138">
        <f>SUMIF('Nhap-Xuat'!$K$12:$K$50000,$A582,'Nhap-Xuat'!$S$12:$S$50000)</f>
        <v>0</v>
      </c>
      <c r="J582" s="138">
        <f t="shared" ref="J582:K582" si="1148">D582+F582-H582</f>
        <v>0</v>
      </c>
      <c r="K582" s="138">
        <f t="shared" si="1148"/>
        <v>0</v>
      </c>
      <c r="L582" s="138">
        <f t="shared" ref="L582:M582" si="1149">D582+F582</f>
        <v>0</v>
      </c>
      <c r="M582" s="138">
        <f t="shared" si="1149"/>
        <v>0</v>
      </c>
      <c r="N582" s="139" t="str">
        <f t="shared" si="6"/>
        <v/>
      </c>
      <c r="O582" s="138">
        <f t="shared" si="7"/>
        <v>0</v>
      </c>
      <c r="P582" s="140" t="str">
        <f t="shared" si="3"/>
        <v/>
      </c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</row>
    <row r="583" ht="15.0" customHeight="1">
      <c r="A583" s="147"/>
      <c r="B583" s="135"/>
      <c r="C583" s="136"/>
      <c r="D583" s="137"/>
      <c r="E583" s="137"/>
      <c r="F583" s="138">
        <f>SUMIF('Nhap-Xuat'!$K$12:$K$50000,$A583,'Nhap-Xuat'!$N$12:$N$50000)</f>
        <v>0</v>
      </c>
      <c r="G583" s="138">
        <f>SUMIF('Nhap-Xuat'!$K$12:$K$50000,$A583,'Nhap-Xuat'!$P$12:$P$50000)</f>
        <v>0</v>
      </c>
      <c r="H583" s="138">
        <f>SUMIF('Nhap-Xuat'!$K$12:$K$50000,$A583,'Nhap-Xuat'!$Q$12:$Q$50000)</f>
        <v>0</v>
      </c>
      <c r="I583" s="138">
        <f>SUMIF('Nhap-Xuat'!$K$12:$K$50000,$A583,'Nhap-Xuat'!$S$12:$S$50000)</f>
        <v>0</v>
      </c>
      <c r="J583" s="138">
        <f t="shared" ref="J583:K583" si="1150">D583+F583-H583</f>
        <v>0</v>
      </c>
      <c r="K583" s="138">
        <f t="shared" si="1150"/>
        <v>0</v>
      </c>
      <c r="L583" s="138">
        <f t="shared" ref="L583:M583" si="1151">D583+F583</f>
        <v>0</v>
      </c>
      <c r="M583" s="138">
        <f t="shared" si="1151"/>
        <v>0</v>
      </c>
      <c r="N583" s="139" t="str">
        <f t="shared" si="6"/>
        <v/>
      </c>
      <c r="O583" s="138">
        <f t="shared" si="7"/>
        <v>0</v>
      </c>
      <c r="P583" s="140" t="str">
        <f t="shared" si="3"/>
        <v/>
      </c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</row>
    <row r="584" ht="15.0" customHeight="1">
      <c r="A584" s="147"/>
      <c r="B584" s="135"/>
      <c r="C584" s="136"/>
      <c r="D584" s="137"/>
      <c r="E584" s="137"/>
      <c r="F584" s="138">
        <f>SUMIF('Nhap-Xuat'!$K$12:$K$50000,$A584,'Nhap-Xuat'!$N$12:$N$50000)</f>
        <v>0</v>
      </c>
      <c r="G584" s="138">
        <f>SUMIF('Nhap-Xuat'!$K$12:$K$50000,$A584,'Nhap-Xuat'!$P$12:$P$50000)</f>
        <v>0</v>
      </c>
      <c r="H584" s="138">
        <f>SUMIF('Nhap-Xuat'!$K$12:$K$50000,$A584,'Nhap-Xuat'!$Q$12:$Q$50000)</f>
        <v>0</v>
      </c>
      <c r="I584" s="138">
        <f>SUMIF('Nhap-Xuat'!$K$12:$K$50000,$A584,'Nhap-Xuat'!$S$12:$S$50000)</f>
        <v>0</v>
      </c>
      <c r="J584" s="138">
        <f t="shared" ref="J584:K584" si="1152">D584+F584-H584</f>
        <v>0</v>
      </c>
      <c r="K584" s="138">
        <f t="shared" si="1152"/>
        <v>0</v>
      </c>
      <c r="L584" s="138">
        <f t="shared" ref="L584:M584" si="1153">D584+F584</f>
        <v>0</v>
      </c>
      <c r="M584" s="138">
        <f t="shared" si="1153"/>
        <v>0</v>
      </c>
      <c r="N584" s="139" t="str">
        <f t="shared" si="6"/>
        <v/>
      </c>
      <c r="O584" s="138">
        <f t="shared" si="7"/>
        <v>0</v>
      </c>
      <c r="P584" s="140" t="str">
        <f t="shared" si="3"/>
        <v/>
      </c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</row>
    <row r="585" ht="15.0" customHeight="1">
      <c r="A585" s="147"/>
      <c r="B585" s="135"/>
      <c r="C585" s="136"/>
      <c r="D585" s="137"/>
      <c r="E585" s="137"/>
      <c r="F585" s="138">
        <f>SUMIF('Nhap-Xuat'!$K$12:$K$50000,$A585,'Nhap-Xuat'!$N$12:$N$50000)</f>
        <v>0</v>
      </c>
      <c r="G585" s="138">
        <f>SUMIF('Nhap-Xuat'!$K$12:$K$50000,$A585,'Nhap-Xuat'!$P$12:$P$50000)</f>
        <v>0</v>
      </c>
      <c r="H585" s="138">
        <f>SUMIF('Nhap-Xuat'!$K$12:$K$50000,$A585,'Nhap-Xuat'!$Q$12:$Q$50000)</f>
        <v>0</v>
      </c>
      <c r="I585" s="138">
        <f>SUMIF('Nhap-Xuat'!$K$12:$K$50000,$A585,'Nhap-Xuat'!$S$12:$S$50000)</f>
        <v>0</v>
      </c>
      <c r="J585" s="138">
        <f t="shared" ref="J585:K585" si="1154">D585+F585-H585</f>
        <v>0</v>
      </c>
      <c r="K585" s="138">
        <f t="shared" si="1154"/>
        <v>0</v>
      </c>
      <c r="L585" s="138">
        <f t="shared" ref="L585:M585" si="1155">D585+F585</f>
        <v>0</v>
      </c>
      <c r="M585" s="138">
        <f t="shared" si="1155"/>
        <v>0</v>
      </c>
      <c r="N585" s="139" t="str">
        <f t="shared" si="6"/>
        <v/>
      </c>
      <c r="O585" s="138">
        <f t="shared" si="7"/>
        <v>0</v>
      </c>
      <c r="P585" s="140" t="str">
        <f t="shared" si="3"/>
        <v/>
      </c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</row>
    <row r="586" ht="15.0" customHeight="1">
      <c r="A586" s="147"/>
      <c r="B586" s="135"/>
      <c r="C586" s="136"/>
      <c r="D586" s="137"/>
      <c r="E586" s="137"/>
      <c r="F586" s="138">
        <f>SUMIF('Nhap-Xuat'!$K$12:$K$50000,$A586,'Nhap-Xuat'!$N$12:$N$50000)</f>
        <v>0</v>
      </c>
      <c r="G586" s="138">
        <f>SUMIF('Nhap-Xuat'!$K$12:$K$50000,$A586,'Nhap-Xuat'!$P$12:$P$50000)</f>
        <v>0</v>
      </c>
      <c r="H586" s="138">
        <f>SUMIF('Nhap-Xuat'!$K$12:$K$50000,$A586,'Nhap-Xuat'!$Q$12:$Q$50000)</f>
        <v>0</v>
      </c>
      <c r="I586" s="138">
        <f>SUMIF('Nhap-Xuat'!$K$12:$K$50000,$A586,'Nhap-Xuat'!$S$12:$S$50000)</f>
        <v>0</v>
      </c>
      <c r="J586" s="138">
        <f t="shared" ref="J586:K586" si="1156">D586+F586-H586</f>
        <v>0</v>
      </c>
      <c r="K586" s="138">
        <f t="shared" si="1156"/>
        <v>0</v>
      </c>
      <c r="L586" s="138">
        <f t="shared" ref="L586:M586" si="1157">D586+F586</f>
        <v>0</v>
      </c>
      <c r="M586" s="138">
        <f t="shared" si="1157"/>
        <v>0</v>
      </c>
      <c r="N586" s="139" t="str">
        <f t="shared" si="6"/>
        <v/>
      </c>
      <c r="O586" s="138">
        <f t="shared" si="7"/>
        <v>0</v>
      </c>
      <c r="P586" s="140" t="str">
        <f t="shared" si="3"/>
        <v/>
      </c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</row>
    <row r="587" ht="15.0" customHeight="1">
      <c r="A587" s="147"/>
      <c r="B587" s="135"/>
      <c r="C587" s="136"/>
      <c r="D587" s="137"/>
      <c r="E587" s="137"/>
      <c r="F587" s="138">
        <f>SUMIF('Nhap-Xuat'!$K$12:$K$50000,$A587,'Nhap-Xuat'!$N$12:$N$50000)</f>
        <v>0</v>
      </c>
      <c r="G587" s="138">
        <f>SUMIF('Nhap-Xuat'!$K$12:$K$50000,$A587,'Nhap-Xuat'!$P$12:$P$50000)</f>
        <v>0</v>
      </c>
      <c r="H587" s="138">
        <f>SUMIF('Nhap-Xuat'!$K$12:$K$50000,$A587,'Nhap-Xuat'!$Q$12:$Q$50000)</f>
        <v>0</v>
      </c>
      <c r="I587" s="138">
        <f>SUMIF('Nhap-Xuat'!$K$12:$K$50000,$A587,'Nhap-Xuat'!$S$12:$S$50000)</f>
        <v>0</v>
      </c>
      <c r="J587" s="138">
        <f t="shared" ref="J587:K587" si="1158">D587+F587-H587</f>
        <v>0</v>
      </c>
      <c r="K587" s="138">
        <f t="shared" si="1158"/>
        <v>0</v>
      </c>
      <c r="L587" s="138">
        <f t="shared" ref="L587:M587" si="1159">D587+F587</f>
        <v>0</v>
      </c>
      <c r="M587" s="138">
        <f t="shared" si="1159"/>
        <v>0</v>
      </c>
      <c r="N587" s="139" t="str">
        <f t="shared" si="6"/>
        <v/>
      </c>
      <c r="O587" s="138">
        <f t="shared" si="7"/>
        <v>0</v>
      </c>
      <c r="P587" s="140" t="str">
        <f t="shared" si="3"/>
        <v/>
      </c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</row>
    <row r="588" ht="15.0" customHeight="1">
      <c r="A588" s="147"/>
      <c r="B588" s="135"/>
      <c r="C588" s="136"/>
      <c r="D588" s="137"/>
      <c r="E588" s="137"/>
      <c r="F588" s="138">
        <f>SUMIF('Nhap-Xuat'!$K$12:$K$50000,$A588,'Nhap-Xuat'!$N$12:$N$50000)</f>
        <v>0</v>
      </c>
      <c r="G588" s="138">
        <f>SUMIF('Nhap-Xuat'!$K$12:$K$50000,$A588,'Nhap-Xuat'!$P$12:$P$50000)</f>
        <v>0</v>
      </c>
      <c r="H588" s="138">
        <f>SUMIF('Nhap-Xuat'!$K$12:$K$50000,$A588,'Nhap-Xuat'!$Q$12:$Q$50000)</f>
        <v>0</v>
      </c>
      <c r="I588" s="138">
        <f>SUMIF('Nhap-Xuat'!$K$12:$K$50000,$A588,'Nhap-Xuat'!$S$12:$S$50000)</f>
        <v>0</v>
      </c>
      <c r="J588" s="138">
        <f t="shared" ref="J588:K588" si="1160">D588+F588-H588</f>
        <v>0</v>
      </c>
      <c r="K588" s="138">
        <f t="shared" si="1160"/>
        <v>0</v>
      </c>
      <c r="L588" s="138">
        <f t="shared" ref="L588:M588" si="1161">D588+F588</f>
        <v>0</v>
      </c>
      <c r="M588" s="138">
        <f t="shared" si="1161"/>
        <v>0</v>
      </c>
      <c r="N588" s="139" t="str">
        <f t="shared" si="6"/>
        <v/>
      </c>
      <c r="O588" s="138">
        <f t="shared" si="7"/>
        <v>0</v>
      </c>
      <c r="P588" s="140" t="str">
        <f t="shared" si="3"/>
        <v/>
      </c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</row>
    <row r="589" ht="15.0" customHeight="1">
      <c r="A589" s="147"/>
      <c r="B589" s="135"/>
      <c r="C589" s="136"/>
      <c r="D589" s="137"/>
      <c r="E589" s="137"/>
      <c r="F589" s="138">
        <f>SUMIF('Nhap-Xuat'!$K$12:$K$50000,$A589,'Nhap-Xuat'!$N$12:$N$50000)</f>
        <v>0</v>
      </c>
      <c r="G589" s="138">
        <f>SUMIF('Nhap-Xuat'!$K$12:$K$50000,$A589,'Nhap-Xuat'!$P$12:$P$50000)</f>
        <v>0</v>
      </c>
      <c r="H589" s="138">
        <f>SUMIF('Nhap-Xuat'!$K$12:$K$50000,$A589,'Nhap-Xuat'!$Q$12:$Q$50000)</f>
        <v>0</v>
      </c>
      <c r="I589" s="138">
        <f>SUMIF('Nhap-Xuat'!$K$12:$K$50000,$A589,'Nhap-Xuat'!$S$12:$S$50000)</f>
        <v>0</v>
      </c>
      <c r="J589" s="138">
        <f t="shared" ref="J589:K589" si="1162">D589+F589-H589</f>
        <v>0</v>
      </c>
      <c r="K589" s="138">
        <f t="shared" si="1162"/>
        <v>0</v>
      </c>
      <c r="L589" s="138">
        <f t="shared" ref="L589:M589" si="1163">D589+F589</f>
        <v>0</v>
      </c>
      <c r="M589" s="138">
        <f t="shared" si="1163"/>
        <v>0</v>
      </c>
      <c r="N589" s="139" t="str">
        <f t="shared" si="6"/>
        <v/>
      </c>
      <c r="O589" s="138">
        <f t="shared" si="7"/>
        <v>0</v>
      </c>
      <c r="P589" s="140" t="str">
        <f t="shared" si="3"/>
        <v/>
      </c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</row>
    <row r="590" ht="15.0" customHeight="1">
      <c r="A590" s="147"/>
      <c r="B590" s="135"/>
      <c r="C590" s="136"/>
      <c r="D590" s="137"/>
      <c r="E590" s="137"/>
      <c r="F590" s="138">
        <f>SUMIF('Nhap-Xuat'!$K$12:$K$50000,$A590,'Nhap-Xuat'!$N$12:$N$50000)</f>
        <v>0</v>
      </c>
      <c r="G590" s="138">
        <f>SUMIF('Nhap-Xuat'!$K$12:$K$50000,$A590,'Nhap-Xuat'!$P$12:$P$50000)</f>
        <v>0</v>
      </c>
      <c r="H590" s="138">
        <f>SUMIF('Nhap-Xuat'!$K$12:$K$50000,$A590,'Nhap-Xuat'!$Q$12:$Q$50000)</f>
        <v>0</v>
      </c>
      <c r="I590" s="138">
        <f>SUMIF('Nhap-Xuat'!$K$12:$K$50000,$A590,'Nhap-Xuat'!$S$12:$S$50000)</f>
        <v>0</v>
      </c>
      <c r="J590" s="138">
        <f t="shared" ref="J590:K590" si="1164">D590+F590-H590</f>
        <v>0</v>
      </c>
      <c r="K590" s="138">
        <f t="shared" si="1164"/>
        <v>0</v>
      </c>
      <c r="L590" s="138">
        <f t="shared" ref="L590:M590" si="1165">D590+F590</f>
        <v>0</v>
      </c>
      <c r="M590" s="138">
        <f t="shared" si="1165"/>
        <v>0</v>
      </c>
      <c r="N590" s="139" t="str">
        <f t="shared" si="6"/>
        <v/>
      </c>
      <c r="O590" s="138">
        <f t="shared" si="7"/>
        <v>0</v>
      </c>
      <c r="P590" s="140" t="str">
        <f t="shared" si="3"/>
        <v/>
      </c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</row>
    <row r="591" ht="15.0" customHeight="1">
      <c r="A591" s="147"/>
      <c r="B591" s="135"/>
      <c r="C591" s="136"/>
      <c r="D591" s="137"/>
      <c r="E591" s="137"/>
      <c r="F591" s="138">
        <f>SUMIF('Nhap-Xuat'!$K$12:$K$50000,$A591,'Nhap-Xuat'!$N$12:$N$50000)</f>
        <v>0</v>
      </c>
      <c r="G591" s="138">
        <f>SUMIF('Nhap-Xuat'!$K$12:$K$50000,$A591,'Nhap-Xuat'!$P$12:$P$50000)</f>
        <v>0</v>
      </c>
      <c r="H591" s="138">
        <f>SUMIF('Nhap-Xuat'!$K$12:$K$50000,$A591,'Nhap-Xuat'!$Q$12:$Q$50000)</f>
        <v>0</v>
      </c>
      <c r="I591" s="138">
        <f>SUMIF('Nhap-Xuat'!$K$12:$K$50000,$A591,'Nhap-Xuat'!$S$12:$S$50000)</f>
        <v>0</v>
      </c>
      <c r="J591" s="138">
        <f t="shared" ref="J591:K591" si="1166">D591+F591-H591</f>
        <v>0</v>
      </c>
      <c r="K591" s="138">
        <f t="shared" si="1166"/>
        <v>0</v>
      </c>
      <c r="L591" s="138">
        <f t="shared" ref="L591:M591" si="1167">D591+F591</f>
        <v>0</v>
      </c>
      <c r="M591" s="138">
        <f t="shared" si="1167"/>
        <v>0</v>
      </c>
      <c r="N591" s="139" t="str">
        <f t="shared" si="6"/>
        <v/>
      </c>
      <c r="O591" s="138">
        <f t="shared" si="7"/>
        <v>0</v>
      </c>
      <c r="P591" s="140" t="str">
        <f t="shared" si="3"/>
        <v/>
      </c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</row>
    <row r="592" ht="15.0" customHeight="1">
      <c r="A592" s="147"/>
      <c r="B592" s="135"/>
      <c r="C592" s="136"/>
      <c r="D592" s="137"/>
      <c r="E592" s="137"/>
      <c r="F592" s="138">
        <f>SUMIF('Nhap-Xuat'!$K$12:$K$50000,$A592,'Nhap-Xuat'!$N$12:$N$50000)</f>
        <v>0</v>
      </c>
      <c r="G592" s="138">
        <f>SUMIF('Nhap-Xuat'!$K$12:$K$50000,$A592,'Nhap-Xuat'!$P$12:$P$50000)</f>
        <v>0</v>
      </c>
      <c r="H592" s="138">
        <f>SUMIF('Nhap-Xuat'!$K$12:$K$50000,$A592,'Nhap-Xuat'!$Q$12:$Q$50000)</f>
        <v>0</v>
      </c>
      <c r="I592" s="138">
        <f>SUMIF('Nhap-Xuat'!$K$12:$K$50000,$A592,'Nhap-Xuat'!$S$12:$S$50000)</f>
        <v>0</v>
      </c>
      <c r="J592" s="138">
        <f t="shared" ref="J592:K592" si="1168">D592+F592-H592</f>
        <v>0</v>
      </c>
      <c r="K592" s="138">
        <f t="shared" si="1168"/>
        <v>0</v>
      </c>
      <c r="L592" s="138">
        <f t="shared" ref="L592:M592" si="1169">D592+F592</f>
        <v>0</v>
      </c>
      <c r="M592" s="138">
        <f t="shared" si="1169"/>
        <v>0</v>
      </c>
      <c r="N592" s="139" t="str">
        <f t="shared" si="6"/>
        <v/>
      </c>
      <c r="O592" s="138">
        <f t="shared" si="7"/>
        <v>0</v>
      </c>
      <c r="P592" s="140" t="str">
        <f t="shared" si="3"/>
        <v/>
      </c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</row>
    <row r="593" ht="15.0" customHeight="1">
      <c r="A593" s="147"/>
      <c r="B593" s="135"/>
      <c r="C593" s="136"/>
      <c r="D593" s="137"/>
      <c r="E593" s="137"/>
      <c r="F593" s="138">
        <f>SUMIF('Nhap-Xuat'!$K$12:$K$50000,$A593,'Nhap-Xuat'!$N$12:$N$50000)</f>
        <v>0</v>
      </c>
      <c r="G593" s="138">
        <f>SUMIF('Nhap-Xuat'!$K$12:$K$50000,$A593,'Nhap-Xuat'!$P$12:$P$50000)</f>
        <v>0</v>
      </c>
      <c r="H593" s="138">
        <f>SUMIF('Nhap-Xuat'!$K$12:$K$50000,$A593,'Nhap-Xuat'!$Q$12:$Q$50000)</f>
        <v>0</v>
      </c>
      <c r="I593" s="138">
        <f>SUMIF('Nhap-Xuat'!$K$12:$K$50000,$A593,'Nhap-Xuat'!$S$12:$S$50000)</f>
        <v>0</v>
      </c>
      <c r="J593" s="138">
        <f t="shared" ref="J593:K593" si="1170">D593+F593-H593</f>
        <v>0</v>
      </c>
      <c r="K593" s="138">
        <f t="shared" si="1170"/>
        <v>0</v>
      </c>
      <c r="L593" s="138">
        <f t="shared" ref="L593:M593" si="1171">D593+F593</f>
        <v>0</v>
      </c>
      <c r="M593" s="138">
        <f t="shared" si="1171"/>
        <v>0</v>
      </c>
      <c r="N593" s="139" t="str">
        <f t="shared" si="6"/>
        <v/>
      </c>
      <c r="O593" s="138">
        <f t="shared" si="7"/>
        <v>0</v>
      </c>
      <c r="P593" s="140" t="str">
        <f t="shared" si="3"/>
        <v/>
      </c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</row>
    <row r="594" ht="15.0" customHeight="1">
      <c r="A594" s="147"/>
      <c r="B594" s="135"/>
      <c r="C594" s="136"/>
      <c r="D594" s="137"/>
      <c r="E594" s="137"/>
      <c r="F594" s="138">
        <f>SUMIF('Nhap-Xuat'!$K$12:$K$50000,$A594,'Nhap-Xuat'!$N$12:$N$50000)</f>
        <v>0</v>
      </c>
      <c r="G594" s="138">
        <f>SUMIF('Nhap-Xuat'!$K$12:$K$50000,$A594,'Nhap-Xuat'!$P$12:$P$50000)</f>
        <v>0</v>
      </c>
      <c r="H594" s="138">
        <f>SUMIF('Nhap-Xuat'!$K$12:$K$50000,$A594,'Nhap-Xuat'!$Q$12:$Q$50000)</f>
        <v>0</v>
      </c>
      <c r="I594" s="138">
        <f>SUMIF('Nhap-Xuat'!$K$12:$K$50000,$A594,'Nhap-Xuat'!$S$12:$S$50000)</f>
        <v>0</v>
      </c>
      <c r="J594" s="138">
        <f t="shared" ref="J594:K594" si="1172">D594+F594-H594</f>
        <v>0</v>
      </c>
      <c r="K594" s="138">
        <f t="shared" si="1172"/>
        <v>0</v>
      </c>
      <c r="L594" s="138">
        <f t="shared" ref="L594:M594" si="1173">D594+F594</f>
        <v>0</v>
      </c>
      <c r="M594" s="138">
        <f t="shared" si="1173"/>
        <v>0</v>
      </c>
      <c r="N594" s="139" t="str">
        <f t="shared" si="6"/>
        <v/>
      </c>
      <c r="O594" s="138">
        <f t="shared" si="7"/>
        <v>0</v>
      </c>
      <c r="P594" s="140" t="str">
        <f t="shared" si="3"/>
        <v/>
      </c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</row>
    <row r="595" ht="15.0" customHeight="1">
      <c r="A595" s="147"/>
      <c r="B595" s="135"/>
      <c r="C595" s="136"/>
      <c r="D595" s="137"/>
      <c r="E595" s="137"/>
      <c r="F595" s="138">
        <f>SUMIF('Nhap-Xuat'!$K$12:$K$50000,$A595,'Nhap-Xuat'!$N$12:$N$50000)</f>
        <v>0</v>
      </c>
      <c r="G595" s="138">
        <f>SUMIF('Nhap-Xuat'!$K$12:$K$50000,$A595,'Nhap-Xuat'!$P$12:$P$50000)</f>
        <v>0</v>
      </c>
      <c r="H595" s="138">
        <f>SUMIF('Nhap-Xuat'!$K$12:$K$50000,$A595,'Nhap-Xuat'!$Q$12:$Q$50000)</f>
        <v>0</v>
      </c>
      <c r="I595" s="138">
        <f>SUMIF('Nhap-Xuat'!$K$12:$K$50000,$A595,'Nhap-Xuat'!$S$12:$S$50000)</f>
        <v>0</v>
      </c>
      <c r="J595" s="138">
        <f t="shared" ref="J595:K595" si="1174">D595+F595-H595</f>
        <v>0</v>
      </c>
      <c r="K595" s="138">
        <f t="shared" si="1174"/>
        <v>0</v>
      </c>
      <c r="L595" s="138">
        <f t="shared" ref="L595:M595" si="1175">D595+F595</f>
        <v>0</v>
      </c>
      <c r="M595" s="138">
        <f t="shared" si="1175"/>
        <v>0</v>
      </c>
      <c r="N595" s="139" t="str">
        <f t="shared" si="6"/>
        <v/>
      </c>
      <c r="O595" s="138">
        <f t="shared" si="7"/>
        <v>0</v>
      </c>
      <c r="P595" s="140" t="str">
        <f t="shared" si="3"/>
        <v/>
      </c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</row>
    <row r="596" ht="15.0" customHeight="1">
      <c r="A596" s="147"/>
      <c r="B596" s="135"/>
      <c r="C596" s="136"/>
      <c r="D596" s="137"/>
      <c r="E596" s="137"/>
      <c r="F596" s="138">
        <f>SUMIF('Nhap-Xuat'!$K$12:$K$50000,$A596,'Nhap-Xuat'!$N$12:$N$50000)</f>
        <v>0</v>
      </c>
      <c r="G596" s="138">
        <f>SUMIF('Nhap-Xuat'!$K$12:$K$50000,$A596,'Nhap-Xuat'!$P$12:$P$50000)</f>
        <v>0</v>
      </c>
      <c r="H596" s="138">
        <f>SUMIF('Nhap-Xuat'!$K$12:$K$50000,$A596,'Nhap-Xuat'!$Q$12:$Q$50000)</f>
        <v>0</v>
      </c>
      <c r="I596" s="138">
        <f>SUMIF('Nhap-Xuat'!$K$12:$K$50000,$A596,'Nhap-Xuat'!$S$12:$S$50000)</f>
        <v>0</v>
      </c>
      <c r="J596" s="138">
        <f t="shared" ref="J596:K596" si="1176">D596+F596-H596</f>
        <v>0</v>
      </c>
      <c r="K596" s="138">
        <f t="shared" si="1176"/>
        <v>0</v>
      </c>
      <c r="L596" s="138">
        <f t="shared" ref="L596:M596" si="1177">D596+F596</f>
        <v>0</v>
      </c>
      <c r="M596" s="138">
        <f t="shared" si="1177"/>
        <v>0</v>
      </c>
      <c r="N596" s="139" t="str">
        <f t="shared" si="6"/>
        <v/>
      </c>
      <c r="O596" s="138">
        <f t="shared" si="7"/>
        <v>0</v>
      </c>
      <c r="P596" s="140" t="str">
        <f t="shared" si="3"/>
        <v/>
      </c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</row>
    <row r="597" ht="15.0" customHeight="1">
      <c r="A597" s="147"/>
      <c r="B597" s="135"/>
      <c r="C597" s="136"/>
      <c r="D597" s="137"/>
      <c r="E597" s="137"/>
      <c r="F597" s="138">
        <f>SUMIF('Nhap-Xuat'!$K$12:$K$50000,$A597,'Nhap-Xuat'!$N$12:$N$50000)</f>
        <v>0</v>
      </c>
      <c r="G597" s="138">
        <f>SUMIF('Nhap-Xuat'!$K$12:$K$50000,$A597,'Nhap-Xuat'!$P$12:$P$50000)</f>
        <v>0</v>
      </c>
      <c r="H597" s="138">
        <f>SUMIF('Nhap-Xuat'!$K$12:$K$50000,$A597,'Nhap-Xuat'!$Q$12:$Q$50000)</f>
        <v>0</v>
      </c>
      <c r="I597" s="138">
        <f>SUMIF('Nhap-Xuat'!$K$12:$K$50000,$A597,'Nhap-Xuat'!$S$12:$S$50000)</f>
        <v>0</v>
      </c>
      <c r="J597" s="138">
        <f t="shared" ref="J597:K597" si="1178">D597+F597-H597</f>
        <v>0</v>
      </c>
      <c r="K597" s="138">
        <f t="shared" si="1178"/>
        <v>0</v>
      </c>
      <c r="L597" s="138">
        <f t="shared" ref="L597:M597" si="1179">D597+F597</f>
        <v>0</v>
      </c>
      <c r="M597" s="138">
        <f t="shared" si="1179"/>
        <v>0</v>
      </c>
      <c r="N597" s="139" t="str">
        <f t="shared" si="6"/>
        <v/>
      </c>
      <c r="O597" s="138">
        <f t="shared" si="7"/>
        <v>0</v>
      </c>
      <c r="P597" s="140" t="str">
        <f t="shared" si="3"/>
        <v/>
      </c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</row>
    <row r="598" ht="15.0" customHeight="1">
      <c r="A598" s="147"/>
      <c r="B598" s="135"/>
      <c r="C598" s="136"/>
      <c r="D598" s="137"/>
      <c r="E598" s="137"/>
      <c r="F598" s="138">
        <f>SUMIF('Nhap-Xuat'!$K$12:$K$50000,$A598,'Nhap-Xuat'!$N$12:$N$50000)</f>
        <v>0</v>
      </c>
      <c r="G598" s="138">
        <f>SUMIF('Nhap-Xuat'!$K$12:$K$50000,$A598,'Nhap-Xuat'!$P$12:$P$50000)</f>
        <v>0</v>
      </c>
      <c r="H598" s="138">
        <f>SUMIF('Nhap-Xuat'!$K$12:$K$50000,$A598,'Nhap-Xuat'!$Q$12:$Q$50000)</f>
        <v>0</v>
      </c>
      <c r="I598" s="138">
        <f>SUMIF('Nhap-Xuat'!$K$12:$K$50000,$A598,'Nhap-Xuat'!$S$12:$S$50000)</f>
        <v>0</v>
      </c>
      <c r="J598" s="138">
        <f t="shared" ref="J598:K598" si="1180">D598+F598-H598</f>
        <v>0</v>
      </c>
      <c r="K598" s="138">
        <f t="shared" si="1180"/>
        <v>0</v>
      </c>
      <c r="L598" s="138">
        <f t="shared" ref="L598:M598" si="1181">D598+F598</f>
        <v>0</v>
      </c>
      <c r="M598" s="138">
        <f t="shared" si="1181"/>
        <v>0</v>
      </c>
      <c r="N598" s="139" t="str">
        <f t="shared" si="6"/>
        <v/>
      </c>
      <c r="O598" s="138">
        <f t="shared" si="7"/>
        <v>0</v>
      </c>
      <c r="P598" s="140" t="str">
        <f t="shared" si="3"/>
        <v/>
      </c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</row>
    <row r="599" ht="15.0" customHeight="1">
      <c r="A599" s="147"/>
      <c r="B599" s="135"/>
      <c r="C599" s="136"/>
      <c r="D599" s="137"/>
      <c r="E599" s="137"/>
      <c r="F599" s="138">
        <f>SUMIF('Nhap-Xuat'!$K$12:$K$50000,$A599,'Nhap-Xuat'!$N$12:$N$50000)</f>
        <v>0</v>
      </c>
      <c r="G599" s="138">
        <f>SUMIF('Nhap-Xuat'!$K$12:$K$50000,$A599,'Nhap-Xuat'!$P$12:$P$50000)</f>
        <v>0</v>
      </c>
      <c r="H599" s="138">
        <f>SUMIF('Nhap-Xuat'!$K$12:$K$50000,$A599,'Nhap-Xuat'!$Q$12:$Q$50000)</f>
        <v>0</v>
      </c>
      <c r="I599" s="138">
        <f>SUMIF('Nhap-Xuat'!$K$12:$K$50000,$A599,'Nhap-Xuat'!$S$12:$S$50000)</f>
        <v>0</v>
      </c>
      <c r="J599" s="138">
        <f t="shared" ref="J599:K599" si="1182">D599+F599-H599</f>
        <v>0</v>
      </c>
      <c r="K599" s="138">
        <f t="shared" si="1182"/>
        <v>0</v>
      </c>
      <c r="L599" s="138">
        <f t="shared" ref="L599:M599" si="1183">D599+F599</f>
        <v>0</v>
      </c>
      <c r="M599" s="138">
        <f t="shared" si="1183"/>
        <v>0</v>
      </c>
      <c r="N599" s="139" t="str">
        <f t="shared" si="6"/>
        <v/>
      </c>
      <c r="O599" s="138">
        <f t="shared" si="7"/>
        <v>0</v>
      </c>
      <c r="P599" s="140" t="str">
        <f t="shared" si="3"/>
        <v/>
      </c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</row>
    <row r="600" ht="15.0" customHeight="1">
      <c r="A600" s="147"/>
      <c r="B600" s="135"/>
      <c r="C600" s="136"/>
      <c r="D600" s="137"/>
      <c r="E600" s="137"/>
      <c r="F600" s="138">
        <f>SUMIF('Nhap-Xuat'!$K$12:$K$50000,$A600,'Nhap-Xuat'!$N$12:$N$50000)</f>
        <v>0</v>
      </c>
      <c r="G600" s="138">
        <f>SUMIF('Nhap-Xuat'!$K$12:$K$50000,$A600,'Nhap-Xuat'!$P$12:$P$50000)</f>
        <v>0</v>
      </c>
      <c r="H600" s="138">
        <f>SUMIF('Nhap-Xuat'!$K$12:$K$50000,$A600,'Nhap-Xuat'!$Q$12:$Q$50000)</f>
        <v>0</v>
      </c>
      <c r="I600" s="138">
        <f>SUMIF('Nhap-Xuat'!$K$12:$K$50000,$A600,'Nhap-Xuat'!$S$12:$S$50000)</f>
        <v>0</v>
      </c>
      <c r="J600" s="138">
        <f t="shared" ref="J600:K600" si="1184">D600+F600-H600</f>
        <v>0</v>
      </c>
      <c r="K600" s="138">
        <f t="shared" si="1184"/>
        <v>0</v>
      </c>
      <c r="L600" s="138">
        <f t="shared" ref="L600:M600" si="1185">D600+F600</f>
        <v>0</v>
      </c>
      <c r="M600" s="138">
        <f t="shared" si="1185"/>
        <v>0</v>
      </c>
      <c r="N600" s="139" t="str">
        <f t="shared" si="6"/>
        <v/>
      </c>
      <c r="O600" s="138">
        <f t="shared" si="7"/>
        <v>0</v>
      </c>
      <c r="P600" s="140" t="str">
        <f t="shared" si="3"/>
        <v/>
      </c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</row>
    <row r="601" ht="15.0" customHeight="1">
      <c r="A601" s="147"/>
      <c r="B601" s="135"/>
      <c r="C601" s="136"/>
      <c r="D601" s="137"/>
      <c r="E601" s="137"/>
      <c r="F601" s="138">
        <f>SUMIF('Nhap-Xuat'!$K$12:$K$50000,$A601,'Nhap-Xuat'!$N$12:$N$50000)</f>
        <v>0</v>
      </c>
      <c r="G601" s="138">
        <f>SUMIF('Nhap-Xuat'!$K$12:$K$50000,$A601,'Nhap-Xuat'!$P$12:$P$50000)</f>
        <v>0</v>
      </c>
      <c r="H601" s="138">
        <f>SUMIF('Nhap-Xuat'!$K$12:$K$50000,$A601,'Nhap-Xuat'!$Q$12:$Q$50000)</f>
        <v>0</v>
      </c>
      <c r="I601" s="138">
        <f>SUMIF('Nhap-Xuat'!$K$12:$K$50000,$A601,'Nhap-Xuat'!$S$12:$S$50000)</f>
        <v>0</v>
      </c>
      <c r="J601" s="138">
        <f t="shared" ref="J601:K601" si="1186">D601+F601-H601</f>
        <v>0</v>
      </c>
      <c r="K601" s="138">
        <f t="shared" si="1186"/>
        <v>0</v>
      </c>
      <c r="L601" s="138">
        <f t="shared" ref="L601:M601" si="1187">D601+F601</f>
        <v>0</v>
      </c>
      <c r="M601" s="138">
        <f t="shared" si="1187"/>
        <v>0</v>
      </c>
      <c r="N601" s="139" t="str">
        <f t="shared" si="6"/>
        <v/>
      </c>
      <c r="O601" s="138">
        <f t="shared" si="7"/>
        <v>0</v>
      </c>
      <c r="P601" s="140" t="str">
        <f t="shared" si="3"/>
        <v/>
      </c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</row>
    <row r="602" ht="15.0" customHeight="1">
      <c r="A602" s="147"/>
      <c r="B602" s="135"/>
      <c r="C602" s="136"/>
      <c r="D602" s="137"/>
      <c r="E602" s="137"/>
      <c r="F602" s="138">
        <f>SUMIF('Nhap-Xuat'!$K$12:$K$50000,$A602,'Nhap-Xuat'!$N$12:$N$50000)</f>
        <v>0</v>
      </c>
      <c r="G602" s="138">
        <f>SUMIF('Nhap-Xuat'!$K$12:$K$50000,$A602,'Nhap-Xuat'!$P$12:$P$50000)</f>
        <v>0</v>
      </c>
      <c r="H602" s="138">
        <f>SUMIF('Nhap-Xuat'!$K$12:$K$50000,$A602,'Nhap-Xuat'!$Q$12:$Q$50000)</f>
        <v>0</v>
      </c>
      <c r="I602" s="138">
        <f>SUMIF('Nhap-Xuat'!$K$12:$K$50000,$A602,'Nhap-Xuat'!$S$12:$S$50000)</f>
        <v>0</v>
      </c>
      <c r="J602" s="138">
        <f t="shared" ref="J602:K602" si="1188">D602+F602-H602</f>
        <v>0</v>
      </c>
      <c r="K602" s="138">
        <f t="shared" si="1188"/>
        <v>0</v>
      </c>
      <c r="L602" s="138">
        <f t="shared" ref="L602:M602" si="1189">D602+F602</f>
        <v>0</v>
      </c>
      <c r="M602" s="138">
        <f t="shared" si="1189"/>
        <v>0</v>
      </c>
      <c r="N602" s="139" t="str">
        <f t="shared" si="6"/>
        <v/>
      </c>
      <c r="O602" s="138">
        <f t="shared" si="7"/>
        <v>0</v>
      </c>
      <c r="P602" s="140" t="str">
        <f t="shared" si="3"/>
        <v/>
      </c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</row>
    <row r="603" ht="15.0" customHeight="1">
      <c r="A603" s="147"/>
      <c r="B603" s="135"/>
      <c r="C603" s="136"/>
      <c r="D603" s="137"/>
      <c r="E603" s="137"/>
      <c r="F603" s="138">
        <f>SUMIF('Nhap-Xuat'!$K$12:$K$50000,$A603,'Nhap-Xuat'!$N$12:$N$50000)</f>
        <v>0</v>
      </c>
      <c r="G603" s="138">
        <f>SUMIF('Nhap-Xuat'!$K$12:$K$50000,$A603,'Nhap-Xuat'!$P$12:$P$50000)</f>
        <v>0</v>
      </c>
      <c r="H603" s="138">
        <f>SUMIF('Nhap-Xuat'!$K$12:$K$50000,$A603,'Nhap-Xuat'!$Q$12:$Q$50000)</f>
        <v>0</v>
      </c>
      <c r="I603" s="138">
        <f>SUMIF('Nhap-Xuat'!$K$12:$K$50000,$A603,'Nhap-Xuat'!$S$12:$S$50000)</f>
        <v>0</v>
      </c>
      <c r="J603" s="138">
        <f t="shared" ref="J603:K603" si="1190">D603+F603-H603</f>
        <v>0</v>
      </c>
      <c r="K603" s="138">
        <f t="shared" si="1190"/>
        <v>0</v>
      </c>
      <c r="L603" s="138">
        <f t="shared" ref="L603:M603" si="1191">D603+F603</f>
        <v>0</v>
      </c>
      <c r="M603" s="138">
        <f t="shared" si="1191"/>
        <v>0</v>
      </c>
      <c r="N603" s="139" t="str">
        <f t="shared" si="6"/>
        <v/>
      </c>
      <c r="O603" s="138">
        <f t="shared" si="7"/>
        <v>0</v>
      </c>
      <c r="P603" s="140" t="str">
        <f t="shared" si="3"/>
        <v/>
      </c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</row>
    <row r="604" ht="15.0" customHeight="1">
      <c r="A604" s="147"/>
      <c r="B604" s="135"/>
      <c r="C604" s="136"/>
      <c r="D604" s="137"/>
      <c r="E604" s="137"/>
      <c r="F604" s="138">
        <f>SUMIF('Nhap-Xuat'!$K$12:$K$50000,$A604,'Nhap-Xuat'!$N$12:$N$50000)</f>
        <v>0</v>
      </c>
      <c r="G604" s="138">
        <f>SUMIF('Nhap-Xuat'!$K$12:$K$50000,$A604,'Nhap-Xuat'!$P$12:$P$50000)</f>
        <v>0</v>
      </c>
      <c r="H604" s="138">
        <f>SUMIF('Nhap-Xuat'!$K$12:$K$50000,$A604,'Nhap-Xuat'!$Q$12:$Q$50000)</f>
        <v>0</v>
      </c>
      <c r="I604" s="138">
        <f>SUMIF('Nhap-Xuat'!$K$12:$K$50000,$A604,'Nhap-Xuat'!$S$12:$S$50000)</f>
        <v>0</v>
      </c>
      <c r="J604" s="138">
        <f t="shared" ref="J604:K604" si="1192">D604+F604-H604</f>
        <v>0</v>
      </c>
      <c r="K604" s="138">
        <f t="shared" si="1192"/>
        <v>0</v>
      </c>
      <c r="L604" s="138">
        <f t="shared" ref="L604:M604" si="1193">D604+F604</f>
        <v>0</v>
      </c>
      <c r="M604" s="138">
        <f t="shared" si="1193"/>
        <v>0</v>
      </c>
      <c r="N604" s="139" t="str">
        <f t="shared" si="6"/>
        <v/>
      </c>
      <c r="O604" s="138">
        <f t="shared" si="7"/>
        <v>0</v>
      </c>
      <c r="P604" s="140" t="str">
        <f t="shared" si="3"/>
        <v/>
      </c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</row>
    <row r="605" ht="15.0" customHeight="1">
      <c r="A605" s="147"/>
      <c r="B605" s="135"/>
      <c r="C605" s="136"/>
      <c r="D605" s="137"/>
      <c r="E605" s="137"/>
      <c r="F605" s="138">
        <f>SUMIF('Nhap-Xuat'!$K$12:$K$50000,$A605,'Nhap-Xuat'!$N$12:$N$50000)</f>
        <v>0</v>
      </c>
      <c r="G605" s="138">
        <f>SUMIF('Nhap-Xuat'!$K$12:$K$50000,$A605,'Nhap-Xuat'!$P$12:$P$50000)</f>
        <v>0</v>
      </c>
      <c r="H605" s="138">
        <f>SUMIF('Nhap-Xuat'!$K$12:$K$50000,$A605,'Nhap-Xuat'!$Q$12:$Q$50000)</f>
        <v>0</v>
      </c>
      <c r="I605" s="138">
        <f>SUMIF('Nhap-Xuat'!$K$12:$K$50000,$A605,'Nhap-Xuat'!$S$12:$S$50000)</f>
        <v>0</v>
      </c>
      <c r="J605" s="138">
        <f t="shared" ref="J605:K605" si="1194">D605+F605-H605</f>
        <v>0</v>
      </c>
      <c r="K605" s="138">
        <f t="shared" si="1194"/>
        <v>0</v>
      </c>
      <c r="L605" s="138">
        <f t="shared" ref="L605:M605" si="1195">D605+F605</f>
        <v>0</v>
      </c>
      <c r="M605" s="138">
        <f t="shared" si="1195"/>
        <v>0</v>
      </c>
      <c r="N605" s="139" t="str">
        <f t="shared" si="6"/>
        <v/>
      </c>
      <c r="O605" s="138">
        <f t="shared" si="7"/>
        <v>0</v>
      </c>
      <c r="P605" s="140" t="str">
        <f t="shared" si="3"/>
        <v/>
      </c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</row>
    <row r="606" ht="15.0" customHeight="1">
      <c r="A606" s="147"/>
      <c r="B606" s="135"/>
      <c r="C606" s="136"/>
      <c r="D606" s="137"/>
      <c r="E606" s="137"/>
      <c r="F606" s="138">
        <f>SUMIF('Nhap-Xuat'!$K$12:$K$50000,$A606,'Nhap-Xuat'!$N$12:$N$50000)</f>
        <v>0</v>
      </c>
      <c r="G606" s="138">
        <f>SUMIF('Nhap-Xuat'!$K$12:$K$50000,$A606,'Nhap-Xuat'!$P$12:$P$50000)</f>
        <v>0</v>
      </c>
      <c r="H606" s="138">
        <f>SUMIF('Nhap-Xuat'!$K$12:$K$50000,$A606,'Nhap-Xuat'!$Q$12:$Q$50000)</f>
        <v>0</v>
      </c>
      <c r="I606" s="138">
        <f>SUMIF('Nhap-Xuat'!$K$12:$K$50000,$A606,'Nhap-Xuat'!$S$12:$S$50000)</f>
        <v>0</v>
      </c>
      <c r="J606" s="138">
        <f t="shared" ref="J606:K606" si="1196">D606+F606-H606</f>
        <v>0</v>
      </c>
      <c r="K606" s="138">
        <f t="shared" si="1196"/>
        <v>0</v>
      </c>
      <c r="L606" s="138">
        <f t="shared" ref="L606:M606" si="1197">D606+F606</f>
        <v>0</v>
      </c>
      <c r="M606" s="138">
        <f t="shared" si="1197"/>
        <v>0</v>
      </c>
      <c r="N606" s="139" t="str">
        <f t="shared" si="6"/>
        <v/>
      </c>
      <c r="O606" s="138">
        <f t="shared" si="7"/>
        <v>0</v>
      </c>
      <c r="P606" s="140" t="str">
        <f t="shared" si="3"/>
        <v/>
      </c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</row>
    <row r="607" ht="15.0" customHeight="1">
      <c r="A607" s="147"/>
      <c r="B607" s="135"/>
      <c r="C607" s="136"/>
      <c r="D607" s="137"/>
      <c r="E607" s="137"/>
      <c r="F607" s="138">
        <f>SUMIF('Nhap-Xuat'!$K$12:$K$50000,$A607,'Nhap-Xuat'!$N$12:$N$50000)</f>
        <v>0</v>
      </c>
      <c r="G607" s="138">
        <f>SUMIF('Nhap-Xuat'!$K$12:$K$50000,$A607,'Nhap-Xuat'!$P$12:$P$50000)</f>
        <v>0</v>
      </c>
      <c r="H607" s="138">
        <f>SUMIF('Nhap-Xuat'!$K$12:$K$50000,$A607,'Nhap-Xuat'!$Q$12:$Q$50000)</f>
        <v>0</v>
      </c>
      <c r="I607" s="138">
        <f>SUMIF('Nhap-Xuat'!$K$12:$K$50000,$A607,'Nhap-Xuat'!$S$12:$S$50000)</f>
        <v>0</v>
      </c>
      <c r="J607" s="138">
        <f t="shared" ref="J607:K607" si="1198">D607+F607-H607</f>
        <v>0</v>
      </c>
      <c r="K607" s="138">
        <f t="shared" si="1198"/>
        <v>0</v>
      </c>
      <c r="L607" s="138">
        <f t="shared" ref="L607:M607" si="1199">D607+F607</f>
        <v>0</v>
      </c>
      <c r="M607" s="138">
        <f t="shared" si="1199"/>
        <v>0</v>
      </c>
      <c r="N607" s="139" t="str">
        <f t="shared" si="6"/>
        <v/>
      </c>
      <c r="O607" s="138">
        <f t="shared" si="7"/>
        <v>0</v>
      </c>
      <c r="P607" s="140" t="str">
        <f t="shared" si="3"/>
        <v/>
      </c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</row>
    <row r="608" ht="15.0" customHeight="1">
      <c r="A608" s="147"/>
      <c r="B608" s="135"/>
      <c r="C608" s="136"/>
      <c r="D608" s="137"/>
      <c r="E608" s="137"/>
      <c r="F608" s="138">
        <f>SUMIF('Nhap-Xuat'!$K$12:$K$50000,$A608,'Nhap-Xuat'!$N$12:$N$50000)</f>
        <v>0</v>
      </c>
      <c r="G608" s="138">
        <f>SUMIF('Nhap-Xuat'!$K$12:$K$50000,$A608,'Nhap-Xuat'!$P$12:$P$50000)</f>
        <v>0</v>
      </c>
      <c r="H608" s="138">
        <f>SUMIF('Nhap-Xuat'!$K$12:$K$50000,$A608,'Nhap-Xuat'!$Q$12:$Q$50000)</f>
        <v>0</v>
      </c>
      <c r="I608" s="138">
        <f>SUMIF('Nhap-Xuat'!$K$12:$K$50000,$A608,'Nhap-Xuat'!$S$12:$S$50000)</f>
        <v>0</v>
      </c>
      <c r="J608" s="138">
        <f t="shared" ref="J608:K608" si="1200">D608+F608-H608</f>
        <v>0</v>
      </c>
      <c r="K608" s="138">
        <f t="shared" si="1200"/>
        <v>0</v>
      </c>
      <c r="L608" s="138">
        <f t="shared" ref="L608:M608" si="1201">D608+F608</f>
        <v>0</v>
      </c>
      <c r="M608" s="138">
        <f t="shared" si="1201"/>
        <v>0</v>
      </c>
      <c r="N608" s="139" t="str">
        <f t="shared" si="6"/>
        <v/>
      </c>
      <c r="O608" s="138">
        <f t="shared" si="7"/>
        <v>0</v>
      </c>
      <c r="P608" s="140" t="str">
        <f t="shared" si="3"/>
        <v/>
      </c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</row>
    <row r="609" ht="15.0" customHeight="1">
      <c r="A609" s="147"/>
      <c r="B609" s="135"/>
      <c r="C609" s="136"/>
      <c r="D609" s="137"/>
      <c r="E609" s="137"/>
      <c r="F609" s="138">
        <f>SUMIF('Nhap-Xuat'!$K$12:$K$50000,$A609,'Nhap-Xuat'!$N$12:$N$50000)</f>
        <v>0</v>
      </c>
      <c r="G609" s="138">
        <f>SUMIF('Nhap-Xuat'!$K$12:$K$50000,$A609,'Nhap-Xuat'!$P$12:$P$50000)</f>
        <v>0</v>
      </c>
      <c r="H609" s="138">
        <f>SUMIF('Nhap-Xuat'!$K$12:$K$50000,$A609,'Nhap-Xuat'!$Q$12:$Q$50000)</f>
        <v>0</v>
      </c>
      <c r="I609" s="138">
        <f>SUMIF('Nhap-Xuat'!$K$12:$K$50000,$A609,'Nhap-Xuat'!$S$12:$S$50000)</f>
        <v>0</v>
      </c>
      <c r="J609" s="138">
        <f t="shared" ref="J609:K609" si="1202">D609+F609-H609</f>
        <v>0</v>
      </c>
      <c r="K609" s="138">
        <f t="shared" si="1202"/>
        <v>0</v>
      </c>
      <c r="L609" s="138">
        <f t="shared" ref="L609:M609" si="1203">D609+F609</f>
        <v>0</v>
      </c>
      <c r="M609" s="138">
        <f t="shared" si="1203"/>
        <v>0</v>
      </c>
      <c r="N609" s="139" t="str">
        <f t="shared" si="6"/>
        <v/>
      </c>
      <c r="O609" s="138">
        <f t="shared" si="7"/>
        <v>0</v>
      </c>
      <c r="P609" s="140" t="str">
        <f t="shared" si="3"/>
        <v/>
      </c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</row>
    <row r="610" ht="15.0" customHeight="1">
      <c r="A610" s="147"/>
      <c r="B610" s="135"/>
      <c r="C610" s="136"/>
      <c r="D610" s="137"/>
      <c r="E610" s="137"/>
      <c r="F610" s="138">
        <f>SUMIF('Nhap-Xuat'!$K$12:$K$50000,$A610,'Nhap-Xuat'!$N$12:$N$50000)</f>
        <v>0</v>
      </c>
      <c r="G610" s="138">
        <f>SUMIF('Nhap-Xuat'!$K$12:$K$50000,$A610,'Nhap-Xuat'!$P$12:$P$50000)</f>
        <v>0</v>
      </c>
      <c r="H610" s="138">
        <f>SUMIF('Nhap-Xuat'!$K$12:$K$50000,$A610,'Nhap-Xuat'!$Q$12:$Q$50000)</f>
        <v>0</v>
      </c>
      <c r="I610" s="138">
        <f>SUMIF('Nhap-Xuat'!$K$12:$K$50000,$A610,'Nhap-Xuat'!$S$12:$S$50000)</f>
        <v>0</v>
      </c>
      <c r="J610" s="138">
        <f t="shared" ref="J610:K610" si="1204">D610+F610-H610</f>
        <v>0</v>
      </c>
      <c r="K610" s="138">
        <f t="shared" si="1204"/>
        <v>0</v>
      </c>
      <c r="L610" s="138">
        <f t="shared" ref="L610:M610" si="1205">D610+F610</f>
        <v>0</v>
      </c>
      <c r="M610" s="138">
        <f t="shared" si="1205"/>
        <v>0</v>
      </c>
      <c r="N610" s="139" t="str">
        <f t="shared" si="6"/>
        <v/>
      </c>
      <c r="O610" s="138">
        <f t="shared" si="7"/>
        <v>0</v>
      </c>
      <c r="P610" s="140" t="str">
        <f t="shared" si="3"/>
        <v/>
      </c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</row>
    <row r="611" ht="15.0" customHeight="1">
      <c r="A611" s="147"/>
      <c r="B611" s="135"/>
      <c r="C611" s="136"/>
      <c r="D611" s="137"/>
      <c r="E611" s="137"/>
      <c r="F611" s="138">
        <f>SUMIF('Nhap-Xuat'!$K$12:$K$50000,$A611,'Nhap-Xuat'!$N$12:$N$50000)</f>
        <v>0</v>
      </c>
      <c r="G611" s="138">
        <f>SUMIF('Nhap-Xuat'!$K$12:$K$50000,$A611,'Nhap-Xuat'!$P$12:$P$50000)</f>
        <v>0</v>
      </c>
      <c r="H611" s="138">
        <f>SUMIF('Nhap-Xuat'!$K$12:$K$50000,$A611,'Nhap-Xuat'!$Q$12:$Q$50000)</f>
        <v>0</v>
      </c>
      <c r="I611" s="138">
        <f>SUMIF('Nhap-Xuat'!$K$12:$K$50000,$A611,'Nhap-Xuat'!$S$12:$S$50000)</f>
        <v>0</v>
      </c>
      <c r="J611" s="138">
        <f t="shared" ref="J611:K611" si="1206">D611+F611-H611</f>
        <v>0</v>
      </c>
      <c r="K611" s="138">
        <f t="shared" si="1206"/>
        <v>0</v>
      </c>
      <c r="L611" s="138">
        <f t="shared" ref="L611:M611" si="1207">D611+F611</f>
        <v>0</v>
      </c>
      <c r="M611" s="138">
        <f t="shared" si="1207"/>
        <v>0</v>
      </c>
      <c r="N611" s="139" t="str">
        <f t="shared" si="6"/>
        <v/>
      </c>
      <c r="O611" s="138">
        <f t="shared" si="7"/>
        <v>0</v>
      </c>
      <c r="P611" s="140" t="str">
        <f t="shared" si="3"/>
        <v/>
      </c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</row>
    <row r="612" ht="15.0" customHeight="1">
      <c r="A612" s="147"/>
      <c r="B612" s="135"/>
      <c r="C612" s="136"/>
      <c r="D612" s="137"/>
      <c r="E612" s="137"/>
      <c r="F612" s="138">
        <f>SUMIF('Nhap-Xuat'!$K$12:$K$50000,$A612,'Nhap-Xuat'!$N$12:$N$50000)</f>
        <v>0</v>
      </c>
      <c r="G612" s="138">
        <f>SUMIF('Nhap-Xuat'!$K$12:$K$50000,$A612,'Nhap-Xuat'!$P$12:$P$50000)</f>
        <v>0</v>
      </c>
      <c r="H612" s="138">
        <f>SUMIF('Nhap-Xuat'!$K$12:$K$50000,$A612,'Nhap-Xuat'!$Q$12:$Q$50000)</f>
        <v>0</v>
      </c>
      <c r="I612" s="138">
        <f>SUMIF('Nhap-Xuat'!$K$12:$K$50000,$A612,'Nhap-Xuat'!$S$12:$S$50000)</f>
        <v>0</v>
      </c>
      <c r="J612" s="138">
        <f t="shared" ref="J612:K612" si="1208">D612+F612-H612</f>
        <v>0</v>
      </c>
      <c r="K612" s="138">
        <f t="shared" si="1208"/>
        <v>0</v>
      </c>
      <c r="L612" s="138">
        <f t="shared" ref="L612:M612" si="1209">D612+F612</f>
        <v>0</v>
      </c>
      <c r="M612" s="138">
        <f t="shared" si="1209"/>
        <v>0</v>
      </c>
      <c r="N612" s="139" t="str">
        <f t="shared" si="6"/>
        <v/>
      </c>
      <c r="O612" s="138">
        <f t="shared" si="7"/>
        <v>0</v>
      </c>
      <c r="P612" s="140" t="str">
        <f t="shared" si="3"/>
        <v/>
      </c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</row>
    <row r="613" ht="15.0" customHeight="1">
      <c r="A613" s="147"/>
      <c r="B613" s="135"/>
      <c r="C613" s="136"/>
      <c r="D613" s="137"/>
      <c r="E613" s="137"/>
      <c r="F613" s="138">
        <f>SUMIF('Nhap-Xuat'!$K$12:$K$50000,$A613,'Nhap-Xuat'!$N$12:$N$50000)</f>
        <v>0</v>
      </c>
      <c r="G613" s="138">
        <f>SUMIF('Nhap-Xuat'!$K$12:$K$50000,$A613,'Nhap-Xuat'!$P$12:$P$50000)</f>
        <v>0</v>
      </c>
      <c r="H613" s="138">
        <f>SUMIF('Nhap-Xuat'!$K$12:$K$50000,$A613,'Nhap-Xuat'!$Q$12:$Q$50000)</f>
        <v>0</v>
      </c>
      <c r="I613" s="138">
        <f>SUMIF('Nhap-Xuat'!$K$12:$K$50000,$A613,'Nhap-Xuat'!$S$12:$S$50000)</f>
        <v>0</v>
      </c>
      <c r="J613" s="138">
        <f t="shared" ref="J613:K613" si="1210">D613+F613-H613</f>
        <v>0</v>
      </c>
      <c r="K613" s="138">
        <f t="shared" si="1210"/>
        <v>0</v>
      </c>
      <c r="L613" s="138">
        <f t="shared" ref="L613:M613" si="1211">D613+F613</f>
        <v>0</v>
      </c>
      <c r="M613" s="138">
        <f t="shared" si="1211"/>
        <v>0</v>
      </c>
      <c r="N613" s="139" t="str">
        <f t="shared" si="6"/>
        <v/>
      </c>
      <c r="O613" s="138">
        <f t="shared" si="7"/>
        <v>0</v>
      </c>
      <c r="P613" s="140" t="str">
        <f t="shared" si="3"/>
        <v/>
      </c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</row>
    <row r="614" ht="15.0" customHeight="1">
      <c r="A614" s="147"/>
      <c r="B614" s="135"/>
      <c r="C614" s="136"/>
      <c r="D614" s="137"/>
      <c r="E614" s="137"/>
      <c r="F614" s="138">
        <f>SUMIF('Nhap-Xuat'!$K$12:$K$50000,$A614,'Nhap-Xuat'!$N$12:$N$50000)</f>
        <v>0</v>
      </c>
      <c r="G614" s="138">
        <f>SUMIF('Nhap-Xuat'!$K$12:$K$50000,$A614,'Nhap-Xuat'!$P$12:$P$50000)</f>
        <v>0</v>
      </c>
      <c r="H614" s="138">
        <f>SUMIF('Nhap-Xuat'!$K$12:$K$50000,$A614,'Nhap-Xuat'!$Q$12:$Q$50000)</f>
        <v>0</v>
      </c>
      <c r="I614" s="138">
        <f>SUMIF('Nhap-Xuat'!$K$12:$K$50000,$A614,'Nhap-Xuat'!$S$12:$S$50000)</f>
        <v>0</v>
      </c>
      <c r="J614" s="138">
        <f t="shared" ref="J614:K614" si="1212">D614+F614-H614</f>
        <v>0</v>
      </c>
      <c r="K614" s="138">
        <f t="shared" si="1212"/>
        <v>0</v>
      </c>
      <c r="L614" s="138">
        <f t="shared" ref="L614:M614" si="1213">D614+F614</f>
        <v>0</v>
      </c>
      <c r="M614" s="138">
        <f t="shared" si="1213"/>
        <v>0</v>
      </c>
      <c r="N614" s="139" t="str">
        <f t="shared" si="6"/>
        <v/>
      </c>
      <c r="O614" s="138">
        <f t="shared" si="7"/>
        <v>0</v>
      </c>
      <c r="P614" s="140" t="str">
        <f t="shared" si="3"/>
        <v/>
      </c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</row>
    <row r="615" ht="15.0" customHeight="1">
      <c r="A615" s="147"/>
      <c r="B615" s="135"/>
      <c r="C615" s="136"/>
      <c r="D615" s="137"/>
      <c r="E615" s="137"/>
      <c r="F615" s="138">
        <f>SUMIF('Nhap-Xuat'!$K$12:$K$50000,$A615,'Nhap-Xuat'!$N$12:$N$50000)</f>
        <v>0</v>
      </c>
      <c r="G615" s="138">
        <f>SUMIF('Nhap-Xuat'!$K$12:$K$50000,$A615,'Nhap-Xuat'!$P$12:$P$50000)</f>
        <v>0</v>
      </c>
      <c r="H615" s="138">
        <f>SUMIF('Nhap-Xuat'!$K$12:$K$50000,$A615,'Nhap-Xuat'!$Q$12:$Q$50000)</f>
        <v>0</v>
      </c>
      <c r="I615" s="138">
        <f>SUMIF('Nhap-Xuat'!$K$12:$K$50000,$A615,'Nhap-Xuat'!$S$12:$S$50000)</f>
        <v>0</v>
      </c>
      <c r="J615" s="138">
        <f t="shared" ref="J615:K615" si="1214">D615+F615-H615</f>
        <v>0</v>
      </c>
      <c r="K615" s="138">
        <f t="shared" si="1214"/>
        <v>0</v>
      </c>
      <c r="L615" s="138">
        <f t="shared" ref="L615:M615" si="1215">D615+F615</f>
        <v>0</v>
      </c>
      <c r="M615" s="138">
        <f t="shared" si="1215"/>
        <v>0</v>
      </c>
      <c r="N615" s="139" t="str">
        <f t="shared" si="6"/>
        <v/>
      </c>
      <c r="O615" s="138">
        <f t="shared" si="7"/>
        <v>0</v>
      </c>
      <c r="P615" s="140" t="str">
        <f t="shared" si="3"/>
        <v/>
      </c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</row>
    <row r="616" ht="15.0" customHeight="1">
      <c r="A616" s="147"/>
      <c r="B616" s="135"/>
      <c r="C616" s="136"/>
      <c r="D616" s="137"/>
      <c r="E616" s="137"/>
      <c r="F616" s="138">
        <f>SUMIF('Nhap-Xuat'!$K$12:$K$50000,$A616,'Nhap-Xuat'!$N$12:$N$50000)</f>
        <v>0</v>
      </c>
      <c r="G616" s="138">
        <f>SUMIF('Nhap-Xuat'!$K$12:$K$50000,$A616,'Nhap-Xuat'!$P$12:$P$50000)</f>
        <v>0</v>
      </c>
      <c r="H616" s="138">
        <f>SUMIF('Nhap-Xuat'!$K$12:$K$50000,$A616,'Nhap-Xuat'!$Q$12:$Q$50000)</f>
        <v>0</v>
      </c>
      <c r="I616" s="138">
        <f>SUMIF('Nhap-Xuat'!$K$12:$K$50000,$A616,'Nhap-Xuat'!$S$12:$S$50000)</f>
        <v>0</v>
      </c>
      <c r="J616" s="138">
        <f t="shared" ref="J616:K616" si="1216">D616+F616-H616</f>
        <v>0</v>
      </c>
      <c r="K616" s="138">
        <f t="shared" si="1216"/>
        <v>0</v>
      </c>
      <c r="L616" s="138">
        <f t="shared" ref="L616:M616" si="1217">D616+F616</f>
        <v>0</v>
      </c>
      <c r="M616" s="138">
        <f t="shared" si="1217"/>
        <v>0</v>
      </c>
      <c r="N616" s="139" t="str">
        <f t="shared" si="6"/>
        <v/>
      </c>
      <c r="O616" s="138">
        <f t="shared" si="7"/>
        <v>0</v>
      </c>
      <c r="P616" s="140" t="str">
        <f t="shared" si="3"/>
        <v/>
      </c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</row>
    <row r="617" ht="15.0" customHeight="1">
      <c r="A617" s="147"/>
      <c r="B617" s="135"/>
      <c r="C617" s="136"/>
      <c r="D617" s="137"/>
      <c r="E617" s="137"/>
      <c r="F617" s="138">
        <f>SUMIF('Nhap-Xuat'!$K$12:$K$50000,$A617,'Nhap-Xuat'!$N$12:$N$50000)</f>
        <v>0</v>
      </c>
      <c r="G617" s="138">
        <f>SUMIF('Nhap-Xuat'!$K$12:$K$50000,$A617,'Nhap-Xuat'!$P$12:$P$50000)</f>
        <v>0</v>
      </c>
      <c r="H617" s="138">
        <f>SUMIF('Nhap-Xuat'!$K$12:$K$50000,$A617,'Nhap-Xuat'!$Q$12:$Q$50000)</f>
        <v>0</v>
      </c>
      <c r="I617" s="138">
        <f>SUMIF('Nhap-Xuat'!$K$12:$K$50000,$A617,'Nhap-Xuat'!$S$12:$S$50000)</f>
        <v>0</v>
      </c>
      <c r="J617" s="138">
        <f t="shared" ref="J617:K617" si="1218">D617+F617-H617</f>
        <v>0</v>
      </c>
      <c r="K617" s="138">
        <f t="shared" si="1218"/>
        <v>0</v>
      </c>
      <c r="L617" s="138">
        <f t="shared" ref="L617:M617" si="1219">D617+F617</f>
        <v>0</v>
      </c>
      <c r="M617" s="138">
        <f t="shared" si="1219"/>
        <v>0</v>
      </c>
      <c r="N617" s="139" t="str">
        <f t="shared" si="6"/>
        <v/>
      </c>
      <c r="O617" s="138">
        <f t="shared" si="7"/>
        <v>0</v>
      </c>
      <c r="P617" s="140" t="str">
        <f t="shared" si="3"/>
        <v/>
      </c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</row>
    <row r="618" ht="15.0" customHeight="1">
      <c r="A618" s="147"/>
      <c r="B618" s="135"/>
      <c r="C618" s="136"/>
      <c r="D618" s="137"/>
      <c r="E618" s="137"/>
      <c r="F618" s="138">
        <f>SUMIF('Nhap-Xuat'!$K$12:$K$50000,$A618,'Nhap-Xuat'!$N$12:$N$50000)</f>
        <v>0</v>
      </c>
      <c r="G618" s="138">
        <f>SUMIF('Nhap-Xuat'!$K$12:$K$50000,$A618,'Nhap-Xuat'!$P$12:$P$50000)</f>
        <v>0</v>
      </c>
      <c r="H618" s="138">
        <f>SUMIF('Nhap-Xuat'!$K$12:$K$50000,$A618,'Nhap-Xuat'!$Q$12:$Q$50000)</f>
        <v>0</v>
      </c>
      <c r="I618" s="138">
        <f>SUMIF('Nhap-Xuat'!$K$12:$K$50000,$A618,'Nhap-Xuat'!$S$12:$S$50000)</f>
        <v>0</v>
      </c>
      <c r="J618" s="138">
        <f t="shared" ref="J618:K618" si="1220">D618+F618-H618</f>
        <v>0</v>
      </c>
      <c r="K618" s="138">
        <f t="shared" si="1220"/>
        <v>0</v>
      </c>
      <c r="L618" s="138">
        <f t="shared" ref="L618:M618" si="1221">D618+F618</f>
        <v>0</v>
      </c>
      <c r="M618" s="138">
        <f t="shared" si="1221"/>
        <v>0</v>
      </c>
      <c r="N618" s="139" t="str">
        <f t="shared" si="6"/>
        <v/>
      </c>
      <c r="O618" s="138">
        <f t="shared" si="7"/>
        <v>0</v>
      </c>
      <c r="P618" s="140" t="str">
        <f t="shared" si="3"/>
        <v/>
      </c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</row>
    <row r="619" ht="15.0" customHeight="1">
      <c r="A619" s="147"/>
      <c r="B619" s="135"/>
      <c r="C619" s="136"/>
      <c r="D619" s="137"/>
      <c r="E619" s="137"/>
      <c r="F619" s="138">
        <f>SUMIF('Nhap-Xuat'!$K$12:$K$50000,$A619,'Nhap-Xuat'!$N$12:$N$50000)</f>
        <v>0</v>
      </c>
      <c r="G619" s="138">
        <f>SUMIF('Nhap-Xuat'!$K$12:$K$50000,$A619,'Nhap-Xuat'!$P$12:$P$50000)</f>
        <v>0</v>
      </c>
      <c r="H619" s="138">
        <f>SUMIF('Nhap-Xuat'!$K$12:$K$50000,$A619,'Nhap-Xuat'!$Q$12:$Q$50000)</f>
        <v>0</v>
      </c>
      <c r="I619" s="138">
        <f>SUMIF('Nhap-Xuat'!$K$12:$K$50000,$A619,'Nhap-Xuat'!$S$12:$S$50000)</f>
        <v>0</v>
      </c>
      <c r="J619" s="138">
        <f t="shared" ref="J619:K619" si="1222">D619+F619-H619</f>
        <v>0</v>
      </c>
      <c r="K619" s="138">
        <f t="shared" si="1222"/>
        <v>0</v>
      </c>
      <c r="L619" s="138">
        <f t="shared" ref="L619:M619" si="1223">D619+F619</f>
        <v>0</v>
      </c>
      <c r="M619" s="138">
        <f t="shared" si="1223"/>
        <v>0</v>
      </c>
      <c r="N619" s="139" t="str">
        <f t="shared" si="6"/>
        <v/>
      </c>
      <c r="O619" s="138">
        <f t="shared" si="7"/>
        <v>0</v>
      </c>
      <c r="P619" s="140" t="str">
        <f t="shared" si="3"/>
        <v/>
      </c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</row>
    <row r="620" ht="15.0" customHeight="1">
      <c r="A620" s="147"/>
      <c r="B620" s="135"/>
      <c r="C620" s="136"/>
      <c r="D620" s="137"/>
      <c r="E620" s="137"/>
      <c r="F620" s="138">
        <f>SUMIF('Nhap-Xuat'!$K$12:$K$50000,$A620,'Nhap-Xuat'!$N$12:$N$50000)</f>
        <v>0</v>
      </c>
      <c r="G620" s="138">
        <f>SUMIF('Nhap-Xuat'!$K$12:$K$50000,$A620,'Nhap-Xuat'!$P$12:$P$50000)</f>
        <v>0</v>
      </c>
      <c r="H620" s="138">
        <f>SUMIF('Nhap-Xuat'!$K$12:$K$50000,$A620,'Nhap-Xuat'!$Q$12:$Q$50000)</f>
        <v>0</v>
      </c>
      <c r="I620" s="138">
        <f>SUMIF('Nhap-Xuat'!$K$12:$K$50000,$A620,'Nhap-Xuat'!$S$12:$S$50000)</f>
        <v>0</v>
      </c>
      <c r="J620" s="138">
        <f t="shared" ref="J620:K620" si="1224">D620+F620-H620</f>
        <v>0</v>
      </c>
      <c r="K620" s="138">
        <f t="shared" si="1224"/>
        <v>0</v>
      </c>
      <c r="L620" s="138">
        <f t="shared" ref="L620:M620" si="1225">D620+F620</f>
        <v>0</v>
      </c>
      <c r="M620" s="138">
        <f t="shared" si="1225"/>
        <v>0</v>
      </c>
      <c r="N620" s="139" t="str">
        <f t="shared" si="6"/>
        <v/>
      </c>
      <c r="O620" s="138">
        <f t="shared" si="7"/>
        <v>0</v>
      </c>
      <c r="P620" s="140" t="str">
        <f t="shared" si="3"/>
        <v/>
      </c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</row>
    <row r="621" ht="15.0" customHeight="1">
      <c r="A621" s="147"/>
      <c r="B621" s="135"/>
      <c r="C621" s="136"/>
      <c r="D621" s="137"/>
      <c r="E621" s="137"/>
      <c r="F621" s="138">
        <f>SUMIF('Nhap-Xuat'!$K$12:$K$50000,$A621,'Nhap-Xuat'!$N$12:$N$50000)</f>
        <v>0</v>
      </c>
      <c r="G621" s="138">
        <f>SUMIF('Nhap-Xuat'!$K$12:$K$50000,$A621,'Nhap-Xuat'!$P$12:$P$50000)</f>
        <v>0</v>
      </c>
      <c r="H621" s="138">
        <f>SUMIF('Nhap-Xuat'!$K$12:$K$50000,$A621,'Nhap-Xuat'!$Q$12:$Q$50000)</f>
        <v>0</v>
      </c>
      <c r="I621" s="138">
        <f>SUMIF('Nhap-Xuat'!$K$12:$K$50000,$A621,'Nhap-Xuat'!$S$12:$S$50000)</f>
        <v>0</v>
      </c>
      <c r="J621" s="138">
        <f t="shared" ref="J621:K621" si="1226">D621+F621-H621</f>
        <v>0</v>
      </c>
      <c r="K621" s="138">
        <f t="shared" si="1226"/>
        <v>0</v>
      </c>
      <c r="L621" s="138">
        <f t="shared" ref="L621:M621" si="1227">D621+F621</f>
        <v>0</v>
      </c>
      <c r="M621" s="138">
        <f t="shared" si="1227"/>
        <v>0</v>
      </c>
      <c r="N621" s="139" t="str">
        <f t="shared" si="6"/>
        <v/>
      </c>
      <c r="O621" s="138">
        <f t="shared" si="7"/>
        <v>0</v>
      </c>
      <c r="P621" s="140" t="str">
        <f t="shared" si="3"/>
        <v/>
      </c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</row>
    <row r="622" ht="15.0" customHeight="1">
      <c r="A622" s="147"/>
      <c r="B622" s="135"/>
      <c r="C622" s="136"/>
      <c r="D622" s="137"/>
      <c r="E622" s="137"/>
      <c r="F622" s="138">
        <f>SUMIF('Nhap-Xuat'!$K$12:$K$50000,$A622,'Nhap-Xuat'!$N$12:$N$50000)</f>
        <v>0</v>
      </c>
      <c r="G622" s="138">
        <f>SUMIF('Nhap-Xuat'!$K$12:$K$50000,$A622,'Nhap-Xuat'!$P$12:$P$50000)</f>
        <v>0</v>
      </c>
      <c r="H622" s="138">
        <f>SUMIF('Nhap-Xuat'!$K$12:$K$50000,$A622,'Nhap-Xuat'!$Q$12:$Q$50000)</f>
        <v>0</v>
      </c>
      <c r="I622" s="138">
        <f>SUMIF('Nhap-Xuat'!$K$12:$K$50000,$A622,'Nhap-Xuat'!$S$12:$S$50000)</f>
        <v>0</v>
      </c>
      <c r="J622" s="138">
        <f t="shared" ref="J622:K622" si="1228">D622+F622-H622</f>
        <v>0</v>
      </c>
      <c r="K622" s="138">
        <f t="shared" si="1228"/>
        <v>0</v>
      </c>
      <c r="L622" s="138">
        <f t="shared" ref="L622:M622" si="1229">D622+F622</f>
        <v>0</v>
      </c>
      <c r="M622" s="138">
        <f t="shared" si="1229"/>
        <v>0</v>
      </c>
      <c r="N622" s="139" t="str">
        <f t="shared" si="6"/>
        <v/>
      </c>
      <c r="O622" s="138">
        <f t="shared" si="7"/>
        <v>0</v>
      </c>
      <c r="P622" s="140" t="str">
        <f t="shared" si="3"/>
        <v/>
      </c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</row>
    <row r="623" ht="15.0" customHeight="1">
      <c r="A623" s="147"/>
      <c r="B623" s="135"/>
      <c r="C623" s="136"/>
      <c r="D623" s="137"/>
      <c r="E623" s="137"/>
      <c r="F623" s="138">
        <f>SUMIF('Nhap-Xuat'!$K$12:$K$50000,$A623,'Nhap-Xuat'!$N$12:$N$50000)</f>
        <v>0</v>
      </c>
      <c r="G623" s="138">
        <f>SUMIF('Nhap-Xuat'!$K$12:$K$50000,$A623,'Nhap-Xuat'!$P$12:$P$50000)</f>
        <v>0</v>
      </c>
      <c r="H623" s="138">
        <f>SUMIF('Nhap-Xuat'!$K$12:$K$50000,$A623,'Nhap-Xuat'!$Q$12:$Q$50000)</f>
        <v>0</v>
      </c>
      <c r="I623" s="138">
        <f>SUMIF('Nhap-Xuat'!$K$12:$K$50000,$A623,'Nhap-Xuat'!$S$12:$S$50000)</f>
        <v>0</v>
      </c>
      <c r="J623" s="138">
        <f t="shared" ref="J623:K623" si="1230">D623+F623-H623</f>
        <v>0</v>
      </c>
      <c r="K623" s="138">
        <f t="shared" si="1230"/>
        <v>0</v>
      </c>
      <c r="L623" s="138">
        <f t="shared" ref="L623:M623" si="1231">D623+F623</f>
        <v>0</v>
      </c>
      <c r="M623" s="138">
        <f t="shared" si="1231"/>
        <v>0</v>
      </c>
      <c r="N623" s="139" t="str">
        <f t="shared" si="6"/>
        <v/>
      </c>
      <c r="O623" s="138">
        <f t="shared" si="7"/>
        <v>0</v>
      </c>
      <c r="P623" s="140" t="str">
        <f t="shared" si="3"/>
        <v/>
      </c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</row>
    <row r="624" ht="15.0" customHeight="1">
      <c r="A624" s="147"/>
      <c r="B624" s="135"/>
      <c r="C624" s="136"/>
      <c r="D624" s="137"/>
      <c r="E624" s="137"/>
      <c r="F624" s="138">
        <f>SUMIF('Nhap-Xuat'!$K$12:$K$50000,$A624,'Nhap-Xuat'!$N$12:$N$50000)</f>
        <v>0</v>
      </c>
      <c r="G624" s="138">
        <f>SUMIF('Nhap-Xuat'!$K$12:$K$50000,$A624,'Nhap-Xuat'!$P$12:$P$50000)</f>
        <v>0</v>
      </c>
      <c r="H624" s="138">
        <f>SUMIF('Nhap-Xuat'!$K$12:$K$50000,$A624,'Nhap-Xuat'!$Q$12:$Q$50000)</f>
        <v>0</v>
      </c>
      <c r="I624" s="138">
        <f>SUMIF('Nhap-Xuat'!$K$12:$K$50000,$A624,'Nhap-Xuat'!$S$12:$S$50000)</f>
        <v>0</v>
      </c>
      <c r="J624" s="138">
        <f t="shared" ref="J624:K624" si="1232">D624+F624-H624</f>
        <v>0</v>
      </c>
      <c r="K624" s="138">
        <f t="shared" si="1232"/>
        <v>0</v>
      </c>
      <c r="L624" s="138">
        <f t="shared" ref="L624:M624" si="1233">D624+F624</f>
        <v>0</v>
      </c>
      <c r="M624" s="138">
        <f t="shared" si="1233"/>
        <v>0</v>
      </c>
      <c r="N624" s="139" t="str">
        <f t="shared" si="6"/>
        <v/>
      </c>
      <c r="O624" s="138">
        <f t="shared" si="7"/>
        <v>0</v>
      </c>
      <c r="P624" s="140" t="str">
        <f t="shared" si="3"/>
        <v/>
      </c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</row>
    <row r="625" ht="15.0" customHeight="1">
      <c r="A625" s="147"/>
      <c r="B625" s="135"/>
      <c r="C625" s="136"/>
      <c r="D625" s="137"/>
      <c r="E625" s="137"/>
      <c r="F625" s="138">
        <f>SUMIF('Nhap-Xuat'!$K$12:$K$50000,$A625,'Nhap-Xuat'!$N$12:$N$50000)</f>
        <v>0</v>
      </c>
      <c r="G625" s="138">
        <f>SUMIF('Nhap-Xuat'!$K$12:$K$50000,$A625,'Nhap-Xuat'!$P$12:$P$50000)</f>
        <v>0</v>
      </c>
      <c r="H625" s="138">
        <f>SUMIF('Nhap-Xuat'!$K$12:$K$50000,$A625,'Nhap-Xuat'!$Q$12:$Q$50000)</f>
        <v>0</v>
      </c>
      <c r="I625" s="138">
        <f>SUMIF('Nhap-Xuat'!$K$12:$K$50000,$A625,'Nhap-Xuat'!$S$12:$S$50000)</f>
        <v>0</v>
      </c>
      <c r="J625" s="138">
        <f t="shared" ref="J625:K625" si="1234">D625+F625-H625</f>
        <v>0</v>
      </c>
      <c r="K625" s="138">
        <f t="shared" si="1234"/>
        <v>0</v>
      </c>
      <c r="L625" s="138">
        <f t="shared" ref="L625:M625" si="1235">D625+F625</f>
        <v>0</v>
      </c>
      <c r="M625" s="138">
        <f t="shared" si="1235"/>
        <v>0</v>
      </c>
      <c r="N625" s="139" t="str">
        <f t="shared" si="6"/>
        <v/>
      </c>
      <c r="O625" s="138">
        <f t="shared" si="7"/>
        <v>0</v>
      </c>
      <c r="P625" s="140" t="str">
        <f t="shared" si="3"/>
        <v/>
      </c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</row>
    <row r="626" ht="15.0" customHeight="1">
      <c r="A626" s="147"/>
      <c r="B626" s="135"/>
      <c r="C626" s="136"/>
      <c r="D626" s="137"/>
      <c r="E626" s="137"/>
      <c r="F626" s="138">
        <f>SUMIF('Nhap-Xuat'!$K$12:$K$50000,$A626,'Nhap-Xuat'!$N$12:$N$50000)</f>
        <v>0</v>
      </c>
      <c r="G626" s="138">
        <f>SUMIF('Nhap-Xuat'!$K$12:$K$50000,$A626,'Nhap-Xuat'!$P$12:$P$50000)</f>
        <v>0</v>
      </c>
      <c r="H626" s="138">
        <f>SUMIF('Nhap-Xuat'!$K$12:$K$50000,$A626,'Nhap-Xuat'!$Q$12:$Q$50000)</f>
        <v>0</v>
      </c>
      <c r="I626" s="138">
        <f>SUMIF('Nhap-Xuat'!$K$12:$K$50000,$A626,'Nhap-Xuat'!$S$12:$S$50000)</f>
        <v>0</v>
      </c>
      <c r="J626" s="138">
        <f t="shared" ref="J626:K626" si="1236">D626+F626-H626</f>
        <v>0</v>
      </c>
      <c r="K626" s="138">
        <f t="shared" si="1236"/>
        <v>0</v>
      </c>
      <c r="L626" s="138">
        <f t="shared" ref="L626:M626" si="1237">D626+F626</f>
        <v>0</v>
      </c>
      <c r="M626" s="138">
        <f t="shared" si="1237"/>
        <v>0</v>
      </c>
      <c r="N626" s="139" t="str">
        <f t="shared" si="6"/>
        <v/>
      </c>
      <c r="O626" s="138">
        <f t="shared" si="7"/>
        <v>0</v>
      </c>
      <c r="P626" s="140" t="str">
        <f t="shared" si="3"/>
        <v/>
      </c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</row>
    <row r="627" ht="15.0" customHeight="1">
      <c r="A627" s="147"/>
      <c r="B627" s="135"/>
      <c r="C627" s="136"/>
      <c r="D627" s="137"/>
      <c r="E627" s="137"/>
      <c r="F627" s="138">
        <f>SUMIF('Nhap-Xuat'!$K$12:$K$50000,$A627,'Nhap-Xuat'!$N$12:$N$50000)</f>
        <v>0</v>
      </c>
      <c r="G627" s="138">
        <f>SUMIF('Nhap-Xuat'!$K$12:$K$50000,$A627,'Nhap-Xuat'!$P$12:$P$50000)</f>
        <v>0</v>
      </c>
      <c r="H627" s="138">
        <f>SUMIF('Nhap-Xuat'!$K$12:$K$50000,$A627,'Nhap-Xuat'!$Q$12:$Q$50000)</f>
        <v>0</v>
      </c>
      <c r="I627" s="138">
        <f>SUMIF('Nhap-Xuat'!$K$12:$K$50000,$A627,'Nhap-Xuat'!$S$12:$S$50000)</f>
        <v>0</v>
      </c>
      <c r="J627" s="138">
        <f t="shared" ref="J627:K627" si="1238">D627+F627-H627</f>
        <v>0</v>
      </c>
      <c r="K627" s="138">
        <f t="shared" si="1238"/>
        <v>0</v>
      </c>
      <c r="L627" s="138">
        <f t="shared" ref="L627:M627" si="1239">D627+F627</f>
        <v>0</v>
      </c>
      <c r="M627" s="138">
        <f t="shared" si="1239"/>
        <v>0</v>
      </c>
      <c r="N627" s="139" t="str">
        <f t="shared" si="6"/>
        <v/>
      </c>
      <c r="O627" s="138">
        <f t="shared" si="7"/>
        <v>0</v>
      </c>
      <c r="P627" s="140" t="str">
        <f t="shared" si="3"/>
        <v/>
      </c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</row>
    <row r="628" ht="15.0" customHeight="1">
      <c r="A628" s="147"/>
      <c r="B628" s="135"/>
      <c r="C628" s="136"/>
      <c r="D628" s="137"/>
      <c r="E628" s="137"/>
      <c r="F628" s="138">
        <f>SUMIF('Nhap-Xuat'!$K$12:$K$50000,$A628,'Nhap-Xuat'!$N$12:$N$50000)</f>
        <v>0</v>
      </c>
      <c r="G628" s="138">
        <f>SUMIF('Nhap-Xuat'!$K$12:$K$50000,$A628,'Nhap-Xuat'!$P$12:$P$50000)</f>
        <v>0</v>
      </c>
      <c r="H628" s="138">
        <f>SUMIF('Nhap-Xuat'!$K$12:$K$50000,$A628,'Nhap-Xuat'!$Q$12:$Q$50000)</f>
        <v>0</v>
      </c>
      <c r="I628" s="138">
        <f>SUMIF('Nhap-Xuat'!$K$12:$K$50000,$A628,'Nhap-Xuat'!$S$12:$S$50000)</f>
        <v>0</v>
      </c>
      <c r="J628" s="138">
        <f t="shared" ref="J628:K628" si="1240">D628+F628-H628</f>
        <v>0</v>
      </c>
      <c r="K628" s="138">
        <f t="shared" si="1240"/>
        <v>0</v>
      </c>
      <c r="L628" s="138">
        <f t="shared" ref="L628:M628" si="1241">D628+F628</f>
        <v>0</v>
      </c>
      <c r="M628" s="138">
        <f t="shared" si="1241"/>
        <v>0</v>
      </c>
      <c r="N628" s="139" t="str">
        <f t="shared" si="6"/>
        <v/>
      </c>
      <c r="O628" s="138">
        <f t="shared" si="7"/>
        <v>0</v>
      </c>
      <c r="P628" s="140" t="str">
        <f t="shared" si="3"/>
        <v/>
      </c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</row>
    <row r="629" ht="15.0" customHeight="1">
      <c r="A629" s="147"/>
      <c r="B629" s="135"/>
      <c r="C629" s="136"/>
      <c r="D629" s="137"/>
      <c r="E629" s="137"/>
      <c r="F629" s="138">
        <f>SUMIF('Nhap-Xuat'!$K$12:$K$50000,$A629,'Nhap-Xuat'!$N$12:$N$50000)</f>
        <v>0</v>
      </c>
      <c r="G629" s="138">
        <f>SUMIF('Nhap-Xuat'!$K$12:$K$50000,$A629,'Nhap-Xuat'!$P$12:$P$50000)</f>
        <v>0</v>
      </c>
      <c r="H629" s="138">
        <f>SUMIF('Nhap-Xuat'!$K$12:$K$50000,$A629,'Nhap-Xuat'!$Q$12:$Q$50000)</f>
        <v>0</v>
      </c>
      <c r="I629" s="138">
        <f>SUMIF('Nhap-Xuat'!$K$12:$K$50000,$A629,'Nhap-Xuat'!$S$12:$S$50000)</f>
        <v>0</v>
      </c>
      <c r="J629" s="138">
        <f t="shared" ref="J629:K629" si="1242">D629+F629-H629</f>
        <v>0</v>
      </c>
      <c r="K629" s="138">
        <f t="shared" si="1242"/>
        <v>0</v>
      </c>
      <c r="L629" s="138">
        <f t="shared" ref="L629:M629" si="1243">D629+F629</f>
        <v>0</v>
      </c>
      <c r="M629" s="138">
        <f t="shared" si="1243"/>
        <v>0</v>
      </c>
      <c r="N629" s="139" t="str">
        <f t="shared" si="6"/>
        <v/>
      </c>
      <c r="O629" s="138">
        <f t="shared" si="7"/>
        <v>0</v>
      </c>
      <c r="P629" s="140" t="str">
        <f t="shared" si="3"/>
        <v/>
      </c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</row>
    <row r="630" ht="15.0" customHeight="1">
      <c r="A630" s="147"/>
      <c r="B630" s="135"/>
      <c r="C630" s="136"/>
      <c r="D630" s="137"/>
      <c r="E630" s="137"/>
      <c r="F630" s="138">
        <f>SUMIF('Nhap-Xuat'!$K$12:$K$50000,$A630,'Nhap-Xuat'!$N$12:$N$50000)</f>
        <v>0</v>
      </c>
      <c r="G630" s="138">
        <f>SUMIF('Nhap-Xuat'!$K$12:$K$50000,$A630,'Nhap-Xuat'!$P$12:$P$50000)</f>
        <v>0</v>
      </c>
      <c r="H630" s="138">
        <f>SUMIF('Nhap-Xuat'!$K$12:$K$50000,$A630,'Nhap-Xuat'!$Q$12:$Q$50000)</f>
        <v>0</v>
      </c>
      <c r="I630" s="138">
        <f>SUMIF('Nhap-Xuat'!$K$12:$K$50000,$A630,'Nhap-Xuat'!$S$12:$S$50000)</f>
        <v>0</v>
      </c>
      <c r="J630" s="138">
        <f t="shared" ref="J630:K630" si="1244">D630+F630-H630</f>
        <v>0</v>
      </c>
      <c r="K630" s="138">
        <f t="shared" si="1244"/>
        <v>0</v>
      </c>
      <c r="L630" s="138">
        <f t="shared" ref="L630:M630" si="1245">D630+F630</f>
        <v>0</v>
      </c>
      <c r="M630" s="138">
        <f t="shared" si="1245"/>
        <v>0</v>
      </c>
      <c r="N630" s="139" t="str">
        <f t="shared" si="6"/>
        <v/>
      </c>
      <c r="O630" s="138">
        <f t="shared" si="7"/>
        <v>0</v>
      </c>
      <c r="P630" s="140" t="str">
        <f t="shared" si="3"/>
        <v/>
      </c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</row>
    <row r="631" ht="15.0" customHeight="1">
      <c r="A631" s="147"/>
      <c r="B631" s="135"/>
      <c r="C631" s="136"/>
      <c r="D631" s="137"/>
      <c r="E631" s="137"/>
      <c r="F631" s="138">
        <f>SUMIF('Nhap-Xuat'!$K$12:$K$50000,$A631,'Nhap-Xuat'!$N$12:$N$50000)</f>
        <v>0</v>
      </c>
      <c r="G631" s="138">
        <f>SUMIF('Nhap-Xuat'!$K$12:$K$50000,$A631,'Nhap-Xuat'!$P$12:$P$50000)</f>
        <v>0</v>
      </c>
      <c r="H631" s="138">
        <f>SUMIF('Nhap-Xuat'!$K$12:$K$50000,$A631,'Nhap-Xuat'!$Q$12:$Q$50000)</f>
        <v>0</v>
      </c>
      <c r="I631" s="138">
        <f>SUMIF('Nhap-Xuat'!$K$12:$K$50000,$A631,'Nhap-Xuat'!$S$12:$S$50000)</f>
        <v>0</v>
      </c>
      <c r="J631" s="138">
        <f t="shared" ref="J631:K631" si="1246">D631+F631-H631</f>
        <v>0</v>
      </c>
      <c r="K631" s="138">
        <f t="shared" si="1246"/>
        <v>0</v>
      </c>
      <c r="L631" s="138">
        <f t="shared" ref="L631:M631" si="1247">D631+F631</f>
        <v>0</v>
      </c>
      <c r="M631" s="138">
        <f t="shared" si="1247"/>
        <v>0</v>
      </c>
      <c r="N631" s="139" t="str">
        <f t="shared" si="6"/>
        <v/>
      </c>
      <c r="O631" s="138">
        <f t="shared" si="7"/>
        <v>0</v>
      </c>
      <c r="P631" s="140" t="str">
        <f t="shared" si="3"/>
        <v/>
      </c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</row>
    <row r="632" ht="15.0" customHeight="1">
      <c r="A632" s="147"/>
      <c r="B632" s="135"/>
      <c r="C632" s="136"/>
      <c r="D632" s="137"/>
      <c r="E632" s="137"/>
      <c r="F632" s="138">
        <f>SUMIF('Nhap-Xuat'!$K$12:$K$50000,$A632,'Nhap-Xuat'!$N$12:$N$50000)</f>
        <v>0</v>
      </c>
      <c r="G632" s="138">
        <f>SUMIF('Nhap-Xuat'!$K$12:$K$50000,$A632,'Nhap-Xuat'!$P$12:$P$50000)</f>
        <v>0</v>
      </c>
      <c r="H632" s="138">
        <f>SUMIF('Nhap-Xuat'!$K$12:$K$50000,$A632,'Nhap-Xuat'!$Q$12:$Q$50000)</f>
        <v>0</v>
      </c>
      <c r="I632" s="138">
        <f>SUMIF('Nhap-Xuat'!$K$12:$K$50000,$A632,'Nhap-Xuat'!$S$12:$S$50000)</f>
        <v>0</v>
      </c>
      <c r="J632" s="138">
        <f t="shared" ref="J632:K632" si="1248">D632+F632-H632</f>
        <v>0</v>
      </c>
      <c r="K632" s="138">
        <f t="shared" si="1248"/>
        <v>0</v>
      </c>
      <c r="L632" s="138">
        <f t="shared" ref="L632:M632" si="1249">D632+F632</f>
        <v>0</v>
      </c>
      <c r="M632" s="138">
        <f t="shared" si="1249"/>
        <v>0</v>
      </c>
      <c r="N632" s="139" t="str">
        <f t="shared" si="6"/>
        <v/>
      </c>
      <c r="O632" s="138">
        <f t="shared" si="7"/>
        <v>0</v>
      </c>
      <c r="P632" s="140" t="str">
        <f t="shared" si="3"/>
        <v/>
      </c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</row>
    <row r="633" ht="15.0" customHeight="1">
      <c r="A633" s="147"/>
      <c r="B633" s="135"/>
      <c r="C633" s="136"/>
      <c r="D633" s="137"/>
      <c r="E633" s="137"/>
      <c r="F633" s="138">
        <f>SUMIF('Nhap-Xuat'!$K$12:$K$50000,$A633,'Nhap-Xuat'!$N$12:$N$50000)</f>
        <v>0</v>
      </c>
      <c r="G633" s="138">
        <f>SUMIF('Nhap-Xuat'!$K$12:$K$50000,$A633,'Nhap-Xuat'!$P$12:$P$50000)</f>
        <v>0</v>
      </c>
      <c r="H633" s="138">
        <f>SUMIF('Nhap-Xuat'!$K$12:$K$50000,$A633,'Nhap-Xuat'!$Q$12:$Q$50000)</f>
        <v>0</v>
      </c>
      <c r="I633" s="138">
        <f>SUMIF('Nhap-Xuat'!$K$12:$K$50000,$A633,'Nhap-Xuat'!$S$12:$S$50000)</f>
        <v>0</v>
      </c>
      <c r="J633" s="138">
        <f t="shared" ref="J633:K633" si="1250">D633+F633-H633</f>
        <v>0</v>
      </c>
      <c r="K633" s="138">
        <f t="shared" si="1250"/>
        <v>0</v>
      </c>
      <c r="L633" s="138">
        <f t="shared" ref="L633:M633" si="1251">D633+F633</f>
        <v>0</v>
      </c>
      <c r="M633" s="138">
        <f t="shared" si="1251"/>
        <v>0</v>
      </c>
      <c r="N633" s="139" t="str">
        <f t="shared" si="6"/>
        <v/>
      </c>
      <c r="O633" s="138">
        <f t="shared" si="7"/>
        <v>0</v>
      </c>
      <c r="P633" s="140" t="str">
        <f t="shared" si="3"/>
        <v/>
      </c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</row>
    <row r="634" ht="15.0" customHeight="1">
      <c r="A634" s="147"/>
      <c r="B634" s="135"/>
      <c r="C634" s="136"/>
      <c r="D634" s="137"/>
      <c r="E634" s="137"/>
      <c r="F634" s="138">
        <f>SUMIF('Nhap-Xuat'!$K$12:$K$50000,$A634,'Nhap-Xuat'!$N$12:$N$50000)</f>
        <v>0</v>
      </c>
      <c r="G634" s="138">
        <f>SUMIF('Nhap-Xuat'!$K$12:$K$50000,$A634,'Nhap-Xuat'!$P$12:$P$50000)</f>
        <v>0</v>
      </c>
      <c r="H634" s="138">
        <f>SUMIF('Nhap-Xuat'!$K$12:$K$50000,$A634,'Nhap-Xuat'!$Q$12:$Q$50000)</f>
        <v>0</v>
      </c>
      <c r="I634" s="138">
        <f>SUMIF('Nhap-Xuat'!$K$12:$K$50000,$A634,'Nhap-Xuat'!$S$12:$S$50000)</f>
        <v>0</v>
      </c>
      <c r="J634" s="138">
        <f t="shared" ref="J634:K634" si="1252">D634+F634-H634</f>
        <v>0</v>
      </c>
      <c r="K634" s="138">
        <f t="shared" si="1252"/>
        <v>0</v>
      </c>
      <c r="L634" s="138">
        <f t="shared" ref="L634:M634" si="1253">D634+F634</f>
        <v>0</v>
      </c>
      <c r="M634" s="138">
        <f t="shared" si="1253"/>
        <v>0</v>
      </c>
      <c r="N634" s="139" t="str">
        <f t="shared" si="6"/>
        <v/>
      </c>
      <c r="O634" s="138">
        <f t="shared" si="7"/>
        <v>0</v>
      </c>
      <c r="P634" s="140" t="str">
        <f t="shared" si="3"/>
        <v/>
      </c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</row>
    <row r="635" ht="15.0" customHeight="1">
      <c r="A635" s="147"/>
      <c r="B635" s="135"/>
      <c r="C635" s="136"/>
      <c r="D635" s="137"/>
      <c r="E635" s="137"/>
      <c r="F635" s="138">
        <f>SUMIF('Nhap-Xuat'!$K$12:$K$50000,$A635,'Nhap-Xuat'!$N$12:$N$50000)</f>
        <v>0</v>
      </c>
      <c r="G635" s="138">
        <f>SUMIF('Nhap-Xuat'!$K$12:$K$50000,$A635,'Nhap-Xuat'!$P$12:$P$50000)</f>
        <v>0</v>
      </c>
      <c r="H635" s="138">
        <f>SUMIF('Nhap-Xuat'!$K$12:$K$50000,$A635,'Nhap-Xuat'!$Q$12:$Q$50000)</f>
        <v>0</v>
      </c>
      <c r="I635" s="138">
        <f>SUMIF('Nhap-Xuat'!$K$12:$K$50000,$A635,'Nhap-Xuat'!$S$12:$S$50000)</f>
        <v>0</v>
      </c>
      <c r="J635" s="138">
        <f t="shared" ref="J635:K635" si="1254">D635+F635-H635</f>
        <v>0</v>
      </c>
      <c r="K635" s="138">
        <f t="shared" si="1254"/>
        <v>0</v>
      </c>
      <c r="L635" s="138">
        <f t="shared" ref="L635:M635" si="1255">D635+F635</f>
        <v>0</v>
      </c>
      <c r="M635" s="138">
        <f t="shared" si="1255"/>
        <v>0</v>
      </c>
      <c r="N635" s="139" t="str">
        <f t="shared" si="6"/>
        <v/>
      </c>
      <c r="O635" s="138">
        <f t="shared" si="7"/>
        <v>0</v>
      </c>
      <c r="P635" s="140" t="str">
        <f t="shared" si="3"/>
        <v/>
      </c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</row>
    <row r="636" ht="15.0" customHeight="1">
      <c r="A636" s="147"/>
      <c r="B636" s="135"/>
      <c r="C636" s="136"/>
      <c r="D636" s="137"/>
      <c r="E636" s="137"/>
      <c r="F636" s="138">
        <f>SUMIF('Nhap-Xuat'!$K$12:$K$50000,$A636,'Nhap-Xuat'!$N$12:$N$50000)</f>
        <v>0</v>
      </c>
      <c r="G636" s="138">
        <f>SUMIF('Nhap-Xuat'!$K$12:$K$50000,$A636,'Nhap-Xuat'!$P$12:$P$50000)</f>
        <v>0</v>
      </c>
      <c r="H636" s="138">
        <f>SUMIF('Nhap-Xuat'!$K$12:$K$50000,$A636,'Nhap-Xuat'!$Q$12:$Q$50000)</f>
        <v>0</v>
      </c>
      <c r="I636" s="138">
        <f>SUMIF('Nhap-Xuat'!$K$12:$K$50000,$A636,'Nhap-Xuat'!$S$12:$S$50000)</f>
        <v>0</v>
      </c>
      <c r="J636" s="138">
        <f t="shared" ref="J636:K636" si="1256">D636+F636-H636</f>
        <v>0</v>
      </c>
      <c r="K636" s="138">
        <f t="shared" si="1256"/>
        <v>0</v>
      </c>
      <c r="L636" s="138">
        <f t="shared" ref="L636:M636" si="1257">D636+F636</f>
        <v>0</v>
      </c>
      <c r="M636" s="138">
        <f t="shared" si="1257"/>
        <v>0</v>
      </c>
      <c r="N636" s="139" t="str">
        <f t="shared" si="6"/>
        <v/>
      </c>
      <c r="O636" s="138">
        <f t="shared" si="7"/>
        <v>0</v>
      </c>
      <c r="P636" s="140" t="str">
        <f t="shared" si="3"/>
        <v/>
      </c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</row>
    <row r="637" ht="15.0" customHeight="1">
      <c r="A637" s="147"/>
      <c r="B637" s="135"/>
      <c r="C637" s="136"/>
      <c r="D637" s="137"/>
      <c r="E637" s="137"/>
      <c r="F637" s="138">
        <f>SUMIF('Nhap-Xuat'!$K$12:$K$50000,$A637,'Nhap-Xuat'!$N$12:$N$50000)</f>
        <v>0</v>
      </c>
      <c r="G637" s="138">
        <f>SUMIF('Nhap-Xuat'!$K$12:$K$50000,$A637,'Nhap-Xuat'!$P$12:$P$50000)</f>
        <v>0</v>
      </c>
      <c r="H637" s="138">
        <f>SUMIF('Nhap-Xuat'!$K$12:$K$50000,$A637,'Nhap-Xuat'!$Q$12:$Q$50000)</f>
        <v>0</v>
      </c>
      <c r="I637" s="138">
        <f>SUMIF('Nhap-Xuat'!$K$12:$K$50000,$A637,'Nhap-Xuat'!$S$12:$S$50000)</f>
        <v>0</v>
      </c>
      <c r="J637" s="138">
        <f t="shared" ref="J637:K637" si="1258">D637+F637-H637</f>
        <v>0</v>
      </c>
      <c r="K637" s="138">
        <f t="shared" si="1258"/>
        <v>0</v>
      </c>
      <c r="L637" s="138">
        <f t="shared" ref="L637:M637" si="1259">D637+F637</f>
        <v>0</v>
      </c>
      <c r="M637" s="138">
        <f t="shared" si="1259"/>
        <v>0</v>
      </c>
      <c r="N637" s="139" t="str">
        <f t="shared" si="6"/>
        <v/>
      </c>
      <c r="O637" s="138">
        <f t="shared" si="7"/>
        <v>0</v>
      </c>
      <c r="P637" s="140" t="str">
        <f t="shared" si="3"/>
        <v/>
      </c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</row>
    <row r="638" ht="15.0" customHeight="1">
      <c r="A638" s="147"/>
      <c r="B638" s="135"/>
      <c r="C638" s="136"/>
      <c r="D638" s="137"/>
      <c r="E638" s="137"/>
      <c r="F638" s="138">
        <f>SUMIF('Nhap-Xuat'!$K$12:$K$50000,$A638,'Nhap-Xuat'!$N$12:$N$50000)</f>
        <v>0</v>
      </c>
      <c r="G638" s="138">
        <f>SUMIF('Nhap-Xuat'!$K$12:$K$50000,$A638,'Nhap-Xuat'!$P$12:$P$50000)</f>
        <v>0</v>
      </c>
      <c r="H638" s="138">
        <f>SUMIF('Nhap-Xuat'!$K$12:$K$50000,$A638,'Nhap-Xuat'!$Q$12:$Q$50000)</f>
        <v>0</v>
      </c>
      <c r="I638" s="138">
        <f>SUMIF('Nhap-Xuat'!$K$12:$K$50000,$A638,'Nhap-Xuat'!$S$12:$S$50000)</f>
        <v>0</v>
      </c>
      <c r="J638" s="138">
        <f t="shared" ref="J638:K638" si="1260">D638+F638-H638</f>
        <v>0</v>
      </c>
      <c r="K638" s="138">
        <f t="shared" si="1260"/>
        <v>0</v>
      </c>
      <c r="L638" s="138">
        <f t="shared" ref="L638:M638" si="1261">D638+F638</f>
        <v>0</v>
      </c>
      <c r="M638" s="138">
        <f t="shared" si="1261"/>
        <v>0</v>
      </c>
      <c r="N638" s="139" t="str">
        <f t="shared" si="6"/>
        <v/>
      </c>
      <c r="O638" s="138">
        <f t="shared" si="7"/>
        <v>0</v>
      </c>
      <c r="P638" s="140" t="str">
        <f t="shared" si="3"/>
        <v/>
      </c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</row>
    <row r="639" ht="15.0" customHeight="1">
      <c r="A639" s="147"/>
      <c r="B639" s="135"/>
      <c r="C639" s="136"/>
      <c r="D639" s="137"/>
      <c r="E639" s="137"/>
      <c r="F639" s="138">
        <f>SUMIF('Nhap-Xuat'!$K$12:$K$50000,$A639,'Nhap-Xuat'!$N$12:$N$50000)</f>
        <v>0</v>
      </c>
      <c r="G639" s="138">
        <f>SUMIF('Nhap-Xuat'!$K$12:$K$50000,$A639,'Nhap-Xuat'!$P$12:$P$50000)</f>
        <v>0</v>
      </c>
      <c r="H639" s="138">
        <f>SUMIF('Nhap-Xuat'!$K$12:$K$50000,$A639,'Nhap-Xuat'!$Q$12:$Q$50000)</f>
        <v>0</v>
      </c>
      <c r="I639" s="138">
        <f>SUMIF('Nhap-Xuat'!$K$12:$K$50000,$A639,'Nhap-Xuat'!$S$12:$S$50000)</f>
        <v>0</v>
      </c>
      <c r="J639" s="138">
        <f t="shared" ref="J639:K639" si="1262">D639+F639-H639</f>
        <v>0</v>
      </c>
      <c r="K639" s="138">
        <f t="shared" si="1262"/>
        <v>0</v>
      </c>
      <c r="L639" s="138">
        <f t="shared" ref="L639:M639" si="1263">D639+F639</f>
        <v>0</v>
      </c>
      <c r="M639" s="138">
        <f t="shared" si="1263"/>
        <v>0</v>
      </c>
      <c r="N639" s="139" t="str">
        <f t="shared" si="6"/>
        <v/>
      </c>
      <c r="O639" s="138">
        <f t="shared" si="7"/>
        <v>0</v>
      </c>
      <c r="P639" s="140" t="str">
        <f t="shared" si="3"/>
        <v/>
      </c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</row>
    <row r="640" ht="15.0" customHeight="1">
      <c r="A640" s="147"/>
      <c r="B640" s="135"/>
      <c r="C640" s="136"/>
      <c r="D640" s="137"/>
      <c r="E640" s="137"/>
      <c r="F640" s="138">
        <f>SUMIF('Nhap-Xuat'!$K$12:$K$50000,$A640,'Nhap-Xuat'!$N$12:$N$50000)</f>
        <v>0</v>
      </c>
      <c r="G640" s="138">
        <f>SUMIF('Nhap-Xuat'!$K$12:$K$50000,$A640,'Nhap-Xuat'!$P$12:$P$50000)</f>
        <v>0</v>
      </c>
      <c r="H640" s="138">
        <f>SUMIF('Nhap-Xuat'!$K$12:$K$50000,$A640,'Nhap-Xuat'!$Q$12:$Q$50000)</f>
        <v>0</v>
      </c>
      <c r="I640" s="138">
        <f>SUMIF('Nhap-Xuat'!$K$12:$K$50000,$A640,'Nhap-Xuat'!$S$12:$S$50000)</f>
        <v>0</v>
      </c>
      <c r="J640" s="138">
        <f t="shared" ref="J640:K640" si="1264">D640+F640-H640</f>
        <v>0</v>
      </c>
      <c r="K640" s="138">
        <f t="shared" si="1264"/>
        <v>0</v>
      </c>
      <c r="L640" s="138">
        <f t="shared" ref="L640:M640" si="1265">D640+F640</f>
        <v>0</v>
      </c>
      <c r="M640" s="138">
        <f t="shared" si="1265"/>
        <v>0</v>
      </c>
      <c r="N640" s="139" t="str">
        <f t="shared" si="6"/>
        <v/>
      </c>
      <c r="O640" s="138">
        <f t="shared" si="7"/>
        <v>0</v>
      </c>
      <c r="P640" s="140" t="str">
        <f t="shared" si="3"/>
        <v/>
      </c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</row>
    <row r="641" ht="15.0" customHeight="1">
      <c r="A641" s="147"/>
      <c r="B641" s="135"/>
      <c r="C641" s="136"/>
      <c r="D641" s="137"/>
      <c r="E641" s="137"/>
      <c r="F641" s="138">
        <f>SUMIF('Nhap-Xuat'!$K$12:$K$50000,$A641,'Nhap-Xuat'!$N$12:$N$50000)</f>
        <v>0</v>
      </c>
      <c r="G641" s="138">
        <f>SUMIF('Nhap-Xuat'!$K$12:$K$50000,$A641,'Nhap-Xuat'!$P$12:$P$50000)</f>
        <v>0</v>
      </c>
      <c r="H641" s="138">
        <f>SUMIF('Nhap-Xuat'!$K$12:$K$50000,$A641,'Nhap-Xuat'!$Q$12:$Q$50000)</f>
        <v>0</v>
      </c>
      <c r="I641" s="138">
        <f>SUMIF('Nhap-Xuat'!$K$12:$K$50000,$A641,'Nhap-Xuat'!$S$12:$S$50000)</f>
        <v>0</v>
      </c>
      <c r="J641" s="138">
        <f t="shared" ref="J641:K641" si="1266">D641+F641-H641</f>
        <v>0</v>
      </c>
      <c r="K641" s="138">
        <f t="shared" si="1266"/>
        <v>0</v>
      </c>
      <c r="L641" s="138">
        <f t="shared" ref="L641:M641" si="1267">D641+F641</f>
        <v>0</v>
      </c>
      <c r="M641" s="138">
        <f t="shared" si="1267"/>
        <v>0</v>
      </c>
      <c r="N641" s="139" t="str">
        <f t="shared" si="6"/>
        <v/>
      </c>
      <c r="O641" s="138">
        <f t="shared" si="7"/>
        <v>0</v>
      </c>
      <c r="P641" s="140" t="str">
        <f t="shared" si="3"/>
        <v/>
      </c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</row>
    <row r="642" ht="15.0" customHeight="1">
      <c r="A642" s="147"/>
      <c r="B642" s="135"/>
      <c r="C642" s="136"/>
      <c r="D642" s="137"/>
      <c r="E642" s="137"/>
      <c r="F642" s="138">
        <f>SUMIF('Nhap-Xuat'!$K$12:$K$50000,$A642,'Nhap-Xuat'!$N$12:$N$50000)</f>
        <v>0</v>
      </c>
      <c r="G642" s="138">
        <f>SUMIF('Nhap-Xuat'!$K$12:$K$50000,$A642,'Nhap-Xuat'!$P$12:$P$50000)</f>
        <v>0</v>
      </c>
      <c r="H642" s="138">
        <f>SUMIF('Nhap-Xuat'!$K$12:$K$50000,$A642,'Nhap-Xuat'!$Q$12:$Q$50000)</f>
        <v>0</v>
      </c>
      <c r="I642" s="138">
        <f>SUMIF('Nhap-Xuat'!$K$12:$K$50000,$A642,'Nhap-Xuat'!$S$12:$S$50000)</f>
        <v>0</v>
      </c>
      <c r="J642" s="138">
        <f t="shared" ref="J642:K642" si="1268">D642+F642-H642</f>
        <v>0</v>
      </c>
      <c r="K642" s="138">
        <f t="shared" si="1268"/>
        <v>0</v>
      </c>
      <c r="L642" s="138">
        <f t="shared" ref="L642:M642" si="1269">D642+F642</f>
        <v>0</v>
      </c>
      <c r="M642" s="138">
        <f t="shared" si="1269"/>
        <v>0</v>
      </c>
      <c r="N642" s="139" t="str">
        <f t="shared" si="6"/>
        <v/>
      </c>
      <c r="O642" s="138">
        <f t="shared" si="7"/>
        <v>0</v>
      </c>
      <c r="P642" s="140" t="str">
        <f t="shared" si="3"/>
        <v/>
      </c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</row>
    <row r="643" ht="15.0" customHeight="1">
      <c r="A643" s="147"/>
      <c r="B643" s="135"/>
      <c r="C643" s="136"/>
      <c r="D643" s="137"/>
      <c r="E643" s="137"/>
      <c r="F643" s="138">
        <f>SUMIF('Nhap-Xuat'!$K$12:$K$50000,$A643,'Nhap-Xuat'!$N$12:$N$50000)</f>
        <v>0</v>
      </c>
      <c r="G643" s="138">
        <f>SUMIF('Nhap-Xuat'!$K$12:$K$50000,$A643,'Nhap-Xuat'!$P$12:$P$50000)</f>
        <v>0</v>
      </c>
      <c r="H643" s="138">
        <f>SUMIF('Nhap-Xuat'!$K$12:$K$50000,$A643,'Nhap-Xuat'!$Q$12:$Q$50000)</f>
        <v>0</v>
      </c>
      <c r="I643" s="138">
        <f>SUMIF('Nhap-Xuat'!$K$12:$K$50000,$A643,'Nhap-Xuat'!$S$12:$S$50000)</f>
        <v>0</v>
      </c>
      <c r="J643" s="138">
        <f t="shared" ref="J643:K643" si="1270">D643+F643-H643</f>
        <v>0</v>
      </c>
      <c r="K643" s="138">
        <f t="shared" si="1270"/>
        <v>0</v>
      </c>
      <c r="L643" s="138">
        <f t="shared" ref="L643:M643" si="1271">D643+F643</f>
        <v>0</v>
      </c>
      <c r="M643" s="138">
        <f t="shared" si="1271"/>
        <v>0</v>
      </c>
      <c r="N643" s="139" t="str">
        <f t="shared" si="6"/>
        <v/>
      </c>
      <c r="O643" s="138">
        <f t="shared" si="7"/>
        <v>0</v>
      </c>
      <c r="P643" s="140" t="str">
        <f t="shared" si="3"/>
        <v/>
      </c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</row>
    <row r="644" ht="15.0" customHeight="1">
      <c r="A644" s="147"/>
      <c r="B644" s="135"/>
      <c r="C644" s="136"/>
      <c r="D644" s="137"/>
      <c r="E644" s="137"/>
      <c r="F644" s="138">
        <f>SUMIF('Nhap-Xuat'!$K$12:$K$50000,$A644,'Nhap-Xuat'!$N$12:$N$50000)</f>
        <v>0</v>
      </c>
      <c r="G644" s="138">
        <f>SUMIF('Nhap-Xuat'!$K$12:$K$50000,$A644,'Nhap-Xuat'!$P$12:$P$50000)</f>
        <v>0</v>
      </c>
      <c r="H644" s="138">
        <f>SUMIF('Nhap-Xuat'!$K$12:$K$50000,$A644,'Nhap-Xuat'!$Q$12:$Q$50000)</f>
        <v>0</v>
      </c>
      <c r="I644" s="138">
        <f>SUMIF('Nhap-Xuat'!$K$12:$K$50000,$A644,'Nhap-Xuat'!$S$12:$S$50000)</f>
        <v>0</v>
      </c>
      <c r="J644" s="138">
        <f t="shared" ref="J644:K644" si="1272">D644+F644-H644</f>
        <v>0</v>
      </c>
      <c r="K644" s="138">
        <f t="shared" si="1272"/>
        <v>0</v>
      </c>
      <c r="L644" s="138">
        <f t="shared" ref="L644:M644" si="1273">D644+F644</f>
        <v>0</v>
      </c>
      <c r="M644" s="138">
        <f t="shared" si="1273"/>
        <v>0</v>
      </c>
      <c r="N644" s="139" t="str">
        <f t="shared" si="6"/>
        <v/>
      </c>
      <c r="O644" s="138">
        <f t="shared" si="7"/>
        <v>0</v>
      </c>
      <c r="P644" s="140" t="str">
        <f t="shared" si="3"/>
        <v/>
      </c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</row>
    <row r="645" ht="15.0" customHeight="1">
      <c r="A645" s="147"/>
      <c r="B645" s="135"/>
      <c r="C645" s="136"/>
      <c r="D645" s="137"/>
      <c r="E645" s="137"/>
      <c r="F645" s="138">
        <f>SUMIF('Nhap-Xuat'!$K$12:$K$50000,$A645,'Nhap-Xuat'!$N$12:$N$50000)</f>
        <v>0</v>
      </c>
      <c r="G645" s="138">
        <f>SUMIF('Nhap-Xuat'!$K$12:$K$50000,$A645,'Nhap-Xuat'!$P$12:$P$50000)</f>
        <v>0</v>
      </c>
      <c r="H645" s="138">
        <f>SUMIF('Nhap-Xuat'!$K$12:$K$50000,$A645,'Nhap-Xuat'!$Q$12:$Q$50000)</f>
        <v>0</v>
      </c>
      <c r="I645" s="138">
        <f>SUMIF('Nhap-Xuat'!$K$12:$K$50000,$A645,'Nhap-Xuat'!$S$12:$S$50000)</f>
        <v>0</v>
      </c>
      <c r="J645" s="138">
        <f t="shared" ref="J645:K645" si="1274">D645+F645-H645</f>
        <v>0</v>
      </c>
      <c r="K645" s="138">
        <f t="shared" si="1274"/>
        <v>0</v>
      </c>
      <c r="L645" s="138">
        <f t="shared" ref="L645:M645" si="1275">D645+F645</f>
        <v>0</v>
      </c>
      <c r="M645" s="138">
        <f t="shared" si="1275"/>
        <v>0</v>
      </c>
      <c r="N645" s="139" t="str">
        <f t="shared" si="6"/>
        <v/>
      </c>
      <c r="O645" s="138">
        <f t="shared" si="7"/>
        <v>0</v>
      </c>
      <c r="P645" s="140" t="str">
        <f t="shared" si="3"/>
        <v/>
      </c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</row>
    <row r="646" ht="15.0" customHeight="1">
      <c r="A646" s="147"/>
      <c r="B646" s="135" t="str">
        <f t="shared" ref="B646:B882" si="1278">IF(A646="","",VLOOKUP($A646,TVTN,2,0))</f>
        <v/>
      </c>
      <c r="C646" s="136" t="str">
        <f t="shared" ref="C646:C882" si="1279">IF(A646="","",VLOOKUP($A646,TVTN,3,0))</f>
        <v/>
      </c>
      <c r="D646" s="137"/>
      <c r="E646" s="137"/>
      <c r="F646" s="138">
        <f>SUMIF('Nhap-Xuat'!$K$12:$K$50000,$A646,'Nhap-Xuat'!$N$12:$N$50000)</f>
        <v>0</v>
      </c>
      <c r="G646" s="138">
        <f>SUMIF('Nhap-Xuat'!$K$12:$K$50000,$A646,'Nhap-Xuat'!$P$12:$P$50000)</f>
        <v>0</v>
      </c>
      <c r="H646" s="138">
        <f>SUMIF('Nhap-Xuat'!$K$12:$K$50000,$A646,'Nhap-Xuat'!$Q$12:$Q$50000)</f>
        <v>0</v>
      </c>
      <c r="I646" s="138">
        <f>SUMIF('Nhap-Xuat'!$K$12:$K$50000,$A646,'Nhap-Xuat'!$S$12:$S$50000)</f>
        <v>0</v>
      </c>
      <c r="J646" s="138">
        <f t="shared" ref="J646:K646" si="1276">D646+F646-H646</f>
        <v>0</v>
      </c>
      <c r="K646" s="138">
        <f t="shared" si="1276"/>
        <v>0</v>
      </c>
      <c r="L646" s="138">
        <f t="shared" ref="L646:M646" si="1277">D646+F646</f>
        <v>0</v>
      </c>
      <c r="M646" s="138">
        <f t="shared" si="1277"/>
        <v>0</v>
      </c>
      <c r="N646" s="139" t="str">
        <f t="shared" si="6"/>
        <v/>
      </c>
      <c r="O646" s="138">
        <f t="shared" si="7"/>
        <v>0</v>
      </c>
      <c r="P646" s="140" t="str">
        <f t="shared" si="3"/>
        <v/>
      </c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</row>
    <row r="647" ht="15.0" customHeight="1">
      <c r="A647" s="147"/>
      <c r="B647" s="135" t="str">
        <f t="shared" si="1278"/>
        <v/>
      </c>
      <c r="C647" s="136" t="str">
        <f t="shared" si="1279"/>
        <v/>
      </c>
      <c r="D647" s="137"/>
      <c r="E647" s="137"/>
      <c r="F647" s="138">
        <f>SUMIF('Nhap-Xuat'!$K$12:$K$50000,$A647,'Nhap-Xuat'!$N$12:$N$50000)</f>
        <v>0</v>
      </c>
      <c r="G647" s="138">
        <f>SUMIF('Nhap-Xuat'!$K$12:$K$50000,$A647,'Nhap-Xuat'!$P$12:$P$50000)</f>
        <v>0</v>
      </c>
      <c r="H647" s="138">
        <f>SUMIF('Nhap-Xuat'!$K$12:$K$50000,$A647,'Nhap-Xuat'!$Q$12:$Q$50000)</f>
        <v>0</v>
      </c>
      <c r="I647" s="138">
        <f>SUMIF('Nhap-Xuat'!$K$12:$K$50000,$A647,'Nhap-Xuat'!$S$12:$S$50000)</f>
        <v>0</v>
      </c>
      <c r="J647" s="138">
        <f t="shared" ref="J647:K647" si="1280">D647+F647-H647</f>
        <v>0</v>
      </c>
      <c r="K647" s="138">
        <f t="shared" si="1280"/>
        <v>0</v>
      </c>
      <c r="L647" s="138">
        <f t="shared" ref="L647:M647" si="1281">D647+F647</f>
        <v>0</v>
      </c>
      <c r="M647" s="138">
        <f t="shared" si="1281"/>
        <v>0</v>
      </c>
      <c r="N647" s="139" t="str">
        <f t="shared" si="6"/>
        <v/>
      </c>
      <c r="O647" s="138">
        <f t="shared" si="7"/>
        <v>0</v>
      </c>
      <c r="P647" s="140" t="str">
        <f t="shared" si="3"/>
        <v/>
      </c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</row>
    <row r="648" ht="15.0" customHeight="1">
      <c r="A648" s="147"/>
      <c r="B648" s="135" t="str">
        <f t="shared" si="1278"/>
        <v/>
      </c>
      <c r="C648" s="136" t="str">
        <f t="shared" si="1279"/>
        <v/>
      </c>
      <c r="D648" s="137"/>
      <c r="E648" s="137"/>
      <c r="F648" s="138">
        <f>SUMIF('Nhap-Xuat'!$K$12:$K$50000,$A648,'Nhap-Xuat'!$N$12:$N$50000)</f>
        <v>0</v>
      </c>
      <c r="G648" s="138">
        <f>SUMIF('Nhap-Xuat'!$K$12:$K$50000,$A648,'Nhap-Xuat'!$P$12:$P$50000)</f>
        <v>0</v>
      </c>
      <c r="H648" s="138">
        <f>SUMIF('Nhap-Xuat'!$K$12:$K$50000,$A648,'Nhap-Xuat'!$Q$12:$Q$50000)</f>
        <v>0</v>
      </c>
      <c r="I648" s="138">
        <f>SUMIF('Nhap-Xuat'!$K$12:$K$50000,$A648,'Nhap-Xuat'!$S$12:$S$50000)</f>
        <v>0</v>
      </c>
      <c r="J648" s="138">
        <f t="shared" ref="J648:K648" si="1282">D648+F648-H648</f>
        <v>0</v>
      </c>
      <c r="K648" s="138">
        <f t="shared" si="1282"/>
        <v>0</v>
      </c>
      <c r="L648" s="138">
        <f t="shared" ref="L648:M648" si="1283">D648+F648</f>
        <v>0</v>
      </c>
      <c r="M648" s="138">
        <f t="shared" si="1283"/>
        <v>0</v>
      </c>
      <c r="N648" s="139" t="str">
        <f t="shared" si="6"/>
        <v/>
      </c>
      <c r="O648" s="138">
        <f t="shared" si="7"/>
        <v>0</v>
      </c>
      <c r="P648" s="140" t="str">
        <f t="shared" si="3"/>
        <v/>
      </c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</row>
    <row r="649" ht="15.0" customHeight="1">
      <c r="A649" s="147"/>
      <c r="B649" s="135" t="str">
        <f t="shared" si="1278"/>
        <v/>
      </c>
      <c r="C649" s="136" t="str">
        <f t="shared" si="1279"/>
        <v/>
      </c>
      <c r="D649" s="137"/>
      <c r="E649" s="137"/>
      <c r="F649" s="138">
        <f>SUMIF('Nhap-Xuat'!$K$12:$K$50000,$A649,'Nhap-Xuat'!$N$12:$N$50000)</f>
        <v>0</v>
      </c>
      <c r="G649" s="138">
        <f>SUMIF('Nhap-Xuat'!$K$12:$K$50000,$A649,'Nhap-Xuat'!$P$12:$P$50000)</f>
        <v>0</v>
      </c>
      <c r="H649" s="138">
        <f>SUMIF('Nhap-Xuat'!$K$12:$K$50000,$A649,'Nhap-Xuat'!$Q$12:$Q$50000)</f>
        <v>0</v>
      </c>
      <c r="I649" s="138">
        <f>SUMIF('Nhap-Xuat'!$K$12:$K$50000,$A649,'Nhap-Xuat'!$S$12:$S$50000)</f>
        <v>0</v>
      </c>
      <c r="J649" s="138">
        <f t="shared" ref="J649:K649" si="1284">D649+F649-H649</f>
        <v>0</v>
      </c>
      <c r="K649" s="138">
        <f t="shared" si="1284"/>
        <v>0</v>
      </c>
      <c r="L649" s="138">
        <f t="shared" ref="L649:M649" si="1285">D649+F649</f>
        <v>0</v>
      </c>
      <c r="M649" s="138">
        <f t="shared" si="1285"/>
        <v>0</v>
      </c>
      <c r="N649" s="139" t="str">
        <f t="shared" si="6"/>
        <v/>
      </c>
      <c r="O649" s="138">
        <f t="shared" si="7"/>
        <v>0</v>
      </c>
      <c r="P649" s="140" t="str">
        <f t="shared" si="3"/>
        <v/>
      </c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</row>
    <row r="650" ht="15.0" customHeight="1">
      <c r="A650" s="147"/>
      <c r="B650" s="135" t="str">
        <f t="shared" si="1278"/>
        <v/>
      </c>
      <c r="C650" s="136" t="str">
        <f t="shared" si="1279"/>
        <v/>
      </c>
      <c r="D650" s="137"/>
      <c r="E650" s="137"/>
      <c r="F650" s="138">
        <f>SUMIF('Nhap-Xuat'!$K$12:$K$50000,$A650,'Nhap-Xuat'!$N$12:$N$50000)</f>
        <v>0</v>
      </c>
      <c r="G650" s="138">
        <f>SUMIF('Nhap-Xuat'!$K$12:$K$50000,$A650,'Nhap-Xuat'!$P$12:$P$50000)</f>
        <v>0</v>
      </c>
      <c r="H650" s="138">
        <f>SUMIF('Nhap-Xuat'!$K$12:$K$50000,$A650,'Nhap-Xuat'!$Q$12:$Q$50000)</f>
        <v>0</v>
      </c>
      <c r="I650" s="138">
        <f>SUMIF('Nhap-Xuat'!$K$12:$K$50000,$A650,'Nhap-Xuat'!$S$12:$S$50000)</f>
        <v>0</v>
      </c>
      <c r="J650" s="138">
        <f t="shared" ref="J650:K650" si="1286">D650+F650-H650</f>
        <v>0</v>
      </c>
      <c r="K650" s="138">
        <f t="shared" si="1286"/>
        <v>0</v>
      </c>
      <c r="L650" s="138">
        <f t="shared" ref="L650:M650" si="1287">D650+F650</f>
        <v>0</v>
      </c>
      <c r="M650" s="138">
        <f t="shared" si="1287"/>
        <v>0</v>
      </c>
      <c r="N650" s="139" t="str">
        <f t="shared" si="6"/>
        <v/>
      </c>
      <c r="O650" s="138">
        <f t="shared" si="7"/>
        <v>0</v>
      </c>
      <c r="P650" s="140" t="str">
        <f t="shared" si="3"/>
        <v/>
      </c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</row>
    <row r="651" ht="15.0" customHeight="1">
      <c r="A651" s="147"/>
      <c r="B651" s="135" t="str">
        <f t="shared" si="1278"/>
        <v/>
      </c>
      <c r="C651" s="136" t="str">
        <f t="shared" si="1279"/>
        <v/>
      </c>
      <c r="D651" s="137"/>
      <c r="E651" s="137"/>
      <c r="F651" s="138">
        <f>SUMIF('Nhap-Xuat'!$K$12:$K$50000,$A651,'Nhap-Xuat'!$N$12:$N$50000)</f>
        <v>0</v>
      </c>
      <c r="G651" s="138">
        <f>SUMIF('Nhap-Xuat'!$K$12:$K$50000,$A651,'Nhap-Xuat'!$P$12:$P$50000)</f>
        <v>0</v>
      </c>
      <c r="H651" s="138">
        <f>SUMIF('Nhap-Xuat'!$K$12:$K$50000,$A651,'Nhap-Xuat'!$Q$12:$Q$50000)</f>
        <v>0</v>
      </c>
      <c r="I651" s="138">
        <f>SUMIF('Nhap-Xuat'!$K$12:$K$50000,$A651,'Nhap-Xuat'!$S$12:$S$50000)</f>
        <v>0</v>
      </c>
      <c r="J651" s="138">
        <f t="shared" ref="J651:K651" si="1288">D651+F651-H651</f>
        <v>0</v>
      </c>
      <c r="K651" s="138">
        <f t="shared" si="1288"/>
        <v>0</v>
      </c>
      <c r="L651" s="138">
        <f t="shared" ref="L651:M651" si="1289">D651+F651</f>
        <v>0</v>
      </c>
      <c r="M651" s="138">
        <f t="shared" si="1289"/>
        <v>0</v>
      </c>
      <c r="N651" s="139" t="str">
        <f t="shared" si="6"/>
        <v/>
      </c>
      <c r="O651" s="138">
        <f t="shared" si="7"/>
        <v>0</v>
      </c>
      <c r="P651" s="140" t="str">
        <f t="shared" si="3"/>
        <v/>
      </c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</row>
    <row r="652" ht="15.0" customHeight="1">
      <c r="A652" s="147"/>
      <c r="B652" s="135" t="str">
        <f t="shared" si="1278"/>
        <v/>
      </c>
      <c r="C652" s="136" t="str">
        <f t="shared" si="1279"/>
        <v/>
      </c>
      <c r="D652" s="137"/>
      <c r="E652" s="137"/>
      <c r="F652" s="138">
        <f>SUMIF('Nhap-Xuat'!$K$12:$K$50000,$A652,'Nhap-Xuat'!$N$12:$N$50000)</f>
        <v>0</v>
      </c>
      <c r="G652" s="138">
        <f>SUMIF('Nhap-Xuat'!$K$12:$K$50000,$A652,'Nhap-Xuat'!$P$12:$P$50000)</f>
        <v>0</v>
      </c>
      <c r="H652" s="138">
        <f>SUMIF('Nhap-Xuat'!$K$12:$K$50000,$A652,'Nhap-Xuat'!$Q$12:$Q$50000)</f>
        <v>0</v>
      </c>
      <c r="I652" s="138">
        <f>SUMIF('Nhap-Xuat'!$K$12:$K$50000,$A652,'Nhap-Xuat'!$S$12:$S$50000)</f>
        <v>0</v>
      </c>
      <c r="J652" s="138">
        <f t="shared" ref="J652:K652" si="1290">D652+F652-H652</f>
        <v>0</v>
      </c>
      <c r="K652" s="138">
        <f t="shared" si="1290"/>
        <v>0</v>
      </c>
      <c r="L652" s="138">
        <f t="shared" ref="L652:M652" si="1291">D652+F652</f>
        <v>0</v>
      </c>
      <c r="M652" s="138">
        <f t="shared" si="1291"/>
        <v>0</v>
      </c>
      <c r="N652" s="139" t="str">
        <f t="shared" si="6"/>
        <v/>
      </c>
      <c r="O652" s="138">
        <f t="shared" si="7"/>
        <v>0</v>
      </c>
      <c r="P652" s="140" t="str">
        <f t="shared" si="3"/>
        <v/>
      </c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</row>
    <row r="653" ht="15.0" customHeight="1">
      <c r="A653" s="147"/>
      <c r="B653" s="135" t="str">
        <f t="shared" si="1278"/>
        <v/>
      </c>
      <c r="C653" s="136" t="str">
        <f t="shared" si="1279"/>
        <v/>
      </c>
      <c r="D653" s="137"/>
      <c r="E653" s="137"/>
      <c r="F653" s="138">
        <f>SUMIF('Nhap-Xuat'!$K$12:$K$50000,$A653,'Nhap-Xuat'!$N$12:$N$50000)</f>
        <v>0</v>
      </c>
      <c r="G653" s="138">
        <f>SUMIF('Nhap-Xuat'!$K$12:$K$50000,$A653,'Nhap-Xuat'!$P$12:$P$50000)</f>
        <v>0</v>
      </c>
      <c r="H653" s="138">
        <f>SUMIF('Nhap-Xuat'!$K$12:$K$50000,$A653,'Nhap-Xuat'!$Q$12:$Q$50000)</f>
        <v>0</v>
      </c>
      <c r="I653" s="138">
        <f>SUMIF('Nhap-Xuat'!$K$12:$K$50000,$A653,'Nhap-Xuat'!$S$12:$S$50000)</f>
        <v>0</v>
      </c>
      <c r="J653" s="138">
        <f t="shared" ref="J653:K653" si="1292">D653+F653-H653</f>
        <v>0</v>
      </c>
      <c r="K653" s="138">
        <f t="shared" si="1292"/>
        <v>0</v>
      </c>
      <c r="L653" s="138">
        <f t="shared" ref="L653:M653" si="1293">D653+F653</f>
        <v>0</v>
      </c>
      <c r="M653" s="138">
        <f t="shared" si="1293"/>
        <v>0</v>
      </c>
      <c r="N653" s="139" t="str">
        <f t="shared" si="6"/>
        <v/>
      </c>
      <c r="O653" s="138">
        <f t="shared" si="7"/>
        <v>0</v>
      </c>
      <c r="P653" s="140" t="str">
        <f t="shared" si="3"/>
        <v/>
      </c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</row>
    <row r="654" ht="15.0" customHeight="1">
      <c r="A654" s="147"/>
      <c r="B654" s="135" t="str">
        <f t="shared" si="1278"/>
        <v/>
      </c>
      <c r="C654" s="136" t="str">
        <f t="shared" si="1279"/>
        <v/>
      </c>
      <c r="D654" s="137"/>
      <c r="E654" s="137"/>
      <c r="F654" s="138">
        <f>SUMIF('Nhap-Xuat'!$K$12:$K$50000,$A654,'Nhap-Xuat'!$N$12:$N$50000)</f>
        <v>0</v>
      </c>
      <c r="G654" s="138">
        <f>SUMIF('Nhap-Xuat'!$K$12:$K$50000,$A654,'Nhap-Xuat'!$P$12:$P$50000)</f>
        <v>0</v>
      </c>
      <c r="H654" s="138">
        <f>SUMIF('Nhap-Xuat'!$K$12:$K$50000,$A654,'Nhap-Xuat'!$Q$12:$Q$50000)</f>
        <v>0</v>
      </c>
      <c r="I654" s="138">
        <f>SUMIF('Nhap-Xuat'!$K$12:$K$50000,$A654,'Nhap-Xuat'!$S$12:$S$50000)</f>
        <v>0</v>
      </c>
      <c r="J654" s="138">
        <f t="shared" ref="J654:K654" si="1294">D654+F654-H654</f>
        <v>0</v>
      </c>
      <c r="K654" s="138">
        <f t="shared" si="1294"/>
        <v>0</v>
      </c>
      <c r="L654" s="138">
        <f t="shared" ref="L654:M654" si="1295">D654+F654</f>
        <v>0</v>
      </c>
      <c r="M654" s="138">
        <f t="shared" si="1295"/>
        <v>0</v>
      </c>
      <c r="N654" s="139" t="str">
        <f t="shared" si="6"/>
        <v/>
      </c>
      <c r="O654" s="138">
        <f t="shared" si="7"/>
        <v>0</v>
      </c>
      <c r="P654" s="140" t="str">
        <f t="shared" si="3"/>
        <v/>
      </c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</row>
    <row r="655" ht="15.0" customHeight="1">
      <c r="A655" s="147"/>
      <c r="B655" s="135" t="str">
        <f t="shared" si="1278"/>
        <v/>
      </c>
      <c r="C655" s="136" t="str">
        <f t="shared" si="1279"/>
        <v/>
      </c>
      <c r="D655" s="137"/>
      <c r="E655" s="137"/>
      <c r="F655" s="138">
        <f>SUMIF('Nhap-Xuat'!$K$12:$K$50000,$A655,'Nhap-Xuat'!$N$12:$N$50000)</f>
        <v>0</v>
      </c>
      <c r="G655" s="138">
        <f>SUMIF('Nhap-Xuat'!$K$12:$K$50000,$A655,'Nhap-Xuat'!$P$12:$P$50000)</f>
        <v>0</v>
      </c>
      <c r="H655" s="138">
        <f>SUMIF('Nhap-Xuat'!$K$12:$K$50000,$A655,'Nhap-Xuat'!$Q$12:$Q$50000)</f>
        <v>0</v>
      </c>
      <c r="I655" s="138">
        <f>SUMIF('Nhap-Xuat'!$K$12:$K$50000,$A655,'Nhap-Xuat'!$S$12:$S$50000)</f>
        <v>0</v>
      </c>
      <c r="J655" s="138">
        <f t="shared" ref="J655:K655" si="1296">D655+F655-H655</f>
        <v>0</v>
      </c>
      <c r="K655" s="138">
        <f t="shared" si="1296"/>
        <v>0</v>
      </c>
      <c r="L655" s="138">
        <f t="shared" ref="L655:M655" si="1297">D655+F655</f>
        <v>0</v>
      </c>
      <c r="M655" s="138">
        <f t="shared" si="1297"/>
        <v>0</v>
      </c>
      <c r="N655" s="139" t="str">
        <f t="shared" si="6"/>
        <v/>
      </c>
      <c r="O655" s="138">
        <f t="shared" si="7"/>
        <v>0</v>
      </c>
      <c r="P655" s="140" t="str">
        <f t="shared" si="3"/>
        <v/>
      </c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</row>
    <row r="656" ht="15.0" customHeight="1">
      <c r="A656" s="147"/>
      <c r="B656" s="135" t="str">
        <f t="shared" si="1278"/>
        <v/>
      </c>
      <c r="C656" s="136" t="str">
        <f t="shared" si="1279"/>
        <v/>
      </c>
      <c r="D656" s="137"/>
      <c r="E656" s="137"/>
      <c r="F656" s="138">
        <f>SUMIF('Nhap-Xuat'!$K$12:$K$50000,$A656,'Nhap-Xuat'!$N$12:$N$50000)</f>
        <v>0</v>
      </c>
      <c r="G656" s="138">
        <f>SUMIF('Nhap-Xuat'!$K$12:$K$50000,$A656,'Nhap-Xuat'!$P$12:$P$50000)</f>
        <v>0</v>
      </c>
      <c r="H656" s="138">
        <f>SUMIF('Nhap-Xuat'!$K$12:$K$50000,$A656,'Nhap-Xuat'!$Q$12:$Q$50000)</f>
        <v>0</v>
      </c>
      <c r="I656" s="138">
        <f>SUMIF('Nhap-Xuat'!$K$12:$K$50000,$A656,'Nhap-Xuat'!$S$12:$S$50000)</f>
        <v>0</v>
      </c>
      <c r="J656" s="138">
        <f t="shared" ref="J656:K656" si="1298">D656+F656-H656</f>
        <v>0</v>
      </c>
      <c r="K656" s="138">
        <f t="shared" si="1298"/>
        <v>0</v>
      </c>
      <c r="L656" s="138">
        <f t="shared" ref="L656:M656" si="1299">D656+F656</f>
        <v>0</v>
      </c>
      <c r="M656" s="138">
        <f t="shared" si="1299"/>
        <v>0</v>
      </c>
      <c r="N656" s="139" t="str">
        <f t="shared" si="6"/>
        <v/>
      </c>
      <c r="O656" s="138">
        <f t="shared" si="7"/>
        <v>0</v>
      </c>
      <c r="P656" s="140" t="str">
        <f t="shared" si="3"/>
        <v/>
      </c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</row>
    <row r="657" ht="15.0" customHeight="1">
      <c r="A657" s="147"/>
      <c r="B657" s="135" t="str">
        <f t="shared" si="1278"/>
        <v/>
      </c>
      <c r="C657" s="136" t="str">
        <f t="shared" si="1279"/>
        <v/>
      </c>
      <c r="D657" s="137"/>
      <c r="E657" s="137"/>
      <c r="F657" s="138">
        <f>SUMIF('Nhap-Xuat'!$K$12:$K$50000,$A657,'Nhap-Xuat'!$N$12:$N$50000)</f>
        <v>0</v>
      </c>
      <c r="G657" s="138">
        <f>SUMIF('Nhap-Xuat'!$K$12:$K$50000,$A657,'Nhap-Xuat'!$P$12:$P$50000)</f>
        <v>0</v>
      </c>
      <c r="H657" s="138">
        <f>SUMIF('Nhap-Xuat'!$K$12:$K$50000,$A657,'Nhap-Xuat'!$Q$12:$Q$50000)</f>
        <v>0</v>
      </c>
      <c r="I657" s="138">
        <f>SUMIF('Nhap-Xuat'!$K$12:$K$50000,$A657,'Nhap-Xuat'!$S$12:$S$50000)</f>
        <v>0</v>
      </c>
      <c r="J657" s="138">
        <f t="shared" ref="J657:K657" si="1300">D657+F657-H657</f>
        <v>0</v>
      </c>
      <c r="K657" s="138">
        <f t="shared" si="1300"/>
        <v>0</v>
      </c>
      <c r="L657" s="138">
        <f t="shared" ref="L657:M657" si="1301">D657+F657</f>
        <v>0</v>
      </c>
      <c r="M657" s="138">
        <f t="shared" si="1301"/>
        <v>0</v>
      </c>
      <c r="N657" s="139" t="str">
        <f t="shared" si="6"/>
        <v/>
      </c>
      <c r="O657" s="138">
        <f t="shared" si="7"/>
        <v>0</v>
      </c>
      <c r="P657" s="140" t="str">
        <f t="shared" si="3"/>
        <v/>
      </c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</row>
    <row r="658" ht="15.0" customHeight="1">
      <c r="A658" s="147"/>
      <c r="B658" s="135" t="str">
        <f t="shared" si="1278"/>
        <v/>
      </c>
      <c r="C658" s="136" t="str">
        <f t="shared" si="1279"/>
        <v/>
      </c>
      <c r="D658" s="137"/>
      <c r="E658" s="137"/>
      <c r="F658" s="138">
        <f>SUMIF('Nhap-Xuat'!$K$12:$K$50000,$A658,'Nhap-Xuat'!$N$12:$N$50000)</f>
        <v>0</v>
      </c>
      <c r="G658" s="138">
        <f>SUMIF('Nhap-Xuat'!$K$12:$K$50000,$A658,'Nhap-Xuat'!$P$12:$P$50000)</f>
        <v>0</v>
      </c>
      <c r="H658" s="138">
        <f>SUMIF('Nhap-Xuat'!$K$12:$K$50000,$A658,'Nhap-Xuat'!$Q$12:$Q$50000)</f>
        <v>0</v>
      </c>
      <c r="I658" s="138">
        <f>SUMIF('Nhap-Xuat'!$K$12:$K$50000,$A658,'Nhap-Xuat'!$S$12:$S$50000)</f>
        <v>0</v>
      </c>
      <c r="J658" s="138">
        <f t="shared" ref="J658:K658" si="1302">D658+F658-H658</f>
        <v>0</v>
      </c>
      <c r="K658" s="138">
        <f t="shared" si="1302"/>
        <v>0</v>
      </c>
      <c r="L658" s="138">
        <f t="shared" ref="L658:M658" si="1303">D658+F658</f>
        <v>0</v>
      </c>
      <c r="M658" s="138">
        <f t="shared" si="1303"/>
        <v>0</v>
      </c>
      <c r="N658" s="139" t="str">
        <f t="shared" si="6"/>
        <v/>
      </c>
      <c r="O658" s="138">
        <f t="shared" si="7"/>
        <v>0</v>
      </c>
      <c r="P658" s="140" t="str">
        <f t="shared" si="3"/>
        <v/>
      </c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</row>
    <row r="659" ht="15.0" customHeight="1">
      <c r="A659" s="147"/>
      <c r="B659" s="135" t="str">
        <f t="shared" si="1278"/>
        <v/>
      </c>
      <c r="C659" s="136" t="str">
        <f t="shared" si="1279"/>
        <v/>
      </c>
      <c r="D659" s="137"/>
      <c r="E659" s="137"/>
      <c r="F659" s="138">
        <f>SUMIF('Nhap-Xuat'!$K$12:$K$50000,$A659,'Nhap-Xuat'!$N$12:$N$50000)</f>
        <v>0</v>
      </c>
      <c r="G659" s="138">
        <f>SUMIF('Nhap-Xuat'!$K$12:$K$50000,$A659,'Nhap-Xuat'!$P$12:$P$50000)</f>
        <v>0</v>
      </c>
      <c r="H659" s="138">
        <f>SUMIF('Nhap-Xuat'!$K$12:$K$50000,$A659,'Nhap-Xuat'!$Q$12:$Q$50000)</f>
        <v>0</v>
      </c>
      <c r="I659" s="138">
        <f>SUMIF('Nhap-Xuat'!$K$12:$K$50000,$A659,'Nhap-Xuat'!$S$12:$S$50000)</f>
        <v>0</v>
      </c>
      <c r="J659" s="138">
        <f t="shared" ref="J659:K659" si="1304">D659+F659-H659</f>
        <v>0</v>
      </c>
      <c r="K659" s="138">
        <f t="shared" si="1304"/>
        <v>0</v>
      </c>
      <c r="L659" s="138">
        <f t="shared" ref="L659:M659" si="1305">D659+F659</f>
        <v>0</v>
      </c>
      <c r="M659" s="138">
        <f t="shared" si="1305"/>
        <v>0</v>
      </c>
      <c r="N659" s="139" t="str">
        <f t="shared" si="6"/>
        <v/>
      </c>
      <c r="O659" s="138">
        <f t="shared" si="7"/>
        <v>0</v>
      </c>
      <c r="P659" s="140" t="str">
        <f t="shared" si="3"/>
        <v/>
      </c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</row>
    <row r="660" ht="15.0" customHeight="1">
      <c r="A660" s="147"/>
      <c r="B660" s="135" t="str">
        <f t="shared" si="1278"/>
        <v/>
      </c>
      <c r="C660" s="136" t="str">
        <f t="shared" si="1279"/>
        <v/>
      </c>
      <c r="D660" s="137"/>
      <c r="E660" s="137"/>
      <c r="F660" s="138">
        <f>SUMIF('Nhap-Xuat'!$K$12:$K$50000,$A660,'Nhap-Xuat'!$N$12:$N$50000)</f>
        <v>0</v>
      </c>
      <c r="G660" s="138">
        <f>SUMIF('Nhap-Xuat'!$K$12:$K$50000,$A660,'Nhap-Xuat'!$P$12:$P$50000)</f>
        <v>0</v>
      </c>
      <c r="H660" s="138">
        <f>SUMIF('Nhap-Xuat'!$K$12:$K$50000,$A660,'Nhap-Xuat'!$Q$12:$Q$50000)</f>
        <v>0</v>
      </c>
      <c r="I660" s="138">
        <f>SUMIF('Nhap-Xuat'!$K$12:$K$50000,$A660,'Nhap-Xuat'!$S$12:$S$50000)</f>
        <v>0</v>
      </c>
      <c r="J660" s="138">
        <f t="shared" ref="J660:K660" si="1306">D660+F660-H660</f>
        <v>0</v>
      </c>
      <c r="K660" s="138">
        <f t="shared" si="1306"/>
        <v>0</v>
      </c>
      <c r="L660" s="138">
        <f t="shared" ref="L660:M660" si="1307">D660+F660</f>
        <v>0</v>
      </c>
      <c r="M660" s="138">
        <f t="shared" si="1307"/>
        <v>0</v>
      </c>
      <c r="N660" s="139" t="str">
        <f t="shared" si="6"/>
        <v/>
      </c>
      <c r="O660" s="138">
        <f t="shared" si="7"/>
        <v>0</v>
      </c>
      <c r="P660" s="140" t="str">
        <f t="shared" si="3"/>
        <v/>
      </c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</row>
    <row r="661" ht="15.0" customHeight="1">
      <c r="A661" s="147"/>
      <c r="B661" s="135" t="str">
        <f t="shared" si="1278"/>
        <v/>
      </c>
      <c r="C661" s="136" t="str">
        <f t="shared" si="1279"/>
        <v/>
      </c>
      <c r="D661" s="137"/>
      <c r="E661" s="137"/>
      <c r="F661" s="138">
        <f>SUMIF('Nhap-Xuat'!$K$12:$K$50000,$A661,'Nhap-Xuat'!$N$12:$N$50000)</f>
        <v>0</v>
      </c>
      <c r="G661" s="138">
        <f>SUMIF('Nhap-Xuat'!$K$12:$K$50000,$A661,'Nhap-Xuat'!$P$12:$P$50000)</f>
        <v>0</v>
      </c>
      <c r="H661" s="138">
        <f>SUMIF('Nhap-Xuat'!$K$12:$K$50000,$A661,'Nhap-Xuat'!$Q$12:$Q$50000)</f>
        <v>0</v>
      </c>
      <c r="I661" s="138">
        <f>SUMIF('Nhap-Xuat'!$K$12:$K$50000,$A661,'Nhap-Xuat'!$S$12:$S$50000)</f>
        <v>0</v>
      </c>
      <c r="J661" s="138">
        <f t="shared" ref="J661:K661" si="1308">D661+F661-H661</f>
        <v>0</v>
      </c>
      <c r="K661" s="138">
        <f t="shared" si="1308"/>
        <v>0</v>
      </c>
      <c r="L661" s="138">
        <f t="shared" ref="L661:M661" si="1309">D661+F661</f>
        <v>0</v>
      </c>
      <c r="M661" s="138">
        <f t="shared" si="1309"/>
        <v>0</v>
      </c>
      <c r="N661" s="139" t="str">
        <f t="shared" si="6"/>
        <v/>
      </c>
      <c r="O661" s="138">
        <f t="shared" si="7"/>
        <v>0</v>
      </c>
      <c r="P661" s="140" t="str">
        <f t="shared" si="3"/>
        <v/>
      </c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</row>
    <row r="662" ht="15.0" customHeight="1">
      <c r="A662" s="147"/>
      <c r="B662" s="135" t="str">
        <f t="shared" si="1278"/>
        <v/>
      </c>
      <c r="C662" s="136" t="str">
        <f t="shared" si="1279"/>
        <v/>
      </c>
      <c r="D662" s="137"/>
      <c r="E662" s="137"/>
      <c r="F662" s="138">
        <f>SUMIF('Nhap-Xuat'!$K$12:$K$50000,$A662,'Nhap-Xuat'!$N$12:$N$50000)</f>
        <v>0</v>
      </c>
      <c r="G662" s="138">
        <f>SUMIF('Nhap-Xuat'!$K$12:$K$50000,$A662,'Nhap-Xuat'!$P$12:$P$50000)</f>
        <v>0</v>
      </c>
      <c r="H662" s="138">
        <f>SUMIF('Nhap-Xuat'!$K$12:$K$50000,$A662,'Nhap-Xuat'!$Q$12:$Q$50000)</f>
        <v>0</v>
      </c>
      <c r="I662" s="138">
        <f>SUMIF('Nhap-Xuat'!$K$12:$K$50000,$A662,'Nhap-Xuat'!$S$12:$S$50000)</f>
        <v>0</v>
      </c>
      <c r="J662" s="138">
        <f t="shared" ref="J662:K662" si="1310">D662+F662-H662</f>
        <v>0</v>
      </c>
      <c r="K662" s="138">
        <f t="shared" si="1310"/>
        <v>0</v>
      </c>
      <c r="L662" s="138">
        <f t="shared" ref="L662:M662" si="1311">D662+F662</f>
        <v>0</v>
      </c>
      <c r="M662" s="138">
        <f t="shared" si="1311"/>
        <v>0</v>
      </c>
      <c r="N662" s="139" t="str">
        <f t="shared" si="6"/>
        <v/>
      </c>
      <c r="O662" s="138">
        <f t="shared" si="7"/>
        <v>0</v>
      </c>
      <c r="P662" s="140" t="str">
        <f t="shared" si="3"/>
        <v/>
      </c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</row>
    <row r="663" ht="15.0" customHeight="1">
      <c r="A663" s="147"/>
      <c r="B663" s="135" t="str">
        <f t="shared" si="1278"/>
        <v/>
      </c>
      <c r="C663" s="136" t="str">
        <f t="shared" si="1279"/>
        <v/>
      </c>
      <c r="D663" s="137"/>
      <c r="E663" s="137"/>
      <c r="F663" s="138">
        <f>SUMIF('Nhap-Xuat'!$K$12:$K$50000,$A663,'Nhap-Xuat'!$N$12:$N$50000)</f>
        <v>0</v>
      </c>
      <c r="G663" s="138">
        <f>SUMIF('Nhap-Xuat'!$K$12:$K$50000,$A663,'Nhap-Xuat'!$P$12:$P$50000)</f>
        <v>0</v>
      </c>
      <c r="H663" s="138">
        <f>SUMIF('Nhap-Xuat'!$K$12:$K$50000,$A663,'Nhap-Xuat'!$Q$12:$Q$50000)</f>
        <v>0</v>
      </c>
      <c r="I663" s="138">
        <f>SUMIF('Nhap-Xuat'!$K$12:$K$50000,$A663,'Nhap-Xuat'!$S$12:$S$50000)</f>
        <v>0</v>
      </c>
      <c r="J663" s="138">
        <f t="shared" ref="J663:K663" si="1312">D663+F663-H663</f>
        <v>0</v>
      </c>
      <c r="K663" s="138">
        <f t="shared" si="1312"/>
        <v>0</v>
      </c>
      <c r="L663" s="138">
        <f t="shared" ref="L663:M663" si="1313">D663+F663</f>
        <v>0</v>
      </c>
      <c r="M663" s="138">
        <f t="shared" si="1313"/>
        <v>0</v>
      </c>
      <c r="N663" s="139" t="str">
        <f t="shared" si="6"/>
        <v/>
      </c>
      <c r="O663" s="138">
        <f t="shared" si="7"/>
        <v>0</v>
      </c>
      <c r="P663" s="140" t="str">
        <f t="shared" si="3"/>
        <v/>
      </c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</row>
    <row r="664" ht="15.0" customHeight="1">
      <c r="A664" s="147"/>
      <c r="B664" s="135" t="str">
        <f t="shared" si="1278"/>
        <v/>
      </c>
      <c r="C664" s="136" t="str">
        <f t="shared" si="1279"/>
        <v/>
      </c>
      <c r="D664" s="137"/>
      <c r="E664" s="137"/>
      <c r="F664" s="138">
        <f>SUMIF('Nhap-Xuat'!$K$12:$K$50000,$A664,'Nhap-Xuat'!$N$12:$N$50000)</f>
        <v>0</v>
      </c>
      <c r="G664" s="138">
        <f>SUMIF('Nhap-Xuat'!$K$12:$K$50000,$A664,'Nhap-Xuat'!$P$12:$P$50000)</f>
        <v>0</v>
      </c>
      <c r="H664" s="138">
        <f>SUMIF('Nhap-Xuat'!$K$12:$K$50000,$A664,'Nhap-Xuat'!$Q$12:$Q$50000)</f>
        <v>0</v>
      </c>
      <c r="I664" s="138">
        <f>SUMIF('Nhap-Xuat'!$K$12:$K$50000,$A664,'Nhap-Xuat'!$S$12:$S$50000)</f>
        <v>0</v>
      </c>
      <c r="J664" s="138">
        <f t="shared" ref="J664:K664" si="1314">D664+F664-H664</f>
        <v>0</v>
      </c>
      <c r="K664" s="138">
        <f t="shared" si="1314"/>
        <v>0</v>
      </c>
      <c r="L664" s="138">
        <f t="shared" ref="L664:M664" si="1315">D664+F664</f>
        <v>0</v>
      </c>
      <c r="M664" s="138">
        <f t="shared" si="1315"/>
        <v>0</v>
      </c>
      <c r="N664" s="139" t="str">
        <f t="shared" si="6"/>
        <v/>
      </c>
      <c r="O664" s="138">
        <f t="shared" si="7"/>
        <v>0</v>
      </c>
      <c r="P664" s="140" t="str">
        <f t="shared" si="3"/>
        <v/>
      </c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</row>
    <row r="665" ht="15.0" customHeight="1">
      <c r="A665" s="147"/>
      <c r="B665" s="135" t="str">
        <f t="shared" si="1278"/>
        <v/>
      </c>
      <c r="C665" s="136" t="str">
        <f t="shared" si="1279"/>
        <v/>
      </c>
      <c r="D665" s="137"/>
      <c r="E665" s="137"/>
      <c r="F665" s="138">
        <f>SUMIF('Nhap-Xuat'!$K$12:$K$50000,$A665,'Nhap-Xuat'!$N$12:$N$50000)</f>
        <v>0</v>
      </c>
      <c r="G665" s="138">
        <f>SUMIF('Nhap-Xuat'!$K$12:$K$50000,$A665,'Nhap-Xuat'!$P$12:$P$50000)</f>
        <v>0</v>
      </c>
      <c r="H665" s="138">
        <f>SUMIF('Nhap-Xuat'!$K$12:$K$50000,$A665,'Nhap-Xuat'!$Q$12:$Q$50000)</f>
        <v>0</v>
      </c>
      <c r="I665" s="138">
        <f>SUMIF('Nhap-Xuat'!$K$12:$K$50000,$A665,'Nhap-Xuat'!$S$12:$S$50000)</f>
        <v>0</v>
      </c>
      <c r="J665" s="138">
        <f t="shared" ref="J665:K665" si="1316">D665+F665-H665</f>
        <v>0</v>
      </c>
      <c r="K665" s="138">
        <f t="shared" si="1316"/>
        <v>0</v>
      </c>
      <c r="L665" s="138">
        <f t="shared" ref="L665:M665" si="1317">D665+F665</f>
        <v>0</v>
      </c>
      <c r="M665" s="138">
        <f t="shared" si="1317"/>
        <v>0</v>
      </c>
      <c r="N665" s="139" t="str">
        <f t="shared" si="6"/>
        <v/>
      </c>
      <c r="O665" s="138">
        <f t="shared" si="7"/>
        <v>0</v>
      </c>
      <c r="P665" s="140" t="str">
        <f t="shared" si="3"/>
        <v/>
      </c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</row>
    <row r="666" ht="15.0" customHeight="1">
      <c r="A666" s="147"/>
      <c r="B666" s="135" t="str">
        <f t="shared" si="1278"/>
        <v/>
      </c>
      <c r="C666" s="136" t="str">
        <f t="shared" si="1279"/>
        <v/>
      </c>
      <c r="D666" s="137"/>
      <c r="E666" s="137"/>
      <c r="F666" s="138">
        <f>SUMIF('Nhap-Xuat'!$K$12:$K$50000,$A666,'Nhap-Xuat'!$N$12:$N$50000)</f>
        <v>0</v>
      </c>
      <c r="G666" s="138">
        <f>SUMIF('Nhap-Xuat'!$K$12:$K$50000,$A666,'Nhap-Xuat'!$P$12:$P$50000)</f>
        <v>0</v>
      </c>
      <c r="H666" s="138">
        <f>SUMIF('Nhap-Xuat'!$K$12:$K$50000,$A666,'Nhap-Xuat'!$Q$12:$Q$50000)</f>
        <v>0</v>
      </c>
      <c r="I666" s="138">
        <f>SUMIF('Nhap-Xuat'!$K$12:$K$50000,$A666,'Nhap-Xuat'!$S$12:$S$50000)</f>
        <v>0</v>
      </c>
      <c r="J666" s="138">
        <f t="shared" ref="J666:K666" si="1318">D666+F666-H666</f>
        <v>0</v>
      </c>
      <c r="K666" s="138">
        <f t="shared" si="1318"/>
        <v>0</v>
      </c>
      <c r="L666" s="138">
        <f t="shared" ref="L666:M666" si="1319">D666+F666</f>
        <v>0</v>
      </c>
      <c r="M666" s="138">
        <f t="shared" si="1319"/>
        <v>0</v>
      </c>
      <c r="N666" s="139" t="str">
        <f t="shared" si="6"/>
        <v/>
      </c>
      <c r="O666" s="138">
        <f t="shared" si="7"/>
        <v>0</v>
      </c>
      <c r="P666" s="140" t="str">
        <f t="shared" si="3"/>
        <v/>
      </c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</row>
    <row r="667" ht="15.0" customHeight="1">
      <c r="A667" s="147"/>
      <c r="B667" s="135" t="str">
        <f t="shared" si="1278"/>
        <v/>
      </c>
      <c r="C667" s="136" t="str">
        <f t="shared" si="1279"/>
        <v/>
      </c>
      <c r="D667" s="137"/>
      <c r="E667" s="137"/>
      <c r="F667" s="138">
        <f>SUMIF('Nhap-Xuat'!$K$12:$K$50000,$A667,'Nhap-Xuat'!$N$12:$N$50000)</f>
        <v>0</v>
      </c>
      <c r="G667" s="138">
        <f>SUMIF('Nhap-Xuat'!$K$12:$K$50000,$A667,'Nhap-Xuat'!$P$12:$P$50000)</f>
        <v>0</v>
      </c>
      <c r="H667" s="138">
        <f>SUMIF('Nhap-Xuat'!$K$12:$K$50000,$A667,'Nhap-Xuat'!$Q$12:$Q$50000)</f>
        <v>0</v>
      </c>
      <c r="I667" s="138">
        <f>SUMIF('Nhap-Xuat'!$K$12:$K$50000,$A667,'Nhap-Xuat'!$S$12:$S$50000)</f>
        <v>0</v>
      </c>
      <c r="J667" s="138">
        <f t="shared" ref="J667:K667" si="1320">D667+F667-H667</f>
        <v>0</v>
      </c>
      <c r="K667" s="138">
        <f t="shared" si="1320"/>
        <v>0</v>
      </c>
      <c r="L667" s="138">
        <f t="shared" ref="L667:M667" si="1321">D667+F667</f>
        <v>0</v>
      </c>
      <c r="M667" s="138">
        <f t="shared" si="1321"/>
        <v>0</v>
      </c>
      <c r="N667" s="139" t="str">
        <f t="shared" si="6"/>
        <v/>
      </c>
      <c r="O667" s="138">
        <f t="shared" si="7"/>
        <v>0</v>
      </c>
      <c r="P667" s="140" t="str">
        <f t="shared" si="3"/>
        <v/>
      </c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</row>
    <row r="668" ht="15.0" customHeight="1">
      <c r="A668" s="147"/>
      <c r="B668" s="135" t="str">
        <f t="shared" si="1278"/>
        <v/>
      </c>
      <c r="C668" s="136" t="str">
        <f t="shared" si="1279"/>
        <v/>
      </c>
      <c r="D668" s="137"/>
      <c r="E668" s="137"/>
      <c r="F668" s="138">
        <f>SUMIF('Nhap-Xuat'!$K$12:$K$50000,$A668,'Nhap-Xuat'!$N$12:$N$50000)</f>
        <v>0</v>
      </c>
      <c r="G668" s="138">
        <f>SUMIF('Nhap-Xuat'!$K$12:$K$50000,$A668,'Nhap-Xuat'!$P$12:$P$50000)</f>
        <v>0</v>
      </c>
      <c r="H668" s="138">
        <f>SUMIF('Nhap-Xuat'!$K$12:$K$50000,$A668,'Nhap-Xuat'!$Q$12:$Q$50000)</f>
        <v>0</v>
      </c>
      <c r="I668" s="138">
        <f>SUMIF('Nhap-Xuat'!$K$12:$K$50000,$A668,'Nhap-Xuat'!$S$12:$S$50000)</f>
        <v>0</v>
      </c>
      <c r="J668" s="138">
        <f t="shared" ref="J668:K668" si="1322">D668+F668-H668</f>
        <v>0</v>
      </c>
      <c r="K668" s="138">
        <f t="shared" si="1322"/>
        <v>0</v>
      </c>
      <c r="L668" s="138">
        <f t="shared" ref="L668:M668" si="1323">D668+F668</f>
        <v>0</v>
      </c>
      <c r="M668" s="138">
        <f t="shared" si="1323"/>
        <v>0</v>
      </c>
      <c r="N668" s="139" t="str">
        <f t="shared" si="6"/>
        <v/>
      </c>
      <c r="O668" s="138">
        <f t="shared" si="7"/>
        <v>0</v>
      </c>
      <c r="P668" s="140" t="str">
        <f t="shared" si="3"/>
        <v/>
      </c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</row>
    <row r="669" ht="15.0" customHeight="1">
      <c r="A669" s="147"/>
      <c r="B669" s="135" t="str">
        <f t="shared" si="1278"/>
        <v/>
      </c>
      <c r="C669" s="136" t="str">
        <f t="shared" si="1279"/>
        <v/>
      </c>
      <c r="D669" s="137"/>
      <c r="E669" s="137"/>
      <c r="F669" s="138">
        <f>SUMIF('Nhap-Xuat'!$K$12:$K$50000,$A669,'Nhap-Xuat'!$N$12:$N$50000)</f>
        <v>0</v>
      </c>
      <c r="G669" s="138">
        <f>SUMIF('Nhap-Xuat'!$K$12:$K$50000,$A669,'Nhap-Xuat'!$P$12:$P$50000)</f>
        <v>0</v>
      </c>
      <c r="H669" s="138">
        <f>SUMIF('Nhap-Xuat'!$K$12:$K$50000,$A669,'Nhap-Xuat'!$Q$12:$Q$50000)</f>
        <v>0</v>
      </c>
      <c r="I669" s="138">
        <f>SUMIF('Nhap-Xuat'!$K$12:$K$50000,$A669,'Nhap-Xuat'!$S$12:$S$50000)</f>
        <v>0</v>
      </c>
      <c r="J669" s="138">
        <f t="shared" ref="J669:K669" si="1324">D669+F669-H669</f>
        <v>0</v>
      </c>
      <c r="K669" s="138">
        <f t="shared" si="1324"/>
        <v>0</v>
      </c>
      <c r="L669" s="138">
        <f t="shared" ref="L669:M669" si="1325">D669+F669</f>
        <v>0</v>
      </c>
      <c r="M669" s="138">
        <f t="shared" si="1325"/>
        <v>0</v>
      </c>
      <c r="N669" s="139" t="str">
        <f t="shared" si="6"/>
        <v/>
      </c>
      <c r="O669" s="138">
        <f t="shared" si="7"/>
        <v>0</v>
      </c>
      <c r="P669" s="140" t="str">
        <f t="shared" si="3"/>
        <v/>
      </c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</row>
    <row r="670" ht="15.0" customHeight="1">
      <c r="A670" s="147"/>
      <c r="B670" s="135" t="str">
        <f t="shared" si="1278"/>
        <v/>
      </c>
      <c r="C670" s="136" t="str">
        <f t="shared" si="1279"/>
        <v/>
      </c>
      <c r="D670" s="137"/>
      <c r="E670" s="137"/>
      <c r="F670" s="138">
        <f>SUMIF('Nhap-Xuat'!$K$12:$K$50000,$A670,'Nhap-Xuat'!$N$12:$N$50000)</f>
        <v>0</v>
      </c>
      <c r="G670" s="138">
        <f>SUMIF('Nhap-Xuat'!$K$12:$K$50000,$A670,'Nhap-Xuat'!$P$12:$P$50000)</f>
        <v>0</v>
      </c>
      <c r="H670" s="138">
        <f>SUMIF('Nhap-Xuat'!$K$12:$K$50000,$A670,'Nhap-Xuat'!$Q$12:$Q$50000)</f>
        <v>0</v>
      </c>
      <c r="I670" s="138">
        <f>SUMIF('Nhap-Xuat'!$K$12:$K$50000,$A670,'Nhap-Xuat'!$S$12:$S$50000)</f>
        <v>0</v>
      </c>
      <c r="J670" s="138">
        <f t="shared" ref="J670:K670" si="1326">D670+F670-H670</f>
        <v>0</v>
      </c>
      <c r="K670" s="138">
        <f t="shared" si="1326"/>
        <v>0</v>
      </c>
      <c r="L670" s="138">
        <f t="shared" ref="L670:M670" si="1327">D670+F670</f>
        <v>0</v>
      </c>
      <c r="M670" s="138">
        <f t="shared" si="1327"/>
        <v>0</v>
      </c>
      <c r="N670" s="139" t="str">
        <f t="shared" si="6"/>
        <v/>
      </c>
      <c r="O670" s="138">
        <f t="shared" si="7"/>
        <v>0</v>
      </c>
      <c r="P670" s="140" t="str">
        <f t="shared" si="3"/>
        <v/>
      </c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</row>
    <row r="671" ht="15.0" customHeight="1">
      <c r="A671" s="147"/>
      <c r="B671" s="135" t="str">
        <f t="shared" si="1278"/>
        <v/>
      </c>
      <c r="C671" s="136" t="str">
        <f t="shared" si="1279"/>
        <v/>
      </c>
      <c r="D671" s="137"/>
      <c r="E671" s="137"/>
      <c r="F671" s="138">
        <f>SUMIF('Nhap-Xuat'!$K$12:$K$50000,$A671,'Nhap-Xuat'!$N$12:$N$50000)</f>
        <v>0</v>
      </c>
      <c r="G671" s="138">
        <f>SUMIF('Nhap-Xuat'!$K$12:$K$50000,$A671,'Nhap-Xuat'!$P$12:$P$50000)</f>
        <v>0</v>
      </c>
      <c r="H671" s="138">
        <f>SUMIF('Nhap-Xuat'!$K$12:$K$50000,$A671,'Nhap-Xuat'!$Q$12:$Q$50000)</f>
        <v>0</v>
      </c>
      <c r="I671" s="138">
        <f>SUMIF('Nhap-Xuat'!$K$12:$K$50000,$A671,'Nhap-Xuat'!$S$12:$S$50000)</f>
        <v>0</v>
      </c>
      <c r="J671" s="138">
        <f t="shared" ref="J671:K671" si="1328">D671+F671-H671</f>
        <v>0</v>
      </c>
      <c r="K671" s="138">
        <f t="shared" si="1328"/>
        <v>0</v>
      </c>
      <c r="L671" s="138">
        <f t="shared" ref="L671:M671" si="1329">D671+F671</f>
        <v>0</v>
      </c>
      <c r="M671" s="138">
        <f t="shared" si="1329"/>
        <v>0</v>
      </c>
      <c r="N671" s="139" t="str">
        <f t="shared" si="6"/>
        <v/>
      </c>
      <c r="O671" s="138">
        <f t="shared" si="7"/>
        <v>0</v>
      </c>
      <c r="P671" s="140" t="str">
        <f t="shared" si="3"/>
        <v/>
      </c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</row>
    <row r="672" ht="15.0" customHeight="1">
      <c r="A672" s="147"/>
      <c r="B672" s="135" t="str">
        <f t="shared" si="1278"/>
        <v/>
      </c>
      <c r="C672" s="136" t="str">
        <f t="shared" si="1279"/>
        <v/>
      </c>
      <c r="D672" s="137"/>
      <c r="E672" s="137"/>
      <c r="F672" s="138">
        <f>SUMIF('Nhap-Xuat'!$K$12:$K$50000,$A672,'Nhap-Xuat'!$N$12:$N$50000)</f>
        <v>0</v>
      </c>
      <c r="G672" s="138">
        <f>SUMIF('Nhap-Xuat'!$K$12:$K$50000,$A672,'Nhap-Xuat'!$P$12:$P$50000)</f>
        <v>0</v>
      </c>
      <c r="H672" s="138">
        <f>SUMIF('Nhap-Xuat'!$K$12:$K$50000,$A672,'Nhap-Xuat'!$Q$12:$Q$50000)</f>
        <v>0</v>
      </c>
      <c r="I672" s="138">
        <f>SUMIF('Nhap-Xuat'!$K$12:$K$50000,$A672,'Nhap-Xuat'!$S$12:$S$50000)</f>
        <v>0</v>
      </c>
      <c r="J672" s="138">
        <f t="shared" ref="J672:K672" si="1330">D672+F672-H672</f>
        <v>0</v>
      </c>
      <c r="K672" s="138">
        <f t="shared" si="1330"/>
        <v>0</v>
      </c>
      <c r="L672" s="138">
        <f t="shared" ref="L672:M672" si="1331">D672+F672</f>
        <v>0</v>
      </c>
      <c r="M672" s="138">
        <f t="shared" si="1331"/>
        <v>0</v>
      </c>
      <c r="N672" s="139" t="str">
        <f t="shared" si="6"/>
        <v/>
      </c>
      <c r="O672" s="138">
        <f t="shared" si="7"/>
        <v>0</v>
      </c>
      <c r="P672" s="140" t="str">
        <f t="shared" si="3"/>
        <v/>
      </c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</row>
    <row r="673" ht="15.0" customHeight="1">
      <c r="A673" s="147"/>
      <c r="B673" s="135" t="str">
        <f t="shared" si="1278"/>
        <v/>
      </c>
      <c r="C673" s="136" t="str">
        <f t="shared" si="1279"/>
        <v/>
      </c>
      <c r="D673" s="137"/>
      <c r="E673" s="137"/>
      <c r="F673" s="138">
        <f>SUMIF('Nhap-Xuat'!$K$12:$K$50000,$A673,'Nhap-Xuat'!$N$12:$N$50000)</f>
        <v>0</v>
      </c>
      <c r="G673" s="138">
        <f>SUMIF('Nhap-Xuat'!$K$12:$K$50000,$A673,'Nhap-Xuat'!$P$12:$P$50000)</f>
        <v>0</v>
      </c>
      <c r="H673" s="138">
        <f>SUMIF('Nhap-Xuat'!$K$12:$K$50000,$A673,'Nhap-Xuat'!$Q$12:$Q$50000)</f>
        <v>0</v>
      </c>
      <c r="I673" s="138">
        <f>SUMIF('Nhap-Xuat'!$K$12:$K$50000,$A673,'Nhap-Xuat'!$S$12:$S$50000)</f>
        <v>0</v>
      </c>
      <c r="J673" s="138">
        <f t="shared" ref="J673:K673" si="1332">D673+F673-H673</f>
        <v>0</v>
      </c>
      <c r="K673" s="138">
        <f t="shared" si="1332"/>
        <v>0</v>
      </c>
      <c r="L673" s="138">
        <f t="shared" ref="L673:M673" si="1333">D673+F673</f>
        <v>0</v>
      </c>
      <c r="M673" s="138">
        <f t="shared" si="1333"/>
        <v>0</v>
      </c>
      <c r="N673" s="139" t="str">
        <f t="shared" si="6"/>
        <v/>
      </c>
      <c r="O673" s="138">
        <f t="shared" si="7"/>
        <v>0</v>
      </c>
      <c r="P673" s="140" t="str">
        <f t="shared" si="3"/>
        <v/>
      </c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</row>
    <row r="674" ht="15.0" customHeight="1">
      <c r="A674" s="147"/>
      <c r="B674" s="135" t="str">
        <f t="shared" si="1278"/>
        <v/>
      </c>
      <c r="C674" s="136" t="str">
        <f t="shared" si="1279"/>
        <v/>
      </c>
      <c r="D674" s="137"/>
      <c r="E674" s="137"/>
      <c r="F674" s="138">
        <f>SUMIF('Nhap-Xuat'!$K$12:$K$50000,$A674,'Nhap-Xuat'!$N$12:$N$50000)</f>
        <v>0</v>
      </c>
      <c r="G674" s="138">
        <f>SUMIF('Nhap-Xuat'!$K$12:$K$50000,$A674,'Nhap-Xuat'!$P$12:$P$50000)</f>
        <v>0</v>
      </c>
      <c r="H674" s="138">
        <f>SUMIF('Nhap-Xuat'!$K$12:$K$50000,$A674,'Nhap-Xuat'!$Q$12:$Q$50000)</f>
        <v>0</v>
      </c>
      <c r="I674" s="138">
        <f>SUMIF('Nhap-Xuat'!$K$12:$K$50000,$A674,'Nhap-Xuat'!$S$12:$S$50000)</f>
        <v>0</v>
      </c>
      <c r="J674" s="138">
        <f t="shared" ref="J674:K674" si="1334">D674+F674-H674</f>
        <v>0</v>
      </c>
      <c r="K674" s="138">
        <f t="shared" si="1334"/>
        <v>0</v>
      </c>
      <c r="L674" s="138">
        <f t="shared" ref="L674:M674" si="1335">D674+F674</f>
        <v>0</v>
      </c>
      <c r="M674" s="138">
        <f t="shared" si="1335"/>
        <v>0</v>
      </c>
      <c r="N674" s="139" t="str">
        <f t="shared" si="6"/>
        <v/>
      </c>
      <c r="O674" s="138">
        <f t="shared" si="7"/>
        <v>0</v>
      </c>
      <c r="P674" s="140" t="str">
        <f t="shared" si="3"/>
        <v/>
      </c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</row>
    <row r="675" ht="15.0" customHeight="1">
      <c r="A675" s="147"/>
      <c r="B675" s="135" t="str">
        <f t="shared" si="1278"/>
        <v/>
      </c>
      <c r="C675" s="136" t="str">
        <f t="shared" si="1279"/>
        <v/>
      </c>
      <c r="D675" s="137"/>
      <c r="E675" s="137"/>
      <c r="F675" s="138">
        <f>SUMIF('Nhap-Xuat'!$K$12:$K$50000,$A675,'Nhap-Xuat'!$N$12:$N$50000)</f>
        <v>0</v>
      </c>
      <c r="G675" s="138">
        <f>SUMIF('Nhap-Xuat'!$K$12:$K$50000,$A675,'Nhap-Xuat'!$P$12:$P$50000)</f>
        <v>0</v>
      </c>
      <c r="H675" s="138">
        <f>SUMIF('Nhap-Xuat'!$K$12:$K$50000,$A675,'Nhap-Xuat'!$Q$12:$Q$50000)</f>
        <v>0</v>
      </c>
      <c r="I675" s="138">
        <f>SUMIF('Nhap-Xuat'!$K$12:$K$50000,$A675,'Nhap-Xuat'!$S$12:$S$50000)</f>
        <v>0</v>
      </c>
      <c r="J675" s="138">
        <f t="shared" ref="J675:K675" si="1336">D675+F675-H675</f>
        <v>0</v>
      </c>
      <c r="K675" s="138">
        <f t="shared" si="1336"/>
        <v>0</v>
      </c>
      <c r="L675" s="138">
        <f t="shared" ref="L675:M675" si="1337">D675+F675</f>
        <v>0</v>
      </c>
      <c r="M675" s="138">
        <f t="shared" si="1337"/>
        <v>0</v>
      </c>
      <c r="N675" s="139" t="str">
        <f t="shared" si="6"/>
        <v/>
      </c>
      <c r="O675" s="138">
        <f t="shared" si="7"/>
        <v>0</v>
      </c>
      <c r="P675" s="140" t="str">
        <f t="shared" si="3"/>
        <v/>
      </c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</row>
    <row r="676" ht="15.0" customHeight="1">
      <c r="A676" s="147"/>
      <c r="B676" s="135" t="str">
        <f t="shared" si="1278"/>
        <v/>
      </c>
      <c r="C676" s="136" t="str">
        <f t="shared" si="1279"/>
        <v/>
      </c>
      <c r="D676" s="137"/>
      <c r="E676" s="137"/>
      <c r="F676" s="138">
        <f>SUMIF('Nhap-Xuat'!$K$12:$K$50000,$A676,'Nhap-Xuat'!$N$12:$N$50000)</f>
        <v>0</v>
      </c>
      <c r="G676" s="138">
        <f>SUMIF('Nhap-Xuat'!$K$12:$K$50000,$A676,'Nhap-Xuat'!$P$12:$P$50000)</f>
        <v>0</v>
      </c>
      <c r="H676" s="138">
        <f>SUMIF('Nhap-Xuat'!$K$12:$K$50000,$A676,'Nhap-Xuat'!$Q$12:$Q$50000)</f>
        <v>0</v>
      </c>
      <c r="I676" s="138">
        <f>SUMIF('Nhap-Xuat'!$K$12:$K$50000,$A676,'Nhap-Xuat'!$S$12:$S$50000)</f>
        <v>0</v>
      </c>
      <c r="J676" s="138">
        <f t="shared" ref="J676:K676" si="1338">D676+F676-H676</f>
        <v>0</v>
      </c>
      <c r="K676" s="138">
        <f t="shared" si="1338"/>
        <v>0</v>
      </c>
      <c r="L676" s="138">
        <f t="shared" ref="L676:M676" si="1339">D676+F676</f>
        <v>0</v>
      </c>
      <c r="M676" s="138">
        <f t="shared" si="1339"/>
        <v>0</v>
      </c>
      <c r="N676" s="139" t="str">
        <f t="shared" si="6"/>
        <v/>
      </c>
      <c r="O676" s="138">
        <f t="shared" si="7"/>
        <v>0</v>
      </c>
      <c r="P676" s="140" t="str">
        <f t="shared" si="3"/>
        <v/>
      </c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</row>
    <row r="677" ht="15.0" customHeight="1">
      <c r="A677" s="147"/>
      <c r="B677" s="135" t="str">
        <f t="shared" si="1278"/>
        <v/>
      </c>
      <c r="C677" s="136" t="str">
        <f t="shared" si="1279"/>
        <v/>
      </c>
      <c r="D677" s="137"/>
      <c r="E677" s="137"/>
      <c r="F677" s="138">
        <f>SUMIF('Nhap-Xuat'!$K$12:$K$50000,$A677,'Nhap-Xuat'!$N$12:$N$50000)</f>
        <v>0</v>
      </c>
      <c r="G677" s="138">
        <f>SUMIF('Nhap-Xuat'!$K$12:$K$50000,$A677,'Nhap-Xuat'!$P$12:$P$50000)</f>
        <v>0</v>
      </c>
      <c r="H677" s="138">
        <f>SUMIF('Nhap-Xuat'!$K$12:$K$50000,$A677,'Nhap-Xuat'!$Q$12:$Q$50000)</f>
        <v>0</v>
      </c>
      <c r="I677" s="138">
        <f>SUMIF('Nhap-Xuat'!$K$12:$K$50000,$A677,'Nhap-Xuat'!$S$12:$S$50000)</f>
        <v>0</v>
      </c>
      <c r="J677" s="138">
        <f t="shared" ref="J677:K677" si="1340">D677+F677-H677</f>
        <v>0</v>
      </c>
      <c r="K677" s="138">
        <f t="shared" si="1340"/>
        <v>0</v>
      </c>
      <c r="L677" s="138">
        <f t="shared" ref="L677:M677" si="1341">D677+F677</f>
        <v>0</v>
      </c>
      <c r="M677" s="138">
        <f t="shared" si="1341"/>
        <v>0</v>
      </c>
      <c r="N677" s="139" t="str">
        <f t="shared" si="6"/>
        <v/>
      </c>
      <c r="O677" s="138">
        <f t="shared" si="7"/>
        <v>0</v>
      </c>
      <c r="P677" s="140" t="str">
        <f t="shared" si="3"/>
        <v/>
      </c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</row>
    <row r="678" ht="15.0" customHeight="1">
      <c r="A678" s="147"/>
      <c r="B678" s="135" t="str">
        <f t="shared" si="1278"/>
        <v/>
      </c>
      <c r="C678" s="136" t="str">
        <f t="shared" si="1279"/>
        <v/>
      </c>
      <c r="D678" s="137"/>
      <c r="E678" s="137"/>
      <c r="F678" s="138">
        <f>SUMIF('Nhap-Xuat'!$K$12:$K$50000,$A678,'Nhap-Xuat'!$N$12:$N$50000)</f>
        <v>0</v>
      </c>
      <c r="G678" s="138">
        <f>SUMIF('Nhap-Xuat'!$K$12:$K$50000,$A678,'Nhap-Xuat'!$P$12:$P$50000)</f>
        <v>0</v>
      </c>
      <c r="H678" s="138">
        <f>SUMIF('Nhap-Xuat'!$K$12:$K$50000,$A678,'Nhap-Xuat'!$Q$12:$Q$50000)</f>
        <v>0</v>
      </c>
      <c r="I678" s="138">
        <f>SUMIF('Nhap-Xuat'!$K$12:$K$50000,$A678,'Nhap-Xuat'!$S$12:$S$50000)</f>
        <v>0</v>
      </c>
      <c r="J678" s="138">
        <f t="shared" ref="J678:K678" si="1342">D678+F678-H678</f>
        <v>0</v>
      </c>
      <c r="K678" s="138">
        <f t="shared" si="1342"/>
        <v>0</v>
      </c>
      <c r="L678" s="138">
        <f t="shared" ref="L678:M678" si="1343">D678+F678</f>
        <v>0</v>
      </c>
      <c r="M678" s="138">
        <f t="shared" si="1343"/>
        <v>0</v>
      </c>
      <c r="N678" s="139" t="str">
        <f t="shared" si="6"/>
        <v/>
      </c>
      <c r="O678" s="138">
        <f t="shared" si="7"/>
        <v>0</v>
      </c>
      <c r="P678" s="140" t="str">
        <f t="shared" si="3"/>
        <v/>
      </c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</row>
    <row r="679" ht="15.0" customHeight="1">
      <c r="A679" s="147"/>
      <c r="B679" s="135" t="str">
        <f t="shared" si="1278"/>
        <v/>
      </c>
      <c r="C679" s="136" t="str">
        <f t="shared" si="1279"/>
        <v/>
      </c>
      <c r="D679" s="137"/>
      <c r="E679" s="137"/>
      <c r="F679" s="138">
        <f>SUMIF('Nhap-Xuat'!$K$12:$K$50000,$A679,'Nhap-Xuat'!$N$12:$N$50000)</f>
        <v>0</v>
      </c>
      <c r="G679" s="138">
        <f>SUMIF('Nhap-Xuat'!$K$12:$K$50000,$A679,'Nhap-Xuat'!$P$12:$P$50000)</f>
        <v>0</v>
      </c>
      <c r="H679" s="138">
        <f>SUMIF('Nhap-Xuat'!$K$12:$K$50000,$A679,'Nhap-Xuat'!$Q$12:$Q$50000)</f>
        <v>0</v>
      </c>
      <c r="I679" s="138">
        <f>SUMIF('Nhap-Xuat'!$K$12:$K$50000,$A679,'Nhap-Xuat'!$S$12:$S$50000)</f>
        <v>0</v>
      </c>
      <c r="J679" s="138">
        <f t="shared" ref="J679:K679" si="1344">D679+F679-H679</f>
        <v>0</v>
      </c>
      <c r="K679" s="138">
        <f t="shared" si="1344"/>
        <v>0</v>
      </c>
      <c r="L679" s="138">
        <f t="shared" ref="L679:M679" si="1345">D679+F679</f>
        <v>0</v>
      </c>
      <c r="M679" s="138">
        <f t="shared" si="1345"/>
        <v>0</v>
      </c>
      <c r="N679" s="139" t="str">
        <f t="shared" si="6"/>
        <v/>
      </c>
      <c r="O679" s="138">
        <f t="shared" si="7"/>
        <v>0</v>
      </c>
      <c r="P679" s="140" t="str">
        <f t="shared" si="3"/>
        <v/>
      </c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</row>
    <row r="680" ht="15.0" customHeight="1">
      <c r="A680" s="147"/>
      <c r="B680" s="135" t="str">
        <f t="shared" si="1278"/>
        <v/>
      </c>
      <c r="C680" s="136" t="str">
        <f t="shared" si="1279"/>
        <v/>
      </c>
      <c r="D680" s="137"/>
      <c r="E680" s="137"/>
      <c r="F680" s="138">
        <f>SUMIF('Nhap-Xuat'!$K$12:$K$50000,$A680,'Nhap-Xuat'!$N$12:$N$50000)</f>
        <v>0</v>
      </c>
      <c r="G680" s="138">
        <f>SUMIF('Nhap-Xuat'!$K$12:$K$50000,$A680,'Nhap-Xuat'!$P$12:$P$50000)</f>
        <v>0</v>
      </c>
      <c r="H680" s="138">
        <f>SUMIF('Nhap-Xuat'!$K$12:$K$50000,$A680,'Nhap-Xuat'!$Q$12:$Q$50000)</f>
        <v>0</v>
      </c>
      <c r="I680" s="138">
        <f>SUMIF('Nhap-Xuat'!$K$12:$K$50000,$A680,'Nhap-Xuat'!$S$12:$S$50000)</f>
        <v>0</v>
      </c>
      <c r="J680" s="138">
        <f t="shared" ref="J680:K680" si="1346">D680+F680-H680</f>
        <v>0</v>
      </c>
      <c r="K680" s="138">
        <f t="shared" si="1346"/>
        <v>0</v>
      </c>
      <c r="L680" s="138">
        <f t="shared" ref="L680:M680" si="1347">D680+F680</f>
        <v>0</v>
      </c>
      <c r="M680" s="138">
        <f t="shared" si="1347"/>
        <v>0</v>
      </c>
      <c r="N680" s="139" t="str">
        <f t="shared" si="6"/>
        <v/>
      </c>
      <c r="O680" s="138">
        <f t="shared" si="7"/>
        <v>0</v>
      </c>
      <c r="P680" s="140" t="str">
        <f t="shared" si="3"/>
        <v/>
      </c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</row>
    <row r="681" ht="15.0" customHeight="1">
      <c r="A681" s="147"/>
      <c r="B681" s="135" t="str">
        <f t="shared" si="1278"/>
        <v/>
      </c>
      <c r="C681" s="136" t="str">
        <f t="shared" si="1279"/>
        <v/>
      </c>
      <c r="D681" s="137"/>
      <c r="E681" s="137"/>
      <c r="F681" s="138">
        <f>SUMIF('Nhap-Xuat'!$K$12:$K$50000,$A681,'Nhap-Xuat'!$N$12:$N$50000)</f>
        <v>0</v>
      </c>
      <c r="G681" s="138">
        <f>SUMIF('Nhap-Xuat'!$K$12:$K$50000,$A681,'Nhap-Xuat'!$P$12:$P$50000)</f>
        <v>0</v>
      </c>
      <c r="H681" s="138">
        <f>SUMIF('Nhap-Xuat'!$K$12:$K$50000,$A681,'Nhap-Xuat'!$Q$12:$Q$50000)</f>
        <v>0</v>
      </c>
      <c r="I681" s="138">
        <f>SUMIF('Nhap-Xuat'!$K$12:$K$50000,$A681,'Nhap-Xuat'!$S$12:$S$50000)</f>
        <v>0</v>
      </c>
      <c r="J681" s="138">
        <f t="shared" ref="J681:K681" si="1348">D681+F681-H681</f>
        <v>0</v>
      </c>
      <c r="K681" s="138">
        <f t="shared" si="1348"/>
        <v>0</v>
      </c>
      <c r="L681" s="138">
        <f t="shared" ref="L681:M681" si="1349">D681+F681</f>
        <v>0</v>
      </c>
      <c r="M681" s="138">
        <f t="shared" si="1349"/>
        <v>0</v>
      </c>
      <c r="N681" s="139" t="str">
        <f t="shared" si="6"/>
        <v/>
      </c>
      <c r="O681" s="138">
        <f t="shared" si="7"/>
        <v>0</v>
      </c>
      <c r="P681" s="140" t="str">
        <f t="shared" si="3"/>
        <v/>
      </c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</row>
    <row r="682" ht="15.0" customHeight="1">
      <c r="A682" s="147"/>
      <c r="B682" s="135" t="str">
        <f t="shared" si="1278"/>
        <v/>
      </c>
      <c r="C682" s="136" t="str">
        <f t="shared" si="1279"/>
        <v/>
      </c>
      <c r="D682" s="137"/>
      <c r="E682" s="137"/>
      <c r="F682" s="138">
        <f>SUMIF('Nhap-Xuat'!$K$12:$K$50000,$A682,'Nhap-Xuat'!$N$12:$N$50000)</f>
        <v>0</v>
      </c>
      <c r="G682" s="138">
        <f>SUMIF('Nhap-Xuat'!$K$12:$K$50000,$A682,'Nhap-Xuat'!$P$12:$P$50000)</f>
        <v>0</v>
      </c>
      <c r="H682" s="138">
        <f>SUMIF('Nhap-Xuat'!$K$12:$K$50000,$A682,'Nhap-Xuat'!$Q$12:$Q$50000)</f>
        <v>0</v>
      </c>
      <c r="I682" s="138">
        <f>SUMIF('Nhap-Xuat'!$K$12:$K$50000,$A682,'Nhap-Xuat'!$S$12:$S$50000)</f>
        <v>0</v>
      </c>
      <c r="J682" s="138">
        <f t="shared" ref="J682:K682" si="1350">D682+F682-H682</f>
        <v>0</v>
      </c>
      <c r="K682" s="138">
        <f t="shared" si="1350"/>
        <v>0</v>
      </c>
      <c r="L682" s="138">
        <f t="shared" ref="L682:M682" si="1351">D682+F682</f>
        <v>0</v>
      </c>
      <c r="M682" s="138">
        <f t="shared" si="1351"/>
        <v>0</v>
      </c>
      <c r="N682" s="139" t="str">
        <f t="shared" si="6"/>
        <v/>
      </c>
      <c r="O682" s="138">
        <f t="shared" si="7"/>
        <v>0</v>
      </c>
      <c r="P682" s="140" t="str">
        <f t="shared" si="3"/>
        <v/>
      </c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</row>
    <row r="683" ht="15.0" customHeight="1">
      <c r="A683" s="147"/>
      <c r="B683" s="135" t="str">
        <f t="shared" si="1278"/>
        <v/>
      </c>
      <c r="C683" s="136" t="str">
        <f t="shared" si="1279"/>
        <v/>
      </c>
      <c r="D683" s="137"/>
      <c r="E683" s="137"/>
      <c r="F683" s="138">
        <f>SUMIF('Nhap-Xuat'!$K$12:$K$50000,$A683,'Nhap-Xuat'!$N$12:$N$50000)</f>
        <v>0</v>
      </c>
      <c r="G683" s="138">
        <f>SUMIF('Nhap-Xuat'!$K$12:$K$50000,$A683,'Nhap-Xuat'!$P$12:$P$50000)</f>
        <v>0</v>
      </c>
      <c r="H683" s="138">
        <f>SUMIF('Nhap-Xuat'!$K$12:$K$50000,$A683,'Nhap-Xuat'!$Q$12:$Q$50000)</f>
        <v>0</v>
      </c>
      <c r="I683" s="138">
        <f>SUMIF('Nhap-Xuat'!$K$12:$K$50000,$A683,'Nhap-Xuat'!$S$12:$S$50000)</f>
        <v>0</v>
      </c>
      <c r="J683" s="138">
        <f t="shared" ref="J683:K683" si="1352">D683+F683-H683</f>
        <v>0</v>
      </c>
      <c r="K683" s="138">
        <f t="shared" si="1352"/>
        <v>0</v>
      </c>
      <c r="L683" s="138">
        <f t="shared" ref="L683:M683" si="1353">D683+F683</f>
        <v>0</v>
      </c>
      <c r="M683" s="138">
        <f t="shared" si="1353"/>
        <v>0</v>
      </c>
      <c r="N683" s="139" t="str">
        <f t="shared" si="6"/>
        <v/>
      </c>
      <c r="O683" s="138">
        <f t="shared" si="7"/>
        <v>0</v>
      </c>
      <c r="P683" s="140" t="str">
        <f t="shared" si="3"/>
        <v/>
      </c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</row>
    <row r="684" ht="15.0" customHeight="1">
      <c r="A684" s="147"/>
      <c r="B684" s="135" t="str">
        <f t="shared" si="1278"/>
        <v/>
      </c>
      <c r="C684" s="136" t="str">
        <f t="shared" si="1279"/>
        <v/>
      </c>
      <c r="D684" s="137"/>
      <c r="E684" s="137"/>
      <c r="F684" s="138">
        <f>SUMIF('Nhap-Xuat'!$K$12:$K$50000,$A684,'Nhap-Xuat'!$N$12:$N$50000)</f>
        <v>0</v>
      </c>
      <c r="G684" s="138">
        <f>SUMIF('Nhap-Xuat'!$K$12:$K$50000,$A684,'Nhap-Xuat'!$P$12:$P$50000)</f>
        <v>0</v>
      </c>
      <c r="H684" s="138">
        <f>SUMIF('Nhap-Xuat'!$K$12:$K$50000,$A684,'Nhap-Xuat'!$Q$12:$Q$50000)</f>
        <v>0</v>
      </c>
      <c r="I684" s="138">
        <f>SUMIF('Nhap-Xuat'!$K$12:$K$50000,$A684,'Nhap-Xuat'!$S$12:$S$50000)</f>
        <v>0</v>
      </c>
      <c r="J684" s="138">
        <f t="shared" ref="J684:K684" si="1354">D684+F684-H684</f>
        <v>0</v>
      </c>
      <c r="K684" s="138">
        <f t="shared" si="1354"/>
        <v>0</v>
      </c>
      <c r="L684" s="138">
        <f t="shared" ref="L684:M684" si="1355">D684+F684</f>
        <v>0</v>
      </c>
      <c r="M684" s="138">
        <f t="shared" si="1355"/>
        <v>0</v>
      </c>
      <c r="N684" s="139" t="str">
        <f t="shared" si="6"/>
        <v/>
      </c>
      <c r="O684" s="138">
        <f t="shared" si="7"/>
        <v>0</v>
      </c>
      <c r="P684" s="140" t="str">
        <f t="shared" si="3"/>
        <v/>
      </c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</row>
    <row r="685" ht="15.0" customHeight="1">
      <c r="A685" s="147"/>
      <c r="B685" s="135" t="str">
        <f t="shared" si="1278"/>
        <v/>
      </c>
      <c r="C685" s="136" t="str">
        <f t="shared" si="1279"/>
        <v/>
      </c>
      <c r="D685" s="137"/>
      <c r="E685" s="137"/>
      <c r="F685" s="138">
        <f>SUMIF('Nhap-Xuat'!$K$12:$K$50000,$A685,'Nhap-Xuat'!$N$12:$N$50000)</f>
        <v>0</v>
      </c>
      <c r="G685" s="138">
        <f>SUMIF('Nhap-Xuat'!$K$12:$K$50000,$A685,'Nhap-Xuat'!$P$12:$P$50000)</f>
        <v>0</v>
      </c>
      <c r="H685" s="138">
        <f>SUMIF('Nhap-Xuat'!$K$12:$K$50000,$A685,'Nhap-Xuat'!$Q$12:$Q$50000)</f>
        <v>0</v>
      </c>
      <c r="I685" s="138">
        <f>SUMIF('Nhap-Xuat'!$K$12:$K$50000,$A685,'Nhap-Xuat'!$S$12:$S$50000)</f>
        <v>0</v>
      </c>
      <c r="J685" s="138">
        <f t="shared" ref="J685:K685" si="1356">D685+F685-H685</f>
        <v>0</v>
      </c>
      <c r="K685" s="138">
        <f t="shared" si="1356"/>
        <v>0</v>
      </c>
      <c r="L685" s="138">
        <f t="shared" ref="L685:M685" si="1357">D685+F685</f>
        <v>0</v>
      </c>
      <c r="M685" s="138">
        <f t="shared" si="1357"/>
        <v>0</v>
      </c>
      <c r="N685" s="139" t="str">
        <f t="shared" si="6"/>
        <v/>
      </c>
      <c r="O685" s="138">
        <f t="shared" si="7"/>
        <v>0</v>
      </c>
      <c r="P685" s="140" t="str">
        <f t="shared" si="3"/>
        <v/>
      </c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</row>
    <row r="686" ht="15.0" customHeight="1">
      <c r="A686" s="147"/>
      <c r="B686" s="135" t="str">
        <f t="shared" si="1278"/>
        <v/>
      </c>
      <c r="C686" s="136" t="str">
        <f t="shared" si="1279"/>
        <v/>
      </c>
      <c r="D686" s="137"/>
      <c r="E686" s="137"/>
      <c r="F686" s="138">
        <f>SUMIF('Nhap-Xuat'!$K$12:$K$50000,$A686,'Nhap-Xuat'!$N$12:$N$50000)</f>
        <v>0</v>
      </c>
      <c r="G686" s="138">
        <f>SUMIF('Nhap-Xuat'!$K$12:$K$50000,$A686,'Nhap-Xuat'!$P$12:$P$50000)</f>
        <v>0</v>
      </c>
      <c r="H686" s="138">
        <f>SUMIF('Nhap-Xuat'!$K$12:$K$50000,$A686,'Nhap-Xuat'!$Q$12:$Q$50000)</f>
        <v>0</v>
      </c>
      <c r="I686" s="138">
        <f>SUMIF('Nhap-Xuat'!$K$12:$K$50000,$A686,'Nhap-Xuat'!$S$12:$S$50000)</f>
        <v>0</v>
      </c>
      <c r="J686" s="138">
        <f t="shared" ref="J686:K686" si="1358">D686+F686-H686</f>
        <v>0</v>
      </c>
      <c r="K686" s="138">
        <f t="shared" si="1358"/>
        <v>0</v>
      </c>
      <c r="L686" s="138">
        <f t="shared" ref="L686:M686" si="1359">D686+F686</f>
        <v>0</v>
      </c>
      <c r="M686" s="138">
        <f t="shared" si="1359"/>
        <v>0</v>
      </c>
      <c r="N686" s="139" t="str">
        <f t="shared" si="6"/>
        <v/>
      </c>
      <c r="O686" s="138">
        <f t="shared" si="7"/>
        <v>0</v>
      </c>
      <c r="P686" s="140" t="str">
        <f t="shared" si="3"/>
        <v/>
      </c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</row>
    <row r="687" ht="15.0" customHeight="1">
      <c r="A687" s="147"/>
      <c r="B687" s="135" t="str">
        <f t="shared" si="1278"/>
        <v/>
      </c>
      <c r="C687" s="136" t="str">
        <f t="shared" si="1279"/>
        <v/>
      </c>
      <c r="D687" s="137"/>
      <c r="E687" s="137"/>
      <c r="F687" s="138">
        <f>SUMIF('Nhap-Xuat'!$K$12:$K$50000,$A687,'Nhap-Xuat'!$N$12:$N$50000)</f>
        <v>0</v>
      </c>
      <c r="G687" s="138">
        <f>SUMIF('Nhap-Xuat'!$K$12:$K$50000,$A687,'Nhap-Xuat'!$P$12:$P$50000)</f>
        <v>0</v>
      </c>
      <c r="H687" s="138">
        <f>SUMIF('Nhap-Xuat'!$K$12:$K$50000,$A687,'Nhap-Xuat'!$Q$12:$Q$50000)</f>
        <v>0</v>
      </c>
      <c r="I687" s="138">
        <f>SUMIF('Nhap-Xuat'!$K$12:$K$50000,$A687,'Nhap-Xuat'!$S$12:$S$50000)</f>
        <v>0</v>
      </c>
      <c r="J687" s="138">
        <f t="shared" ref="J687:K687" si="1360">D687+F687-H687</f>
        <v>0</v>
      </c>
      <c r="K687" s="138">
        <f t="shared" si="1360"/>
        <v>0</v>
      </c>
      <c r="L687" s="138">
        <f t="shared" ref="L687:M687" si="1361">D687+F687</f>
        <v>0</v>
      </c>
      <c r="M687" s="138">
        <f t="shared" si="1361"/>
        <v>0</v>
      </c>
      <c r="N687" s="139" t="str">
        <f t="shared" si="6"/>
        <v/>
      </c>
      <c r="O687" s="138">
        <f t="shared" si="7"/>
        <v>0</v>
      </c>
      <c r="P687" s="140" t="str">
        <f t="shared" si="3"/>
        <v/>
      </c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</row>
    <row r="688" ht="15.0" customHeight="1">
      <c r="A688" s="147"/>
      <c r="B688" s="135" t="str">
        <f t="shared" si="1278"/>
        <v/>
      </c>
      <c r="C688" s="136" t="str">
        <f t="shared" si="1279"/>
        <v/>
      </c>
      <c r="D688" s="137"/>
      <c r="E688" s="137"/>
      <c r="F688" s="138">
        <f>SUMIF('Nhap-Xuat'!$K$12:$K$50000,$A688,'Nhap-Xuat'!$N$12:$N$50000)</f>
        <v>0</v>
      </c>
      <c r="G688" s="138">
        <f>SUMIF('Nhap-Xuat'!$K$12:$K$50000,$A688,'Nhap-Xuat'!$P$12:$P$50000)</f>
        <v>0</v>
      </c>
      <c r="H688" s="138">
        <f>SUMIF('Nhap-Xuat'!$K$12:$K$50000,$A688,'Nhap-Xuat'!$Q$12:$Q$50000)</f>
        <v>0</v>
      </c>
      <c r="I688" s="138">
        <f>SUMIF('Nhap-Xuat'!$K$12:$K$50000,$A688,'Nhap-Xuat'!$S$12:$S$50000)</f>
        <v>0</v>
      </c>
      <c r="J688" s="138">
        <f t="shared" ref="J688:K688" si="1362">D688+F688-H688</f>
        <v>0</v>
      </c>
      <c r="K688" s="138">
        <f t="shared" si="1362"/>
        <v>0</v>
      </c>
      <c r="L688" s="138">
        <f t="shared" ref="L688:M688" si="1363">D688+F688</f>
        <v>0</v>
      </c>
      <c r="M688" s="138">
        <f t="shared" si="1363"/>
        <v>0</v>
      </c>
      <c r="N688" s="139" t="str">
        <f t="shared" si="6"/>
        <v/>
      </c>
      <c r="O688" s="138">
        <f t="shared" si="7"/>
        <v>0</v>
      </c>
      <c r="P688" s="140" t="str">
        <f t="shared" si="3"/>
        <v/>
      </c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</row>
    <row r="689" ht="15.0" customHeight="1">
      <c r="A689" s="147"/>
      <c r="B689" s="135" t="str">
        <f t="shared" si="1278"/>
        <v/>
      </c>
      <c r="C689" s="136" t="str">
        <f t="shared" si="1279"/>
        <v/>
      </c>
      <c r="D689" s="137"/>
      <c r="E689" s="137"/>
      <c r="F689" s="138">
        <f>SUMIF('Nhap-Xuat'!$K$12:$K$50000,$A689,'Nhap-Xuat'!$N$12:$N$50000)</f>
        <v>0</v>
      </c>
      <c r="G689" s="138">
        <f>SUMIF('Nhap-Xuat'!$K$12:$K$50000,$A689,'Nhap-Xuat'!$P$12:$P$50000)</f>
        <v>0</v>
      </c>
      <c r="H689" s="138">
        <f>SUMIF('Nhap-Xuat'!$K$12:$K$50000,$A689,'Nhap-Xuat'!$Q$12:$Q$50000)</f>
        <v>0</v>
      </c>
      <c r="I689" s="138">
        <f>SUMIF('Nhap-Xuat'!$K$12:$K$50000,$A689,'Nhap-Xuat'!$S$12:$S$50000)</f>
        <v>0</v>
      </c>
      <c r="J689" s="138">
        <f t="shared" ref="J689:K689" si="1364">D689+F689-H689</f>
        <v>0</v>
      </c>
      <c r="K689" s="138">
        <f t="shared" si="1364"/>
        <v>0</v>
      </c>
      <c r="L689" s="138">
        <f t="shared" ref="L689:M689" si="1365">D689+F689</f>
        <v>0</v>
      </c>
      <c r="M689" s="138">
        <f t="shared" si="1365"/>
        <v>0</v>
      </c>
      <c r="N689" s="139" t="str">
        <f t="shared" si="6"/>
        <v/>
      </c>
      <c r="O689" s="138">
        <f t="shared" si="7"/>
        <v>0</v>
      </c>
      <c r="P689" s="140" t="str">
        <f t="shared" si="3"/>
        <v/>
      </c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</row>
    <row r="690" ht="15.0" customHeight="1">
      <c r="A690" s="147"/>
      <c r="B690" s="135" t="str">
        <f t="shared" si="1278"/>
        <v/>
      </c>
      <c r="C690" s="136" t="str">
        <f t="shared" si="1279"/>
        <v/>
      </c>
      <c r="D690" s="137"/>
      <c r="E690" s="137"/>
      <c r="F690" s="138">
        <f>SUMIF('Nhap-Xuat'!$K$12:$K$50000,$A690,'Nhap-Xuat'!$N$12:$N$50000)</f>
        <v>0</v>
      </c>
      <c r="G690" s="138">
        <f>SUMIF('Nhap-Xuat'!$K$12:$K$50000,$A690,'Nhap-Xuat'!$P$12:$P$50000)</f>
        <v>0</v>
      </c>
      <c r="H690" s="138">
        <f>SUMIF('Nhap-Xuat'!$K$12:$K$50000,$A690,'Nhap-Xuat'!$Q$12:$Q$50000)</f>
        <v>0</v>
      </c>
      <c r="I690" s="138">
        <f>SUMIF('Nhap-Xuat'!$K$12:$K$50000,$A690,'Nhap-Xuat'!$S$12:$S$50000)</f>
        <v>0</v>
      </c>
      <c r="J690" s="138">
        <f t="shared" ref="J690:K690" si="1366">D690+F690-H690</f>
        <v>0</v>
      </c>
      <c r="K690" s="138">
        <f t="shared" si="1366"/>
        <v>0</v>
      </c>
      <c r="L690" s="138">
        <f t="shared" ref="L690:M690" si="1367">D690+F690</f>
        <v>0</v>
      </c>
      <c r="M690" s="138">
        <f t="shared" si="1367"/>
        <v>0</v>
      </c>
      <c r="N690" s="139" t="str">
        <f t="shared" si="6"/>
        <v/>
      </c>
      <c r="O690" s="138">
        <f t="shared" si="7"/>
        <v>0</v>
      </c>
      <c r="P690" s="140" t="str">
        <f t="shared" si="3"/>
        <v/>
      </c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</row>
    <row r="691" ht="15.0" customHeight="1">
      <c r="A691" s="147"/>
      <c r="B691" s="135" t="str">
        <f t="shared" si="1278"/>
        <v/>
      </c>
      <c r="C691" s="136" t="str">
        <f t="shared" si="1279"/>
        <v/>
      </c>
      <c r="D691" s="137"/>
      <c r="E691" s="137"/>
      <c r="F691" s="138">
        <f>SUMIF('Nhap-Xuat'!$K$12:$K$50000,$A691,'Nhap-Xuat'!$N$12:$N$50000)</f>
        <v>0</v>
      </c>
      <c r="G691" s="138">
        <f>SUMIF('Nhap-Xuat'!$K$12:$K$50000,$A691,'Nhap-Xuat'!$P$12:$P$50000)</f>
        <v>0</v>
      </c>
      <c r="H691" s="138">
        <f>SUMIF('Nhap-Xuat'!$K$12:$K$50000,$A691,'Nhap-Xuat'!$Q$12:$Q$50000)</f>
        <v>0</v>
      </c>
      <c r="I691" s="138">
        <f>SUMIF('Nhap-Xuat'!$K$12:$K$50000,$A691,'Nhap-Xuat'!$S$12:$S$50000)</f>
        <v>0</v>
      </c>
      <c r="J691" s="138">
        <f t="shared" ref="J691:K691" si="1368">D691+F691-H691</f>
        <v>0</v>
      </c>
      <c r="K691" s="138">
        <f t="shared" si="1368"/>
        <v>0</v>
      </c>
      <c r="L691" s="138">
        <f t="shared" ref="L691:M691" si="1369">D691+F691</f>
        <v>0</v>
      </c>
      <c r="M691" s="138">
        <f t="shared" si="1369"/>
        <v>0</v>
      </c>
      <c r="N691" s="139" t="str">
        <f t="shared" si="6"/>
        <v/>
      </c>
      <c r="O691" s="138">
        <f t="shared" si="7"/>
        <v>0</v>
      </c>
      <c r="P691" s="140" t="str">
        <f t="shared" si="3"/>
        <v/>
      </c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</row>
    <row r="692" ht="15.0" customHeight="1">
      <c r="A692" s="147"/>
      <c r="B692" s="135" t="str">
        <f t="shared" si="1278"/>
        <v/>
      </c>
      <c r="C692" s="136" t="str">
        <f t="shared" si="1279"/>
        <v/>
      </c>
      <c r="D692" s="137"/>
      <c r="E692" s="137"/>
      <c r="F692" s="138">
        <f>SUMIF('Nhap-Xuat'!$K$12:$K$50000,$A692,'Nhap-Xuat'!$N$12:$N$50000)</f>
        <v>0</v>
      </c>
      <c r="G692" s="138">
        <f>SUMIF('Nhap-Xuat'!$K$12:$K$50000,$A692,'Nhap-Xuat'!$P$12:$P$50000)</f>
        <v>0</v>
      </c>
      <c r="H692" s="138">
        <f>SUMIF('Nhap-Xuat'!$K$12:$K$50000,$A692,'Nhap-Xuat'!$Q$12:$Q$50000)</f>
        <v>0</v>
      </c>
      <c r="I692" s="138">
        <f>SUMIF('Nhap-Xuat'!$K$12:$K$50000,$A692,'Nhap-Xuat'!$S$12:$S$50000)</f>
        <v>0</v>
      </c>
      <c r="J692" s="138">
        <f t="shared" ref="J692:K692" si="1370">D692+F692-H692</f>
        <v>0</v>
      </c>
      <c r="K692" s="138">
        <f t="shared" si="1370"/>
        <v>0</v>
      </c>
      <c r="L692" s="138">
        <f t="shared" ref="L692:M692" si="1371">D692+F692</f>
        <v>0</v>
      </c>
      <c r="M692" s="138">
        <f t="shared" si="1371"/>
        <v>0</v>
      </c>
      <c r="N692" s="139" t="str">
        <f t="shared" si="6"/>
        <v/>
      </c>
      <c r="O692" s="138">
        <f t="shared" si="7"/>
        <v>0</v>
      </c>
      <c r="P692" s="140" t="str">
        <f t="shared" si="3"/>
        <v/>
      </c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</row>
    <row r="693" ht="15.0" customHeight="1">
      <c r="A693" s="147"/>
      <c r="B693" s="135" t="str">
        <f t="shared" si="1278"/>
        <v/>
      </c>
      <c r="C693" s="136" t="str">
        <f t="shared" si="1279"/>
        <v/>
      </c>
      <c r="D693" s="137"/>
      <c r="E693" s="137"/>
      <c r="F693" s="138">
        <f>SUMIF('Nhap-Xuat'!$K$12:$K$50000,$A693,'Nhap-Xuat'!$N$12:$N$50000)</f>
        <v>0</v>
      </c>
      <c r="G693" s="138">
        <f>SUMIF('Nhap-Xuat'!$K$12:$K$50000,$A693,'Nhap-Xuat'!$P$12:$P$50000)</f>
        <v>0</v>
      </c>
      <c r="H693" s="138">
        <f>SUMIF('Nhap-Xuat'!$K$12:$K$50000,$A693,'Nhap-Xuat'!$Q$12:$Q$50000)</f>
        <v>0</v>
      </c>
      <c r="I693" s="138">
        <f>SUMIF('Nhap-Xuat'!$K$12:$K$50000,$A693,'Nhap-Xuat'!$S$12:$S$50000)</f>
        <v>0</v>
      </c>
      <c r="J693" s="138">
        <f t="shared" ref="J693:K693" si="1372">D693+F693-H693</f>
        <v>0</v>
      </c>
      <c r="K693" s="138">
        <f t="shared" si="1372"/>
        <v>0</v>
      </c>
      <c r="L693" s="138">
        <f t="shared" ref="L693:M693" si="1373">D693+F693</f>
        <v>0</v>
      </c>
      <c r="M693" s="138">
        <f t="shared" si="1373"/>
        <v>0</v>
      </c>
      <c r="N693" s="139" t="str">
        <f t="shared" si="6"/>
        <v/>
      </c>
      <c r="O693" s="138">
        <f t="shared" si="7"/>
        <v>0</v>
      </c>
      <c r="P693" s="140" t="str">
        <f t="shared" si="3"/>
        <v/>
      </c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</row>
    <row r="694" ht="15.0" customHeight="1">
      <c r="A694" s="147"/>
      <c r="B694" s="135" t="str">
        <f t="shared" si="1278"/>
        <v/>
      </c>
      <c r="C694" s="136" t="str">
        <f t="shared" si="1279"/>
        <v/>
      </c>
      <c r="D694" s="137"/>
      <c r="E694" s="137"/>
      <c r="F694" s="138">
        <f>SUMIF('Nhap-Xuat'!$K$12:$K$50000,$A694,'Nhap-Xuat'!$N$12:$N$50000)</f>
        <v>0</v>
      </c>
      <c r="G694" s="138">
        <f>SUMIF('Nhap-Xuat'!$K$12:$K$50000,$A694,'Nhap-Xuat'!$P$12:$P$50000)</f>
        <v>0</v>
      </c>
      <c r="H694" s="138">
        <f>SUMIF('Nhap-Xuat'!$K$12:$K$50000,$A694,'Nhap-Xuat'!$Q$12:$Q$50000)</f>
        <v>0</v>
      </c>
      <c r="I694" s="138">
        <f>SUMIF('Nhap-Xuat'!$K$12:$K$50000,$A694,'Nhap-Xuat'!$S$12:$S$50000)</f>
        <v>0</v>
      </c>
      <c r="J694" s="138">
        <f t="shared" ref="J694:K694" si="1374">D694+F694-H694</f>
        <v>0</v>
      </c>
      <c r="K694" s="138">
        <f t="shared" si="1374"/>
        <v>0</v>
      </c>
      <c r="L694" s="138">
        <f t="shared" ref="L694:M694" si="1375">D694+F694</f>
        <v>0</v>
      </c>
      <c r="M694" s="138">
        <f t="shared" si="1375"/>
        <v>0</v>
      </c>
      <c r="N694" s="139" t="str">
        <f t="shared" si="6"/>
        <v/>
      </c>
      <c r="O694" s="138">
        <f t="shared" si="7"/>
        <v>0</v>
      </c>
      <c r="P694" s="140" t="str">
        <f t="shared" si="3"/>
        <v/>
      </c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</row>
    <row r="695" ht="15.0" customHeight="1">
      <c r="A695" s="147"/>
      <c r="B695" s="135" t="str">
        <f t="shared" si="1278"/>
        <v/>
      </c>
      <c r="C695" s="136" t="str">
        <f t="shared" si="1279"/>
        <v/>
      </c>
      <c r="D695" s="137"/>
      <c r="E695" s="137"/>
      <c r="F695" s="138">
        <f>SUMIF('Nhap-Xuat'!$K$12:$K$50000,$A695,'Nhap-Xuat'!$N$12:$N$50000)</f>
        <v>0</v>
      </c>
      <c r="G695" s="138">
        <f>SUMIF('Nhap-Xuat'!$K$12:$K$50000,$A695,'Nhap-Xuat'!$P$12:$P$50000)</f>
        <v>0</v>
      </c>
      <c r="H695" s="138">
        <f>SUMIF('Nhap-Xuat'!$K$12:$K$50000,$A695,'Nhap-Xuat'!$Q$12:$Q$50000)</f>
        <v>0</v>
      </c>
      <c r="I695" s="138">
        <f>SUMIF('Nhap-Xuat'!$K$12:$K$50000,$A695,'Nhap-Xuat'!$S$12:$S$50000)</f>
        <v>0</v>
      </c>
      <c r="J695" s="138">
        <f t="shared" ref="J695:K695" si="1376">D695+F695-H695</f>
        <v>0</v>
      </c>
      <c r="K695" s="138">
        <f t="shared" si="1376"/>
        <v>0</v>
      </c>
      <c r="L695" s="138">
        <f t="shared" ref="L695:M695" si="1377">D695+F695</f>
        <v>0</v>
      </c>
      <c r="M695" s="138">
        <f t="shared" si="1377"/>
        <v>0</v>
      </c>
      <c r="N695" s="139" t="str">
        <f t="shared" si="6"/>
        <v/>
      </c>
      <c r="O695" s="138">
        <f t="shared" si="7"/>
        <v>0</v>
      </c>
      <c r="P695" s="140" t="str">
        <f t="shared" si="3"/>
        <v/>
      </c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</row>
    <row r="696" ht="15.0" customHeight="1">
      <c r="A696" s="147"/>
      <c r="B696" s="135" t="str">
        <f t="shared" si="1278"/>
        <v/>
      </c>
      <c r="C696" s="136" t="str">
        <f t="shared" si="1279"/>
        <v/>
      </c>
      <c r="D696" s="137"/>
      <c r="E696" s="137"/>
      <c r="F696" s="138">
        <f>SUMIF('Nhap-Xuat'!$K$12:$K$50000,$A696,'Nhap-Xuat'!$N$12:$N$50000)</f>
        <v>0</v>
      </c>
      <c r="G696" s="138">
        <f>SUMIF('Nhap-Xuat'!$K$12:$K$50000,$A696,'Nhap-Xuat'!$P$12:$P$50000)</f>
        <v>0</v>
      </c>
      <c r="H696" s="138">
        <f>SUMIF('Nhap-Xuat'!$K$12:$K$50000,$A696,'Nhap-Xuat'!$Q$12:$Q$50000)</f>
        <v>0</v>
      </c>
      <c r="I696" s="138">
        <f>SUMIF('Nhap-Xuat'!$K$12:$K$50000,$A696,'Nhap-Xuat'!$S$12:$S$50000)</f>
        <v>0</v>
      </c>
      <c r="J696" s="138">
        <f t="shared" ref="J696:K696" si="1378">D696+F696-H696</f>
        <v>0</v>
      </c>
      <c r="K696" s="138">
        <f t="shared" si="1378"/>
        <v>0</v>
      </c>
      <c r="L696" s="138">
        <f t="shared" ref="L696:M696" si="1379">D696+F696</f>
        <v>0</v>
      </c>
      <c r="M696" s="138">
        <f t="shared" si="1379"/>
        <v>0</v>
      </c>
      <c r="N696" s="139" t="str">
        <f t="shared" si="6"/>
        <v/>
      </c>
      <c r="O696" s="138">
        <f t="shared" si="7"/>
        <v>0</v>
      </c>
      <c r="P696" s="140" t="str">
        <f t="shared" si="3"/>
        <v/>
      </c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</row>
    <row r="697" ht="15.0" customHeight="1">
      <c r="A697" s="147"/>
      <c r="B697" s="135" t="str">
        <f t="shared" si="1278"/>
        <v/>
      </c>
      <c r="C697" s="136" t="str">
        <f t="shared" si="1279"/>
        <v/>
      </c>
      <c r="D697" s="137"/>
      <c r="E697" s="137"/>
      <c r="F697" s="138">
        <f>SUMIF('Nhap-Xuat'!$K$12:$K$50000,$A697,'Nhap-Xuat'!$N$12:$N$50000)</f>
        <v>0</v>
      </c>
      <c r="G697" s="138">
        <f>SUMIF('Nhap-Xuat'!$K$12:$K$50000,$A697,'Nhap-Xuat'!$P$12:$P$50000)</f>
        <v>0</v>
      </c>
      <c r="H697" s="138">
        <f>SUMIF('Nhap-Xuat'!$K$12:$K$50000,$A697,'Nhap-Xuat'!$Q$12:$Q$50000)</f>
        <v>0</v>
      </c>
      <c r="I697" s="138">
        <f>SUMIF('Nhap-Xuat'!$K$12:$K$50000,$A697,'Nhap-Xuat'!$S$12:$S$50000)</f>
        <v>0</v>
      </c>
      <c r="J697" s="138">
        <f t="shared" ref="J697:K697" si="1380">D697+F697-H697</f>
        <v>0</v>
      </c>
      <c r="K697" s="138">
        <f t="shared" si="1380"/>
        <v>0</v>
      </c>
      <c r="L697" s="138">
        <f t="shared" ref="L697:M697" si="1381">D697+F697</f>
        <v>0</v>
      </c>
      <c r="M697" s="138">
        <f t="shared" si="1381"/>
        <v>0</v>
      </c>
      <c r="N697" s="139" t="str">
        <f t="shared" si="6"/>
        <v/>
      </c>
      <c r="O697" s="138">
        <f t="shared" si="7"/>
        <v>0</v>
      </c>
      <c r="P697" s="140" t="str">
        <f t="shared" si="3"/>
        <v/>
      </c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</row>
    <row r="698" ht="15.0" customHeight="1">
      <c r="A698" s="147"/>
      <c r="B698" s="135" t="str">
        <f t="shared" si="1278"/>
        <v/>
      </c>
      <c r="C698" s="136" t="str">
        <f t="shared" si="1279"/>
        <v/>
      </c>
      <c r="D698" s="137"/>
      <c r="E698" s="137"/>
      <c r="F698" s="138">
        <f>SUMIF('Nhap-Xuat'!$K$12:$K$50000,$A698,'Nhap-Xuat'!$N$12:$N$50000)</f>
        <v>0</v>
      </c>
      <c r="G698" s="138">
        <f>SUMIF('Nhap-Xuat'!$K$12:$K$50000,$A698,'Nhap-Xuat'!$P$12:$P$50000)</f>
        <v>0</v>
      </c>
      <c r="H698" s="138">
        <f>SUMIF('Nhap-Xuat'!$K$12:$K$50000,$A698,'Nhap-Xuat'!$Q$12:$Q$50000)</f>
        <v>0</v>
      </c>
      <c r="I698" s="138">
        <f>SUMIF('Nhap-Xuat'!$K$12:$K$50000,$A698,'Nhap-Xuat'!$S$12:$S$50000)</f>
        <v>0</v>
      </c>
      <c r="J698" s="138">
        <f t="shared" ref="J698:K698" si="1382">D698+F698-H698</f>
        <v>0</v>
      </c>
      <c r="K698" s="138">
        <f t="shared" si="1382"/>
        <v>0</v>
      </c>
      <c r="L698" s="138">
        <f t="shared" ref="L698:M698" si="1383">D698+F698</f>
        <v>0</v>
      </c>
      <c r="M698" s="138">
        <f t="shared" si="1383"/>
        <v>0</v>
      </c>
      <c r="N698" s="139" t="str">
        <f t="shared" si="6"/>
        <v/>
      </c>
      <c r="O698" s="138">
        <f t="shared" si="7"/>
        <v>0</v>
      </c>
      <c r="P698" s="140" t="str">
        <f t="shared" si="3"/>
        <v/>
      </c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</row>
    <row r="699" ht="15.0" customHeight="1">
      <c r="A699" s="147"/>
      <c r="B699" s="135" t="str">
        <f t="shared" si="1278"/>
        <v/>
      </c>
      <c r="C699" s="136" t="str">
        <f t="shared" si="1279"/>
        <v/>
      </c>
      <c r="D699" s="137"/>
      <c r="E699" s="137"/>
      <c r="F699" s="138">
        <f>SUMIF('Nhap-Xuat'!$K$12:$K$50000,$A699,'Nhap-Xuat'!$N$12:$N$50000)</f>
        <v>0</v>
      </c>
      <c r="G699" s="138">
        <f>SUMIF('Nhap-Xuat'!$K$12:$K$50000,$A699,'Nhap-Xuat'!$P$12:$P$50000)</f>
        <v>0</v>
      </c>
      <c r="H699" s="138">
        <f>SUMIF('Nhap-Xuat'!$K$12:$K$50000,$A699,'Nhap-Xuat'!$Q$12:$Q$50000)</f>
        <v>0</v>
      </c>
      <c r="I699" s="138">
        <f>SUMIF('Nhap-Xuat'!$K$12:$K$50000,$A699,'Nhap-Xuat'!$S$12:$S$50000)</f>
        <v>0</v>
      </c>
      <c r="J699" s="138">
        <f t="shared" ref="J699:K699" si="1384">D699+F699-H699</f>
        <v>0</v>
      </c>
      <c r="K699" s="138">
        <f t="shared" si="1384"/>
        <v>0</v>
      </c>
      <c r="L699" s="138">
        <f t="shared" ref="L699:M699" si="1385">D699+F699</f>
        <v>0</v>
      </c>
      <c r="M699" s="138">
        <f t="shared" si="1385"/>
        <v>0</v>
      </c>
      <c r="N699" s="139" t="str">
        <f t="shared" si="6"/>
        <v/>
      </c>
      <c r="O699" s="138">
        <f t="shared" si="7"/>
        <v>0</v>
      </c>
      <c r="P699" s="140" t="str">
        <f t="shared" si="3"/>
        <v/>
      </c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</row>
    <row r="700" ht="15.0" customHeight="1">
      <c r="A700" s="147"/>
      <c r="B700" s="135" t="str">
        <f t="shared" si="1278"/>
        <v/>
      </c>
      <c r="C700" s="136" t="str">
        <f t="shared" si="1279"/>
        <v/>
      </c>
      <c r="D700" s="137"/>
      <c r="E700" s="137"/>
      <c r="F700" s="138">
        <f>SUMIF('Nhap-Xuat'!$K$12:$K$50000,$A700,'Nhap-Xuat'!$N$12:$N$50000)</f>
        <v>0</v>
      </c>
      <c r="G700" s="138">
        <f>SUMIF('Nhap-Xuat'!$K$12:$K$50000,$A700,'Nhap-Xuat'!$P$12:$P$50000)</f>
        <v>0</v>
      </c>
      <c r="H700" s="138">
        <f>SUMIF('Nhap-Xuat'!$K$12:$K$50000,$A700,'Nhap-Xuat'!$Q$12:$Q$50000)</f>
        <v>0</v>
      </c>
      <c r="I700" s="138">
        <f>SUMIF('Nhap-Xuat'!$K$12:$K$50000,$A700,'Nhap-Xuat'!$S$12:$S$50000)</f>
        <v>0</v>
      </c>
      <c r="J700" s="138">
        <f t="shared" ref="J700:K700" si="1386">D700+F700-H700</f>
        <v>0</v>
      </c>
      <c r="K700" s="138">
        <f t="shared" si="1386"/>
        <v>0</v>
      </c>
      <c r="L700" s="138">
        <f t="shared" ref="L700:M700" si="1387">D700+F700</f>
        <v>0</v>
      </c>
      <c r="M700" s="138">
        <f t="shared" si="1387"/>
        <v>0</v>
      </c>
      <c r="N700" s="139" t="str">
        <f t="shared" si="6"/>
        <v/>
      </c>
      <c r="O700" s="138">
        <f t="shared" si="7"/>
        <v>0</v>
      </c>
      <c r="P700" s="140" t="str">
        <f t="shared" si="3"/>
        <v/>
      </c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</row>
    <row r="701" ht="15.0" customHeight="1">
      <c r="A701" s="147"/>
      <c r="B701" s="135" t="str">
        <f t="shared" si="1278"/>
        <v/>
      </c>
      <c r="C701" s="136" t="str">
        <f t="shared" si="1279"/>
        <v/>
      </c>
      <c r="D701" s="137"/>
      <c r="E701" s="137"/>
      <c r="F701" s="138">
        <f>SUMIF('Nhap-Xuat'!$K$12:$K$50000,$A701,'Nhap-Xuat'!$N$12:$N$50000)</f>
        <v>0</v>
      </c>
      <c r="G701" s="138">
        <f>SUMIF('Nhap-Xuat'!$K$12:$K$50000,$A701,'Nhap-Xuat'!$P$12:$P$50000)</f>
        <v>0</v>
      </c>
      <c r="H701" s="138">
        <f>SUMIF('Nhap-Xuat'!$K$12:$K$50000,$A701,'Nhap-Xuat'!$Q$12:$Q$50000)</f>
        <v>0</v>
      </c>
      <c r="I701" s="138">
        <f>SUMIF('Nhap-Xuat'!$K$12:$K$50000,$A701,'Nhap-Xuat'!$S$12:$S$50000)</f>
        <v>0</v>
      </c>
      <c r="J701" s="138">
        <f t="shared" ref="J701:K701" si="1388">D701+F701-H701</f>
        <v>0</v>
      </c>
      <c r="K701" s="138">
        <f t="shared" si="1388"/>
        <v>0</v>
      </c>
      <c r="L701" s="138">
        <f t="shared" ref="L701:M701" si="1389">D701+F701</f>
        <v>0</v>
      </c>
      <c r="M701" s="138">
        <f t="shared" si="1389"/>
        <v>0</v>
      </c>
      <c r="N701" s="139" t="str">
        <f t="shared" si="6"/>
        <v/>
      </c>
      <c r="O701" s="138">
        <f t="shared" si="7"/>
        <v>0</v>
      </c>
      <c r="P701" s="140" t="str">
        <f t="shared" si="3"/>
        <v/>
      </c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</row>
    <row r="702" ht="15.0" customHeight="1">
      <c r="A702" s="147"/>
      <c r="B702" s="135" t="str">
        <f t="shared" si="1278"/>
        <v/>
      </c>
      <c r="C702" s="136" t="str">
        <f t="shared" si="1279"/>
        <v/>
      </c>
      <c r="D702" s="137"/>
      <c r="E702" s="137"/>
      <c r="F702" s="138">
        <f>SUMIF('Nhap-Xuat'!$K$12:$K$50000,$A702,'Nhap-Xuat'!$N$12:$N$50000)</f>
        <v>0</v>
      </c>
      <c r="G702" s="138">
        <f>SUMIF('Nhap-Xuat'!$K$12:$K$50000,$A702,'Nhap-Xuat'!$P$12:$P$50000)</f>
        <v>0</v>
      </c>
      <c r="H702" s="138">
        <f>SUMIF('Nhap-Xuat'!$K$12:$K$50000,$A702,'Nhap-Xuat'!$Q$12:$Q$50000)</f>
        <v>0</v>
      </c>
      <c r="I702" s="138">
        <f>SUMIF('Nhap-Xuat'!$K$12:$K$50000,$A702,'Nhap-Xuat'!$S$12:$S$50000)</f>
        <v>0</v>
      </c>
      <c r="J702" s="138">
        <f t="shared" ref="J702:K702" si="1390">D702+F702-H702</f>
        <v>0</v>
      </c>
      <c r="K702" s="138">
        <f t="shared" si="1390"/>
        <v>0</v>
      </c>
      <c r="L702" s="138">
        <f t="shared" ref="L702:M702" si="1391">D702+F702</f>
        <v>0</v>
      </c>
      <c r="M702" s="138">
        <f t="shared" si="1391"/>
        <v>0</v>
      </c>
      <c r="N702" s="139" t="str">
        <f t="shared" si="6"/>
        <v/>
      </c>
      <c r="O702" s="138">
        <f t="shared" si="7"/>
        <v>0</v>
      </c>
      <c r="P702" s="140" t="str">
        <f t="shared" si="3"/>
        <v/>
      </c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</row>
    <row r="703" ht="15.0" customHeight="1">
      <c r="A703" s="147"/>
      <c r="B703" s="135" t="str">
        <f t="shared" si="1278"/>
        <v/>
      </c>
      <c r="C703" s="136" t="str">
        <f t="shared" si="1279"/>
        <v/>
      </c>
      <c r="D703" s="137"/>
      <c r="E703" s="137"/>
      <c r="F703" s="138">
        <f>SUMIF('Nhap-Xuat'!$K$12:$K$50000,$A703,'Nhap-Xuat'!$N$12:$N$50000)</f>
        <v>0</v>
      </c>
      <c r="G703" s="138">
        <f>SUMIF('Nhap-Xuat'!$K$12:$K$50000,$A703,'Nhap-Xuat'!$P$12:$P$50000)</f>
        <v>0</v>
      </c>
      <c r="H703" s="138">
        <f>SUMIF('Nhap-Xuat'!$K$12:$K$50000,$A703,'Nhap-Xuat'!$Q$12:$Q$50000)</f>
        <v>0</v>
      </c>
      <c r="I703" s="138">
        <f>SUMIF('Nhap-Xuat'!$K$12:$K$50000,$A703,'Nhap-Xuat'!$S$12:$S$50000)</f>
        <v>0</v>
      </c>
      <c r="J703" s="138">
        <f t="shared" ref="J703:K703" si="1392">D703+F703-H703</f>
        <v>0</v>
      </c>
      <c r="K703" s="138">
        <f t="shared" si="1392"/>
        <v>0</v>
      </c>
      <c r="L703" s="138">
        <f t="shared" ref="L703:M703" si="1393">D703+F703</f>
        <v>0</v>
      </c>
      <c r="M703" s="138">
        <f t="shared" si="1393"/>
        <v>0</v>
      </c>
      <c r="N703" s="139" t="str">
        <f t="shared" si="6"/>
        <v/>
      </c>
      <c r="O703" s="138">
        <f t="shared" si="7"/>
        <v>0</v>
      </c>
      <c r="P703" s="140" t="str">
        <f t="shared" si="3"/>
        <v/>
      </c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</row>
    <row r="704" ht="15.0" customHeight="1">
      <c r="A704" s="147"/>
      <c r="B704" s="135" t="str">
        <f t="shared" si="1278"/>
        <v/>
      </c>
      <c r="C704" s="136" t="str">
        <f t="shared" si="1279"/>
        <v/>
      </c>
      <c r="D704" s="137"/>
      <c r="E704" s="137"/>
      <c r="F704" s="138">
        <f>SUMIF('Nhap-Xuat'!$K$12:$K$50000,$A704,'Nhap-Xuat'!$N$12:$N$50000)</f>
        <v>0</v>
      </c>
      <c r="G704" s="138">
        <f>SUMIF('Nhap-Xuat'!$K$12:$K$50000,$A704,'Nhap-Xuat'!$P$12:$P$50000)</f>
        <v>0</v>
      </c>
      <c r="H704" s="138">
        <f>SUMIF('Nhap-Xuat'!$K$12:$K$50000,$A704,'Nhap-Xuat'!$Q$12:$Q$50000)</f>
        <v>0</v>
      </c>
      <c r="I704" s="138">
        <f>SUMIF('Nhap-Xuat'!$K$12:$K$50000,$A704,'Nhap-Xuat'!$S$12:$S$50000)</f>
        <v>0</v>
      </c>
      <c r="J704" s="138">
        <f t="shared" ref="J704:K704" si="1394">D704+F704-H704</f>
        <v>0</v>
      </c>
      <c r="K704" s="138">
        <f t="shared" si="1394"/>
        <v>0</v>
      </c>
      <c r="L704" s="138">
        <f t="shared" ref="L704:M704" si="1395">D704+F704</f>
        <v>0</v>
      </c>
      <c r="M704" s="138">
        <f t="shared" si="1395"/>
        <v>0</v>
      </c>
      <c r="N704" s="139" t="str">
        <f t="shared" si="6"/>
        <v/>
      </c>
      <c r="O704" s="138">
        <f t="shared" si="7"/>
        <v>0</v>
      </c>
      <c r="P704" s="140" t="str">
        <f t="shared" si="3"/>
        <v/>
      </c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</row>
    <row r="705" ht="15.0" customHeight="1">
      <c r="A705" s="147"/>
      <c r="B705" s="135" t="str">
        <f t="shared" si="1278"/>
        <v/>
      </c>
      <c r="C705" s="136" t="str">
        <f t="shared" si="1279"/>
        <v/>
      </c>
      <c r="D705" s="137"/>
      <c r="E705" s="137"/>
      <c r="F705" s="138">
        <f>SUMIF('Nhap-Xuat'!$K$12:$K$50000,$A705,'Nhap-Xuat'!$N$12:$N$50000)</f>
        <v>0</v>
      </c>
      <c r="G705" s="138">
        <f>SUMIF('Nhap-Xuat'!$K$12:$K$50000,$A705,'Nhap-Xuat'!$P$12:$P$50000)</f>
        <v>0</v>
      </c>
      <c r="H705" s="138">
        <f>SUMIF('Nhap-Xuat'!$K$12:$K$50000,$A705,'Nhap-Xuat'!$Q$12:$Q$50000)</f>
        <v>0</v>
      </c>
      <c r="I705" s="138">
        <f>SUMIF('Nhap-Xuat'!$K$12:$K$50000,$A705,'Nhap-Xuat'!$S$12:$S$50000)</f>
        <v>0</v>
      </c>
      <c r="J705" s="138">
        <f t="shared" ref="J705:K705" si="1396">D705+F705-H705</f>
        <v>0</v>
      </c>
      <c r="K705" s="138">
        <f t="shared" si="1396"/>
        <v>0</v>
      </c>
      <c r="L705" s="138">
        <f t="shared" ref="L705:M705" si="1397">D705+F705</f>
        <v>0</v>
      </c>
      <c r="M705" s="138">
        <f t="shared" si="1397"/>
        <v>0</v>
      </c>
      <c r="N705" s="139" t="str">
        <f t="shared" si="6"/>
        <v/>
      </c>
      <c r="O705" s="138">
        <f t="shared" si="7"/>
        <v>0</v>
      </c>
      <c r="P705" s="140" t="str">
        <f t="shared" si="3"/>
        <v/>
      </c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</row>
    <row r="706" ht="15.0" customHeight="1">
      <c r="A706" s="147"/>
      <c r="B706" s="135" t="str">
        <f t="shared" si="1278"/>
        <v/>
      </c>
      <c r="C706" s="136" t="str">
        <f t="shared" si="1279"/>
        <v/>
      </c>
      <c r="D706" s="137"/>
      <c r="E706" s="137"/>
      <c r="F706" s="138">
        <f>SUMIF('Nhap-Xuat'!$K$12:$K$50000,$A706,'Nhap-Xuat'!$N$12:$N$50000)</f>
        <v>0</v>
      </c>
      <c r="G706" s="138">
        <f>SUMIF('Nhap-Xuat'!$K$12:$K$50000,$A706,'Nhap-Xuat'!$P$12:$P$50000)</f>
        <v>0</v>
      </c>
      <c r="H706" s="138">
        <f>SUMIF('Nhap-Xuat'!$K$12:$K$50000,$A706,'Nhap-Xuat'!$Q$12:$Q$50000)</f>
        <v>0</v>
      </c>
      <c r="I706" s="138">
        <f>SUMIF('Nhap-Xuat'!$K$12:$K$50000,$A706,'Nhap-Xuat'!$S$12:$S$50000)</f>
        <v>0</v>
      </c>
      <c r="J706" s="138">
        <f t="shared" ref="J706:K706" si="1398">D706+F706-H706</f>
        <v>0</v>
      </c>
      <c r="K706" s="138">
        <f t="shared" si="1398"/>
        <v>0</v>
      </c>
      <c r="L706" s="138">
        <f t="shared" ref="L706:M706" si="1399">D706+F706</f>
        <v>0</v>
      </c>
      <c r="M706" s="138">
        <f t="shared" si="1399"/>
        <v>0</v>
      </c>
      <c r="N706" s="139" t="str">
        <f t="shared" si="6"/>
        <v/>
      </c>
      <c r="O706" s="138">
        <f t="shared" si="7"/>
        <v>0</v>
      </c>
      <c r="P706" s="140" t="str">
        <f t="shared" si="3"/>
        <v/>
      </c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</row>
    <row r="707" ht="15.0" customHeight="1">
      <c r="A707" s="147"/>
      <c r="B707" s="135" t="str">
        <f t="shared" si="1278"/>
        <v/>
      </c>
      <c r="C707" s="136" t="str">
        <f t="shared" si="1279"/>
        <v/>
      </c>
      <c r="D707" s="137"/>
      <c r="E707" s="137"/>
      <c r="F707" s="138">
        <f>SUMIF('Nhap-Xuat'!$K$12:$K$50000,$A707,'Nhap-Xuat'!$N$12:$N$50000)</f>
        <v>0</v>
      </c>
      <c r="G707" s="138">
        <f>SUMIF('Nhap-Xuat'!$K$12:$K$50000,$A707,'Nhap-Xuat'!$P$12:$P$50000)</f>
        <v>0</v>
      </c>
      <c r="H707" s="138">
        <f>SUMIF('Nhap-Xuat'!$K$12:$K$50000,$A707,'Nhap-Xuat'!$Q$12:$Q$50000)</f>
        <v>0</v>
      </c>
      <c r="I707" s="138">
        <f>SUMIF('Nhap-Xuat'!$K$12:$K$50000,$A707,'Nhap-Xuat'!$S$12:$S$50000)</f>
        <v>0</v>
      </c>
      <c r="J707" s="138">
        <f t="shared" ref="J707:K707" si="1400">D707+F707-H707</f>
        <v>0</v>
      </c>
      <c r="K707" s="138">
        <f t="shared" si="1400"/>
        <v>0</v>
      </c>
      <c r="L707" s="138">
        <f t="shared" ref="L707:M707" si="1401">D707+F707</f>
        <v>0</v>
      </c>
      <c r="M707" s="138">
        <f t="shared" si="1401"/>
        <v>0</v>
      </c>
      <c r="N707" s="139" t="str">
        <f t="shared" si="6"/>
        <v/>
      </c>
      <c r="O707" s="138">
        <f t="shared" si="7"/>
        <v>0</v>
      </c>
      <c r="P707" s="140" t="str">
        <f t="shared" si="3"/>
        <v/>
      </c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</row>
    <row r="708" ht="15.0" customHeight="1">
      <c r="A708" s="147"/>
      <c r="B708" s="135" t="str">
        <f t="shared" si="1278"/>
        <v/>
      </c>
      <c r="C708" s="136" t="str">
        <f t="shared" si="1279"/>
        <v/>
      </c>
      <c r="D708" s="137"/>
      <c r="E708" s="137"/>
      <c r="F708" s="138">
        <f>SUMIF('Nhap-Xuat'!$K$12:$K$50000,$A708,'Nhap-Xuat'!$N$12:$N$50000)</f>
        <v>0</v>
      </c>
      <c r="G708" s="138">
        <f>SUMIF('Nhap-Xuat'!$K$12:$K$50000,$A708,'Nhap-Xuat'!$P$12:$P$50000)</f>
        <v>0</v>
      </c>
      <c r="H708" s="138">
        <f>SUMIF('Nhap-Xuat'!$K$12:$K$50000,$A708,'Nhap-Xuat'!$Q$12:$Q$50000)</f>
        <v>0</v>
      </c>
      <c r="I708" s="138">
        <f>SUMIF('Nhap-Xuat'!$K$12:$K$50000,$A708,'Nhap-Xuat'!$S$12:$S$50000)</f>
        <v>0</v>
      </c>
      <c r="J708" s="138">
        <f t="shared" ref="J708:K708" si="1402">D708+F708-H708</f>
        <v>0</v>
      </c>
      <c r="K708" s="138">
        <f t="shared" si="1402"/>
        <v>0</v>
      </c>
      <c r="L708" s="138">
        <f t="shared" ref="L708:M708" si="1403">D708+F708</f>
        <v>0</v>
      </c>
      <c r="M708" s="138">
        <f t="shared" si="1403"/>
        <v>0</v>
      </c>
      <c r="N708" s="139" t="str">
        <f t="shared" si="6"/>
        <v/>
      </c>
      <c r="O708" s="138">
        <f t="shared" si="7"/>
        <v>0</v>
      </c>
      <c r="P708" s="140" t="str">
        <f t="shared" si="3"/>
        <v/>
      </c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</row>
    <row r="709" ht="15.0" customHeight="1">
      <c r="A709" s="147"/>
      <c r="B709" s="135" t="str">
        <f t="shared" si="1278"/>
        <v/>
      </c>
      <c r="C709" s="136" t="str">
        <f t="shared" si="1279"/>
        <v/>
      </c>
      <c r="D709" s="137"/>
      <c r="E709" s="137"/>
      <c r="F709" s="138">
        <f>SUMIF('Nhap-Xuat'!$K$12:$K$50000,$A709,'Nhap-Xuat'!$N$12:$N$50000)</f>
        <v>0</v>
      </c>
      <c r="G709" s="138">
        <f>SUMIF('Nhap-Xuat'!$K$12:$K$50000,$A709,'Nhap-Xuat'!$P$12:$P$50000)</f>
        <v>0</v>
      </c>
      <c r="H709" s="138">
        <f>SUMIF('Nhap-Xuat'!$K$12:$K$50000,$A709,'Nhap-Xuat'!$Q$12:$Q$50000)</f>
        <v>0</v>
      </c>
      <c r="I709" s="138">
        <f>SUMIF('Nhap-Xuat'!$K$12:$K$50000,$A709,'Nhap-Xuat'!$S$12:$S$50000)</f>
        <v>0</v>
      </c>
      <c r="J709" s="138">
        <f t="shared" ref="J709:K709" si="1404">D709+F709-H709</f>
        <v>0</v>
      </c>
      <c r="K709" s="138">
        <f t="shared" si="1404"/>
        <v>0</v>
      </c>
      <c r="L709" s="138">
        <f t="shared" ref="L709:M709" si="1405">D709+F709</f>
        <v>0</v>
      </c>
      <c r="M709" s="138">
        <f t="shared" si="1405"/>
        <v>0</v>
      </c>
      <c r="N709" s="139" t="str">
        <f t="shared" si="6"/>
        <v/>
      </c>
      <c r="O709" s="138">
        <f t="shared" si="7"/>
        <v>0</v>
      </c>
      <c r="P709" s="140" t="str">
        <f t="shared" si="3"/>
        <v/>
      </c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</row>
    <row r="710" ht="15.0" customHeight="1">
      <c r="A710" s="147"/>
      <c r="B710" s="135" t="str">
        <f t="shared" si="1278"/>
        <v/>
      </c>
      <c r="C710" s="136" t="str">
        <f t="shared" si="1279"/>
        <v/>
      </c>
      <c r="D710" s="137"/>
      <c r="E710" s="137"/>
      <c r="F710" s="138">
        <f>SUMIF('Nhap-Xuat'!$K$12:$K$50000,$A710,'Nhap-Xuat'!$N$12:$N$50000)</f>
        <v>0</v>
      </c>
      <c r="G710" s="138">
        <f>SUMIF('Nhap-Xuat'!$K$12:$K$50000,$A710,'Nhap-Xuat'!$P$12:$P$50000)</f>
        <v>0</v>
      </c>
      <c r="H710" s="138">
        <f>SUMIF('Nhap-Xuat'!$K$12:$K$50000,$A710,'Nhap-Xuat'!$Q$12:$Q$50000)</f>
        <v>0</v>
      </c>
      <c r="I710" s="138">
        <f>SUMIF('Nhap-Xuat'!$K$12:$K$50000,$A710,'Nhap-Xuat'!$S$12:$S$50000)</f>
        <v>0</v>
      </c>
      <c r="J710" s="138">
        <f t="shared" ref="J710:K710" si="1406">D710+F710-H710</f>
        <v>0</v>
      </c>
      <c r="K710" s="138">
        <f t="shared" si="1406"/>
        <v>0</v>
      </c>
      <c r="L710" s="138">
        <f t="shared" ref="L710:M710" si="1407">D710+F710</f>
        <v>0</v>
      </c>
      <c r="M710" s="138">
        <f t="shared" si="1407"/>
        <v>0</v>
      </c>
      <c r="N710" s="139" t="str">
        <f t="shared" si="6"/>
        <v/>
      </c>
      <c r="O710" s="138">
        <f t="shared" si="7"/>
        <v>0</v>
      </c>
      <c r="P710" s="140" t="str">
        <f t="shared" si="3"/>
        <v/>
      </c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</row>
    <row r="711" ht="15.0" customHeight="1">
      <c r="A711" s="147"/>
      <c r="B711" s="135" t="str">
        <f t="shared" si="1278"/>
        <v/>
      </c>
      <c r="C711" s="136" t="str">
        <f t="shared" si="1279"/>
        <v/>
      </c>
      <c r="D711" s="137"/>
      <c r="E711" s="137"/>
      <c r="F711" s="138">
        <f>SUMIF('Nhap-Xuat'!$K$12:$K$50000,$A711,'Nhap-Xuat'!$N$12:$N$50000)</f>
        <v>0</v>
      </c>
      <c r="G711" s="138">
        <f>SUMIF('Nhap-Xuat'!$K$12:$K$50000,$A711,'Nhap-Xuat'!$P$12:$P$50000)</f>
        <v>0</v>
      </c>
      <c r="H711" s="138">
        <f>SUMIF('Nhap-Xuat'!$K$12:$K$50000,$A711,'Nhap-Xuat'!$Q$12:$Q$50000)</f>
        <v>0</v>
      </c>
      <c r="I711" s="138">
        <f>SUMIF('Nhap-Xuat'!$K$12:$K$50000,$A711,'Nhap-Xuat'!$S$12:$S$50000)</f>
        <v>0</v>
      </c>
      <c r="J711" s="138">
        <f t="shared" ref="J711:K711" si="1408">D711+F711-H711</f>
        <v>0</v>
      </c>
      <c r="K711" s="138">
        <f t="shared" si="1408"/>
        <v>0</v>
      </c>
      <c r="L711" s="138">
        <f t="shared" ref="L711:M711" si="1409">D711+F711</f>
        <v>0</v>
      </c>
      <c r="M711" s="138">
        <f t="shared" si="1409"/>
        <v>0</v>
      </c>
      <c r="N711" s="139" t="str">
        <f t="shared" si="6"/>
        <v/>
      </c>
      <c r="O711" s="138">
        <f t="shared" si="7"/>
        <v>0</v>
      </c>
      <c r="P711" s="140" t="str">
        <f t="shared" si="3"/>
        <v/>
      </c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</row>
    <row r="712" ht="15.0" customHeight="1">
      <c r="A712" s="147"/>
      <c r="B712" s="135" t="str">
        <f t="shared" si="1278"/>
        <v/>
      </c>
      <c r="C712" s="136" t="str">
        <f t="shared" si="1279"/>
        <v/>
      </c>
      <c r="D712" s="137"/>
      <c r="E712" s="137"/>
      <c r="F712" s="138">
        <f>SUMIF('Nhap-Xuat'!$K$12:$K$50000,$A712,'Nhap-Xuat'!$N$12:$N$50000)</f>
        <v>0</v>
      </c>
      <c r="G712" s="138">
        <f>SUMIF('Nhap-Xuat'!$K$12:$K$50000,$A712,'Nhap-Xuat'!$P$12:$P$50000)</f>
        <v>0</v>
      </c>
      <c r="H712" s="138">
        <f>SUMIF('Nhap-Xuat'!$K$12:$K$50000,$A712,'Nhap-Xuat'!$Q$12:$Q$50000)</f>
        <v>0</v>
      </c>
      <c r="I712" s="138">
        <f>SUMIF('Nhap-Xuat'!$K$12:$K$50000,$A712,'Nhap-Xuat'!$S$12:$S$50000)</f>
        <v>0</v>
      </c>
      <c r="J712" s="138">
        <f t="shared" ref="J712:K712" si="1410">D712+F712-H712</f>
        <v>0</v>
      </c>
      <c r="K712" s="138">
        <f t="shared" si="1410"/>
        <v>0</v>
      </c>
      <c r="L712" s="138">
        <f t="shared" ref="L712:M712" si="1411">D712+F712</f>
        <v>0</v>
      </c>
      <c r="M712" s="138">
        <f t="shared" si="1411"/>
        <v>0</v>
      </c>
      <c r="N712" s="139" t="str">
        <f t="shared" si="6"/>
        <v/>
      </c>
      <c r="O712" s="138">
        <f t="shared" si="7"/>
        <v>0</v>
      </c>
      <c r="P712" s="140" t="str">
        <f t="shared" si="3"/>
        <v/>
      </c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</row>
    <row r="713" ht="15.0" customHeight="1">
      <c r="A713" s="147"/>
      <c r="B713" s="135" t="str">
        <f t="shared" si="1278"/>
        <v/>
      </c>
      <c r="C713" s="136" t="str">
        <f t="shared" si="1279"/>
        <v/>
      </c>
      <c r="D713" s="137"/>
      <c r="E713" s="137"/>
      <c r="F713" s="138">
        <f>SUMIF('Nhap-Xuat'!$K$12:$K$50000,$A713,'Nhap-Xuat'!$N$12:$N$50000)</f>
        <v>0</v>
      </c>
      <c r="G713" s="138">
        <f>SUMIF('Nhap-Xuat'!$K$12:$K$50000,$A713,'Nhap-Xuat'!$P$12:$P$50000)</f>
        <v>0</v>
      </c>
      <c r="H713" s="138">
        <f>SUMIF('Nhap-Xuat'!$K$12:$K$50000,$A713,'Nhap-Xuat'!$Q$12:$Q$50000)</f>
        <v>0</v>
      </c>
      <c r="I713" s="138">
        <f>SUMIF('Nhap-Xuat'!$K$12:$K$50000,$A713,'Nhap-Xuat'!$S$12:$S$50000)</f>
        <v>0</v>
      </c>
      <c r="J713" s="138">
        <f t="shared" ref="J713:K713" si="1412">D713+F713-H713</f>
        <v>0</v>
      </c>
      <c r="K713" s="138">
        <f t="shared" si="1412"/>
        <v>0</v>
      </c>
      <c r="L713" s="138">
        <f t="shared" ref="L713:M713" si="1413">D713+F713</f>
        <v>0</v>
      </c>
      <c r="M713" s="138">
        <f t="shared" si="1413"/>
        <v>0</v>
      </c>
      <c r="N713" s="139" t="str">
        <f t="shared" si="6"/>
        <v/>
      </c>
      <c r="O713" s="138">
        <f t="shared" si="7"/>
        <v>0</v>
      </c>
      <c r="P713" s="140" t="str">
        <f t="shared" si="3"/>
        <v/>
      </c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</row>
    <row r="714" ht="15.0" customHeight="1">
      <c r="A714" s="147"/>
      <c r="B714" s="135" t="str">
        <f t="shared" si="1278"/>
        <v/>
      </c>
      <c r="C714" s="136" t="str">
        <f t="shared" si="1279"/>
        <v/>
      </c>
      <c r="D714" s="137"/>
      <c r="E714" s="137"/>
      <c r="F714" s="138">
        <f>SUMIF('Nhap-Xuat'!$K$12:$K$50000,$A714,'Nhap-Xuat'!$N$12:$N$50000)</f>
        <v>0</v>
      </c>
      <c r="G714" s="138">
        <f>SUMIF('Nhap-Xuat'!$K$12:$K$50000,$A714,'Nhap-Xuat'!$P$12:$P$50000)</f>
        <v>0</v>
      </c>
      <c r="H714" s="138">
        <f>SUMIF('Nhap-Xuat'!$K$12:$K$50000,$A714,'Nhap-Xuat'!$Q$12:$Q$50000)</f>
        <v>0</v>
      </c>
      <c r="I714" s="138">
        <f>SUMIF('Nhap-Xuat'!$K$12:$K$50000,$A714,'Nhap-Xuat'!$S$12:$S$50000)</f>
        <v>0</v>
      </c>
      <c r="J714" s="138">
        <f t="shared" ref="J714:K714" si="1414">D714+F714-H714</f>
        <v>0</v>
      </c>
      <c r="K714" s="138">
        <f t="shared" si="1414"/>
        <v>0</v>
      </c>
      <c r="L714" s="138">
        <f t="shared" ref="L714:M714" si="1415">D714+F714</f>
        <v>0</v>
      </c>
      <c r="M714" s="138">
        <f t="shared" si="1415"/>
        <v>0</v>
      </c>
      <c r="N714" s="139" t="str">
        <f t="shared" si="6"/>
        <v/>
      </c>
      <c r="O714" s="138">
        <f t="shared" si="7"/>
        <v>0</v>
      </c>
      <c r="P714" s="140" t="str">
        <f t="shared" si="3"/>
        <v/>
      </c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</row>
    <row r="715" ht="15.0" customHeight="1">
      <c r="A715" s="147"/>
      <c r="B715" s="135" t="str">
        <f t="shared" si="1278"/>
        <v/>
      </c>
      <c r="C715" s="136" t="str">
        <f t="shared" si="1279"/>
        <v/>
      </c>
      <c r="D715" s="137"/>
      <c r="E715" s="137"/>
      <c r="F715" s="138">
        <f>SUMIF('Nhap-Xuat'!$K$12:$K$50000,$A715,'Nhap-Xuat'!$N$12:$N$50000)</f>
        <v>0</v>
      </c>
      <c r="G715" s="138">
        <f>SUMIF('Nhap-Xuat'!$K$12:$K$50000,$A715,'Nhap-Xuat'!$P$12:$P$50000)</f>
        <v>0</v>
      </c>
      <c r="H715" s="138">
        <f>SUMIF('Nhap-Xuat'!$K$12:$K$50000,$A715,'Nhap-Xuat'!$Q$12:$Q$50000)</f>
        <v>0</v>
      </c>
      <c r="I715" s="138">
        <f>SUMIF('Nhap-Xuat'!$K$12:$K$50000,$A715,'Nhap-Xuat'!$S$12:$S$50000)</f>
        <v>0</v>
      </c>
      <c r="J715" s="138">
        <f t="shared" ref="J715:K715" si="1416">D715+F715-H715</f>
        <v>0</v>
      </c>
      <c r="K715" s="138">
        <f t="shared" si="1416"/>
        <v>0</v>
      </c>
      <c r="L715" s="138">
        <f t="shared" ref="L715:M715" si="1417">D715+F715</f>
        <v>0</v>
      </c>
      <c r="M715" s="138">
        <f t="shared" si="1417"/>
        <v>0</v>
      </c>
      <c r="N715" s="139" t="str">
        <f t="shared" si="6"/>
        <v/>
      </c>
      <c r="O715" s="138">
        <f t="shared" si="7"/>
        <v>0</v>
      </c>
      <c r="P715" s="140" t="str">
        <f t="shared" si="3"/>
        <v/>
      </c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</row>
    <row r="716" ht="15.0" customHeight="1">
      <c r="A716" s="147"/>
      <c r="B716" s="135" t="str">
        <f t="shared" si="1278"/>
        <v/>
      </c>
      <c r="C716" s="136" t="str">
        <f t="shared" si="1279"/>
        <v/>
      </c>
      <c r="D716" s="137"/>
      <c r="E716" s="137"/>
      <c r="F716" s="138">
        <f>SUMIF('Nhap-Xuat'!$K$12:$K$50000,$A716,'Nhap-Xuat'!$N$12:$N$50000)</f>
        <v>0</v>
      </c>
      <c r="G716" s="138">
        <f>SUMIF('Nhap-Xuat'!$K$12:$K$50000,$A716,'Nhap-Xuat'!$P$12:$P$50000)</f>
        <v>0</v>
      </c>
      <c r="H716" s="138">
        <f>SUMIF('Nhap-Xuat'!$K$12:$K$50000,$A716,'Nhap-Xuat'!$Q$12:$Q$50000)</f>
        <v>0</v>
      </c>
      <c r="I716" s="138">
        <f>SUMIF('Nhap-Xuat'!$K$12:$K$50000,$A716,'Nhap-Xuat'!$S$12:$S$50000)</f>
        <v>0</v>
      </c>
      <c r="J716" s="138">
        <f t="shared" ref="J716:K716" si="1418">D716+F716-H716</f>
        <v>0</v>
      </c>
      <c r="K716" s="138">
        <f t="shared" si="1418"/>
        <v>0</v>
      </c>
      <c r="L716" s="138">
        <f t="shared" ref="L716:M716" si="1419">D716+F716</f>
        <v>0</v>
      </c>
      <c r="M716" s="138">
        <f t="shared" si="1419"/>
        <v>0</v>
      </c>
      <c r="N716" s="139" t="str">
        <f t="shared" si="6"/>
        <v/>
      </c>
      <c r="O716" s="138">
        <f t="shared" si="7"/>
        <v>0</v>
      </c>
      <c r="P716" s="140" t="str">
        <f t="shared" si="3"/>
        <v/>
      </c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</row>
    <row r="717" ht="15.0" customHeight="1">
      <c r="A717" s="147"/>
      <c r="B717" s="135" t="str">
        <f t="shared" si="1278"/>
        <v/>
      </c>
      <c r="C717" s="136" t="str">
        <f t="shared" si="1279"/>
        <v/>
      </c>
      <c r="D717" s="137"/>
      <c r="E717" s="137"/>
      <c r="F717" s="138">
        <f>SUMIF('Nhap-Xuat'!$K$12:$K$50000,$A717,'Nhap-Xuat'!$N$12:$N$50000)</f>
        <v>0</v>
      </c>
      <c r="G717" s="138">
        <f>SUMIF('Nhap-Xuat'!$K$12:$K$50000,$A717,'Nhap-Xuat'!$P$12:$P$50000)</f>
        <v>0</v>
      </c>
      <c r="H717" s="138">
        <f>SUMIF('Nhap-Xuat'!$K$12:$K$50000,$A717,'Nhap-Xuat'!$Q$12:$Q$50000)</f>
        <v>0</v>
      </c>
      <c r="I717" s="138">
        <f>SUMIF('Nhap-Xuat'!$K$12:$K$50000,$A717,'Nhap-Xuat'!$S$12:$S$50000)</f>
        <v>0</v>
      </c>
      <c r="J717" s="138">
        <f t="shared" ref="J717:K717" si="1420">D717+F717-H717</f>
        <v>0</v>
      </c>
      <c r="K717" s="138">
        <f t="shared" si="1420"/>
        <v>0</v>
      </c>
      <c r="L717" s="138">
        <f t="shared" ref="L717:M717" si="1421">D717+F717</f>
        <v>0</v>
      </c>
      <c r="M717" s="138">
        <f t="shared" si="1421"/>
        <v>0</v>
      </c>
      <c r="N717" s="139" t="str">
        <f t="shared" si="6"/>
        <v/>
      </c>
      <c r="O717" s="138">
        <f t="shared" si="7"/>
        <v>0</v>
      </c>
      <c r="P717" s="140" t="str">
        <f t="shared" si="3"/>
        <v/>
      </c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</row>
    <row r="718" ht="15.0" customHeight="1">
      <c r="A718" s="147"/>
      <c r="B718" s="135" t="str">
        <f t="shared" si="1278"/>
        <v/>
      </c>
      <c r="C718" s="136" t="str">
        <f t="shared" si="1279"/>
        <v/>
      </c>
      <c r="D718" s="137"/>
      <c r="E718" s="137"/>
      <c r="F718" s="138">
        <f>SUMIF('Nhap-Xuat'!$K$12:$K$50000,$A718,'Nhap-Xuat'!$N$12:$N$50000)</f>
        <v>0</v>
      </c>
      <c r="G718" s="138">
        <f>SUMIF('Nhap-Xuat'!$K$12:$K$50000,$A718,'Nhap-Xuat'!$P$12:$P$50000)</f>
        <v>0</v>
      </c>
      <c r="H718" s="138">
        <f>SUMIF('Nhap-Xuat'!$K$12:$K$50000,$A718,'Nhap-Xuat'!$Q$12:$Q$50000)</f>
        <v>0</v>
      </c>
      <c r="I718" s="138">
        <f>SUMIF('Nhap-Xuat'!$K$12:$K$50000,$A718,'Nhap-Xuat'!$S$12:$S$50000)</f>
        <v>0</v>
      </c>
      <c r="J718" s="138">
        <f t="shared" ref="J718:K718" si="1422">D718+F718-H718</f>
        <v>0</v>
      </c>
      <c r="K718" s="138">
        <f t="shared" si="1422"/>
        <v>0</v>
      </c>
      <c r="L718" s="138">
        <f t="shared" ref="L718:M718" si="1423">D718+F718</f>
        <v>0</v>
      </c>
      <c r="M718" s="138">
        <f t="shared" si="1423"/>
        <v>0</v>
      </c>
      <c r="N718" s="139" t="str">
        <f t="shared" si="6"/>
        <v/>
      </c>
      <c r="O718" s="138">
        <f t="shared" si="7"/>
        <v>0</v>
      </c>
      <c r="P718" s="140" t="str">
        <f t="shared" si="3"/>
        <v/>
      </c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</row>
    <row r="719" ht="15.0" customHeight="1">
      <c r="A719" s="147"/>
      <c r="B719" s="135" t="str">
        <f t="shared" si="1278"/>
        <v/>
      </c>
      <c r="C719" s="136" t="str">
        <f t="shared" si="1279"/>
        <v/>
      </c>
      <c r="D719" s="137"/>
      <c r="E719" s="137"/>
      <c r="F719" s="138">
        <f>SUMIF('Nhap-Xuat'!$K$12:$K$50000,$A719,'Nhap-Xuat'!$N$12:$N$50000)</f>
        <v>0</v>
      </c>
      <c r="G719" s="138">
        <f>SUMIF('Nhap-Xuat'!$K$12:$K$50000,$A719,'Nhap-Xuat'!$P$12:$P$50000)</f>
        <v>0</v>
      </c>
      <c r="H719" s="138">
        <f>SUMIF('Nhap-Xuat'!$K$12:$K$50000,$A719,'Nhap-Xuat'!$Q$12:$Q$50000)</f>
        <v>0</v>
      </c>
      <c r="I719" s="138">
        <f>SUMIF('Nhap-Xuat'!$K$12:$K$50000,$A719,'Nhap-Xuat'!$S$12:$S$50000)</f>
        <v>0</v>
      </c>
      <c r="J719" s="138">
        <f t="shared" ref="J719:K719" si="1424">D719+F719-H719</f>
        <v>0</v>
      </c>
      <c r="K719" s="138">
        <f t="shared" si="1424"/>
        <v>0</v>
      </c>
      <c r="L719" s="138">
        <f t="shared" ref="L719:M719" si="1425">D719+F719</f>
        <v>0</v>
      </c>
      <c r="M719" s="138">
        <f t="shared" si="1425"/>
        <v>0</v>
      </c>
      <c r="N719" s="139" t="str">
        <f t="shared" si="6"/>
        <v/>
      </c>
      <c r="O719" s="138">
        <f t="shared" si="7"/>
        <v>0</v>
      </c>
      <c r="P719" s="140" t="str">
        <f t="shared" si="3"/>
        <v/>
      </c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</row>
    <row r="720" ht="15.0" customHeight="1">
      <c r="A720" s="147"/>
      <c r="B720" s="135" t="str">
        <f t="shared" si="1278"/>
        <v/>
      </c>
      <c r="C720" s="136" t="str">
        <f t="shared" si="1279"/>
        <v/>
      </c>
      <c r="D720" s="137"/>
      <c r="E720" s="137"/>
      <c r="F720" s="138">
        <f>SUMIF('Nhap-Xuat'!$K$12:$K$50000,$A720,'Nhap-Xuat'!$N$12:$N$50000)</f>
        <v>0</v>
      </c>
      <c r="G720" s="138">
        <f>SUMIF('Nhap-Xuat'!$K$12:$K$50000,$A720,'Nhap-Xuat'!$P$12:$P$50000)</f>
        <v>0</v>
      </c>
      <c r="H720" s="138">
        <f>SUMIF('Nhap-Xuat'!$K$12:$K$50000,$A720,'Nhap-Xuat'!$Q$12:$Q$50000)</f>
        <v>0</v>
      </c>
      <c r="I720" s="138">
        <f>SUMIF('Nhap-Xuat'!$K$12:$K$50000,$A720,'Nhap-Xuat'!$S$12:$S$50000)</f>
        <v>0</v>
      </c>
      <c r="J720" s="138">
        <f t="shared" ref="J720:K720" si="1426">D720+F720-H720</f>
        <v>0</v>
      </c>
      <c r="K720" s="138">
        <f t="shared" si="1426"/>
        <v>0</v>
      </c>
      <c r="L720" s="138">
        <f t="shared" ref="L720:M720" si="1427">D720+F720</f>
        <v>0</v>
      </c>
      <c r="M720" s="138">
        <f t="shared" si="1427"/>
        <v>0</v>
      </c>
      <c r="N720" s="139" t="str">
        <f t="shared" si="6"/>
        <v/>
      </c>
      <c r="O720" s="138">
        <f t="shared" si="7"/>
        <v>0</v>
      </c>
      <c r="P720" s="140" t="str">
        <f t="shared" si="3"/>
        <v/>
      </c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</row>
    <row r="721" ht="15.0" customHeight="1">
      <c r="A721" s="147"/>
      <c r="B721" s="135" t="str">
        <f t="shared" si="1278"/>
        <v/>
      </c>
      <c r="C721" s="136" t="str">
        <f t="shared" si="1279"/>
        <v/>
      </c>
      <c r="D721" s="137"/>
      <c r="E721" s="137"/>
      <c r="F721" s="138">
        <f>SUMIF('Nhap-Xuat'!$K$12:$K$50000,$A721,'Nhap-Xuat'!$N$12:$N$50000)</f>
        <v>0</v>
      </c>
      <c r="G721" s="138">
        <f>SUMIF('Nhap-Xuat'!$K$12:$K$50000,$A721,'Nhap-Xuat'!$P$12:$P$50000)</f>
        <v>0</v>
      </c>
      <c r="H721" s="138">
        <f>SUMIF('Nhap-Xuat'!$K$12:$K$50000,$A721,'Nhap-Xuat'!$Q$12:$Q$50000)</f>
        <v>0</v>
      </c>
      <c r="I721" s="138">
        <f>SUMIF('Nhap-Xuat'!$K$12:$K$50000,$A721,'Nhap-Xuat'!$S$12:$S$50000)</f>
        <v>0</v>
      </c>
      <c r="J721" s="138">
        <f t="shared" ref="J721:K721" si="1428">D721+F721-H721</f>
        <v>0</v>
      </c>
      <c r="K721" s="138">
        <f t="shared" si="1428"/>
        <v>0</v>
      </c>
      <c r="L721" s="138">
        <f t="shared" ref="L721:M721" si="1429">D721+F721</f>
        <v>0</v>
      </c>
      <c r="M721" s="138">
        <f t="shared" si="1429"/>
        <v>0</v>
      </c>
      <c r="N721" s="139" t="str">
        <f t="shared" si="6"/>
        <v/>
      </c>
      <c r="O721" s="138">
        <f t="shared" si="7"/>
        <v>0</v>
      </c>
      <c r="P721" s="140" t="str">
        <f t="shared" si="3"/>
        <v/>
      </c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</row>
    <row r="722" ht="15.0" customHeight="1">
      <c r="A722" s="147"/>
      <c r="B722" s="135" t="str">
        <f t="shared" si="1278"/>
        <v/>
      </c>
      <c r="C722" s="136" t="str">
        <f t="shared" si="1279"/>
        <v/>
      </c>
      <c r="D722" s="137"/>
      <c r="E722" s="137"/>
      <c r="F722" s="138">
        <f>SUMIF('Nhap-Xuat'!$K$12:$K$50000,$A722,'Nhap-Xuat'!$N$12:$N$50000)</f>
        <v>0</v>
      </c>
      <c r="G722" s="138">
        <f>SUMIF('Nhap-Xuat'!$K$12:$K$50000,$A722,'Nhap-Xuat'!$P$12:$P$50000)</f>
        <v>0</v>
      </c>
      <c r="H722" s="138">
        <f>SUMIF('Nhap-Xuat'!$K$12:$K$50000,$A722,'Nhap-Xuat'!$Q$12:$Q$50000)</f>
        <v>0</v>
      </c>
      <c r="I722" s="138">
        <f>SUMIF('Nhap-Xuat'!$K$12:$K$50000,$A722,'Nhap-Xuat'!$S$12:$S$50000)</f>
        <v>0</v>
      </c>
      <c r="J722" s="138">
        <f t="shared" ref="J722:K722" si="1430">D722+F722-H722</f>
        <v>0</v>
      </c>
      <c r="K722" s="138">
        <f t="shared" si="1430"/>
        <v>0</v>
      </c>
      <c r="L722" s="138">
        <f t="shared" ref="L722:M722" si="1431">D722+F722</f>
        <v>0</v>
      </c>
      <c r="M722" s="138">
        <f t="shared" si="1431"/>
        <v>0</v>
      </c>
      <c r="N722" s="139" t="str">
        <f t="shared" si="6"/>
        <v/>
      </c>
      <c r="O722" s="138">
        <f t="shared" si="7"/>
        <v>0</v>
      </c>
      <c r="P722" s="140" t="str">
        <f t="shared" si="3"/>
        <v/>
      </c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</row>
    <row r="723" ht="15.0" customHeight="1">
      <c r="A723" s="147"/>
      <c r="B723" s="135" t="str">
        <f t="shared" si="1278"/>
        <v/>
      </c>
      <c r="C723" s="136" t="str">
        <f t="shared" si="1279"/>
        <v/>
      </c>
      <c r="D723" s="137"/>
      <c r="E723" s="137"/>
      <c r="F723" s="138">
        <f>SUMIF('Nhap-Xuat'!$K$12:$K$50000,$A723,'Nhap-Xuat'!$N$12:$N$50000)</f>
        <v>0</v>
      </c>
      <c r="G723" s="138">
        <f>SUMIF('Nhap-Xuat'!$K$12:$K$50000,$A723,'Nhap-Xuat'!$P$12:$P$50000)</f>
        <v>0</v>
      </c>
      <c r="H723" s="138">
        <f>SUMIF('Nhap-Xuat'!$K$12:$K$50000,$A723,'Nhap-Xuat'!$Q$12:$Q$50000)</f>
        <v>0</v>
      </c>
      <c r="I723" s="138">
        <f>SUMIF('Nhap-Xuat'!$K$12:$K$50000,$A723,'Nhap-Xuat'!$S$12:$S$50000)</f>
        <v>0</v>
      </c>
      <c r="J723" s="138">
        <f t="shared" ref="J723:K723" si="1432">D723+F723-H723</f>
        <v>0</v>
      </c>
      <c r="K723" s="138">
        <f t="shared" si="1432"/>
        <v>0</v>
      </c>
      <c r="L723" s="138">
        <f t="shared" ref="L723:M723" si="1433">D723+F723</f>
        <v>0</v>
      </c>
      <c r="M723" s="138">
        <f t="shared" si="1433"/>
        <v>0</v>
      </c>
      <c r="N723" s="139" t="str">
        <f t="shared" si="6"/>
        <v/>
      </c>
      <c r="O723" s="138">
        <f t="shared" si="7"/>
        <v>0</v>
      </c>
      <c r="P723" s="140" t="str">
        <f t="shared" si="3"/>
        <v/>
      </c>
      <c r="Q723" s="141"/>
      <c r="R723" s="141"/>
      <c r="S723" s="141"/>
      <c r="T723" s="141"/>
      <c r="U723" s="141"/>
      <c r="V723" s="141"/>
      <c r="W723" s="141"/>
      <c r="X723" s="141"/>
      <c r="Y723" s="141"/>
      <c r="Z723" s="141"/>
    </row>
    <row r="724" ht="15.0" customHeight="1">
      <c r="A724" s="147"/>
      <c r="B724" s="135" t="str">
        <f t="shared" si="1278"/>
        <v/>
      </c>
      <c r="C724" s="136" t="str">
        <f t="shared" si="1279"/>
        <v/>
      </c>
      <c r="D724" s="137"/>
      <c r="E724" s="137"/>
      <c r="F724" s="138">
        <f>SUMIF('Nhap-Xuat'!$K$12:$K$50000,$A724,'Nhap-Xuat'!$N$12:$N$50000)</f>
        <v>0</v>
      </c>
      <c r="G724" s="138">
        <f>SUMIF('Nhap-Xuat'!$K$12:$K$50000,$A724,'Nhap-Xuat'!$P$12:$P$50000)</f>
        <v>0</v>
      </c>
      <c r="H724" s="138">
        <f>SUMIF('Nhap-Xuat'!$K$12:$K$50000,$A724,'Nhap-Xuat'!$Q$12:$Q$50000)</f>
        <v>0</v>
      </c>
      <c r="I724" s="138">
        <f>SUMIF('Nhap-Xuat'!$K$12:$K$50000,$A724,'Nhap-Xuat'!$S$12:$S$50000)</f>
        <v>0</v>
      </c>
      <c r="J724" s="138">
        <f t="shared" ref="J724:K724" si="1434">D724+F724-H724</f>
        <v>0</v>
      </c>
      <c r="K724" s="138">
        <f t="shared" si="1434"/>
        <v>0</v>
      </c>
      <c r="L724" s="138">
        <f t="shared" ref="L724:M724" si="1435">D724+F724</f>
        <v>0</v>
      </c>
      <c r="M724" s="138">
        <f t="shared" si="1435"/>
        <v>0</v>
      </c>
      <c r="N724" s="139" t="str">
        <f t="shared" si="6"/>
        <v/>
      </c>
      <c r="O724" s="138">
        <f t="shared" si="7"/>
        <v>0</v>
      </c>
      <c r="P724" s="140" t="str">
        <f t="shared" si="3"/>
        <v/>
      </c>
      <c r="Q724" s="141"/>
      <c r="R724" s="141"/>
      <c r="S724" s="141"/>
      <c r="T724" s="141"/>
      <c r="U724" s="141"/>
      <c r="V724" s="141"/>
      <c r="W724" s="141"/>
      <c r="X724" s="141"/>
      <c r="Y724" s="141"/>
      <c r="Z724" s="141"/>
    </row>
    <row r="725" ht="15.0" customHeight="1">
      <c r="A725" s="147"/>
      <c r="B725" s="135" t="str">
        <f t="shared" si="1278"/>
        <v/>
      </c>
      <c r="C725" s="136" t="str">
        <f t="shared" si="1279"/>
        <v/>
      </c>
      <c r="D725" s="137"/>
      <c r="E725" s="137"/>
      <c r="F725" s="138">
        <f>SUMIF('Nhap-Xuat'!$K$12:$K$50000,$A725,'Nhap-Xuat'!$N$12:$N$50000)</f>
        <v>0</v>
      </c>
      <c r="G725" s="138">
        <f>SUMIF('Nhap-Xuat'!$K$12:$K$50000,$A725,'Nhap-Xuat'!$P$12:$P$50000)</f>
        <v>0</v>
      </c>
      <c r="H725" s="138">
        <f>SUMIF('Nhap-Xuat'!$K$12:$K$50000,$A725,'Nhap-Xuat'!$Q$12:$Q$50000)</f>
        <v>0</v>
      </c>
      <c r="I725" s="138">
        <f>SUMIF('Nhap-Xuat'!$K$12:$K$50000,$A725,'Nhap-Xuat'!$S$12:$S$50000)</f>
        <v>0</v>
      </c>
      <c r="J725" s="138">
        <f t="shared" ref="J725:K725" si="1436">D725+F725-H725</f>
        <v>0</v>
      </c>
      <c r="K725" s="138">
        <f t="shared" si="1436"/>
        <v>0</v>
      </c>
      <c r="L725" s="138">
        <f t="shared" ref="L725:M725" si="1437">D725+F725</f>
        <v>0</v>
      </c>
      <c r="M725" s="138">
        <f t="shared" si="1437"/>
        <v>0</v>
      </c>
      <c r="N725" s="139" t="str">
        <f t="shared" si="6"/>
        <v/>
      </c>
      <c r="O725" s="138">
        <f t="shared" si="7"/>
        <v>0</v>
      </c>
      <c r="P725" s="140" t="str">
        <f t="shared" si="3"/>
        <v/>
      </c>
      <c r="Q725" s="141"/>
      <c r="R725" s="141"/>
      <c r="S725" s="141"/>
      <c r="T725" s="141"/>
      <c r="U725" s="141"/>
      <c r="V725" s="141"/>
      <c r="W725" s="141"/>
      <c r="X725" s="141"/>
      <c r="Y725" s="141"/>
      <c r="Z725" s="141"/>
    </row>
    <row r="726" ht="15.0" customHeight="1">
      <c r="A726" s="147"/>
      <c r="B726" s="135" t="str">
        <f t="shared" si="1278"/>
        <v/>
      </c>
      <c r="C726" s="136" t="str">
        <f t="shared" si="1279"/>
        <v/>
      </c>
      <c r="D726" s="137"/>
      <c r="E726" s="137"/>
      <c r="F726" s="138">
        <f>SUMIF('Nhap-Xuat'!$K$12:$K$50000,$A726,'Nhap-Xuat'!$N$12:$N$50000)</f>
        <v>0</v>
      </c>
      <c r="G726" s="138">
        <f>SUMIF('Nhap-Xuat'!$K$12:$K$50000,$A726,'Nhap-Xuat'!$P$12:$P$50000)</f>
        <v>0</v>
      </c>
      <c r="H726" s="138">
        <f>SUMIF('Nhap-Xuat'!$K$12:$K$50000,$A726,'Nhap-Xuat'!$Q$12:$Q$50000)</f>
        <v>0</v>
      </c>
      <c r="I726" s="138">
        <f>SUMIF('Nhap-Xuat'!$K$12:$K$50000,$A726,'Nhap-Xuat'!$S$12:$S$50000)</f>
        <v>0</v>
      </c>
      <c r="J726" s="138">
        <f t="shared" ref="J726:K726" si="1438">D726+F726-H726</f>
        <v>0</v>
      </c>
      <c r="K726" s="138">
        <f t="shared" si="1438"/>
        <v>0</v>
      </c>
      <c r="L726" s="138">
        <f t="shared" ref="L726:M726" si="1439">D726+F726</f>
        <v>0</v>
      </c>
      <c r="M726" s="138">
        <f t="shared" si="1439"/>
        <v>0</v>
      </c>
      <c r="N726" s="139" t="str">
        <f t="shared" si="6"/>
        <v/>
      </c>
      <c r="O726" s="138">
        <f t="shared" si="7"/>
        <v>0</v>
      </c>
      <c r="P726" s="140" t="str">
        <f t="shared" si="3"/>
        <v/>
      </c>
      <c r="Q726" s="141"/>
      <c r="R726" s="141"/>
      <c r="S726" s="141"/>
      <c r="T726" s="141"/>
      <c r="U726" s="141"/>
      <c r="V726" s="141"/>
      <c r="W726" s="141"/>
      <c r="X726" s="141"/>
      <c r="Y726" s="141"/>
      <c r="Z726" s="141"/>
    </row>
    <row r="727" ht="15.0" customHeight="1">
      <c r="A727" s="147"/>
      <c r="B727" s="135" t="str">
        <f t="shared" si="1278"/>
        <v/>
      </c>
      <c r="C727" s="136" t="str">
        <f t="shared" si="1279"/>
        <v/>
      </c>
      <c r="D727" s="137"/>
      <c r="E727" s="137"/>
      <c r="F727" s="138">
        <f>SUMIF('Nhap-Xuat'!$K$12:$K$50000,$A727,'Nhap-Xuat'!$N$12:$N$50000)</f>
        <v>0</v>
      </c>
      <c r="G727" s="138">
        <f>SUMIF('Nhap-Xuat'!$K$12:$K$50000,$A727,'Nhap-Xuat'!$P$12:$P$50000)</f>
        <v>0</v>
      </c>
      <c r="H727" s="138">
        <f>SUMIF('Nhap-Xuat'!$K$12:$K$50000,$A727,'Nhap-Xuat'!$Q$12:$Q$50000)</f>
        <v>0</v>
      </c>
      <c r="I727" s="138">
        <f>SUMIF('Nhap-Xuat'!$K$12:$K$50000,$A727,'Nhap-Xuat'!$S$12:$S$50000)</f>
        <v>0</v>
      </c>
      <c r="J727" s="138">
        <f t="shared" ref="J727:K727" si="1440">D727+F727-H727</f>
        <v>0</v>
      </c>
      <c r="K727" s="138">
        <f t="shared" si="1440"/>
        <v>0</v>
      </c>
      <c r="L727" s="138">
        <f t="shared" ref="L727:M727" si="1441">D727+F727</f>
        <v>0</v>
      </c>
      <c r="M727" s="138">
        <f t="shared" si="1441"/>
        <v>0</v>
      </c>
      <c r="N727" s="139" t="str">
        <f t="shared" si="6"/>
        <v/>
      </c>
      <c r="O727" s="138">
        <f t="shared" si="7"/>
        <v>0</v>
      </c>
      <c r="P727" s="140" t="str">
        <f t="shared" si="3"/>
        <v/>
      </c>
      <c r="Q727" s="141"/>
      <c r="R727" s="141"/>
      <c r="S727" s="141"/>
      <c r="T727" s="141"/>
      <c r="U727" s="141"/>
      <c r="V727" s="141"/>
      <c r="W727" s="141"/>
      <c r="X727" s="141"/>
      <c r="Y727" s="141"/>
      <c r="Z727" s="141"/>
    </row>
    <row r="728" ht="15.0" customHeight="1">
      <c r="A728" s="147"/>
      <c r="B728" s="135" t="str">
        <f t="shared" si="1278"/>
        <v/>
      </c>
      <c r="C728" s="136" t="str">
        <f t="shared" si="1279"/>
        <v/>
      </c>
      <c r="D728" s="137"/>
      <c r="E728" s="137"/>
      <c r="F728" s="138">
        <f>SUMIF('Nhap-Xuat'!$K$12:$K$50000,$A728,'Nhap-Xuat'!$N$12:$N$50000)</f>
        <v>0</v>
      </c>
      <c r="G728" s="138">
        <f>SUMIF('Nhap-Xuat'!$K$12:$K$50000,$A728,'Nhap-Xuat'!$P$12:$P$50000)</f>
        <v>0</v>
      </c>
      <c r="H728" s="138">
        <f>SUMIF('Nhap-Xuat'!$K$12:$K$50000,$A728,'Nhap-Xuat'!$Q$12:$Q$50000)</f>
        <v>0</v>
      </c>
      <c r="I728" s="138">
        <f>SUMIF('Nhap-Xuat'!$K$12:$K$50000,$A728,'Nhap-Xuat'!$S$12:$S$50000)</f>
        <v>0</v>
      </c>
      <c r="J728" s="138">
        <f t="shared" ref="J728:K728" si="1442">D728+F728-H728</f>
        <v>0</v>
      </c>
      <c r="K728" s="138">
        <f t="shared" si="1442"/>
        <v>0</v>
      </c>
      <c r="L728" s="138">
        <f t="shared" ref="L728:M728" si="1443">D728+F728</f>
        <v>0</v>
      </c>
      <c r="M728" s="138">
        <f t="shared" si="1443"/>
        <v>0</v>
      </c>
      <c r="N728" s="139" t="str">
        <f t="shared" si="6"/>
        <v/>
      </c>
      <c r="O728" s="138">
        <f t="shared" si="7"/>
        <v>0</v>
      </c>
      <c r="P728" s="140" t="str">
        <f t="shared" si="3"/>
        <v/>
      </c>
      <c r="Q728" s="141"/>
      <c r="R728" s="141"/>
      <c r="S728" s="141"/>
      <c r="T728" s="141"/>
      <c r="U728" s="141"/>
      <c r="V728" s="141"/>
      <c r="W728" s="141"/>
      <c r="X728" s="141"/>
      <c r="Y728" s="141"/>
      <c r="Z728" s="141"/>
    </row>
    <row r="729" ht="15.0" customHeight="1">
      <c r="A729" s="147"/>
      <c r="B729" s="135" t="str">
        <f t="shared" si="1278"/>
        <v/>
      </c>
      <c r="C729" s="136" t="str">
        <f t="shared" si="1279"/>
        <v/>
      </c>
      <c r="D729" s="137"/>
      <c r="E729" s="137"/>
      <c r="F729" s="138">
        <f>SUMIF('Nhap-Xuat'!$K$12:$K$50000,$A729,'Nhap-Xuat'!$N$12:$N$50000)</f>
        <v>0</v>
      </c>
      <c r="G729" s="138">
        <f>SUMIF('Nhap-Xuat'!$K$12:$K$50000,$A729,'Nhap-Xuat'!$P$12:$P$50000)</f>
        <v>0</v>
      </c>
      <c r="H729" s="138">
        <f>SUMIF('Nhap-Xuat'!$K$12:$K$50000,$A729,'Nhap-Xuat'!$Q$12:$Q$50000)</f>
        <v>0</v>
      </c>
      <c r="I729" s="138">
        <f>SUMIF('Nhap-Xuat'!$K$12:$K$50000,$A729,'Nhap-Xuat'!$S$12:$S$50000)</f>
        <v>0</v>
      </c>
      <c r="J729" s="138">
        <f t="shared" ref="J729:K729" si="1444">D729+F729-H729</f>
        <v>0</v>
      </c>
      <c r="K729" s="138">
        <f t="shared" si="1444"/>
        <v>0</v>
      </c>
      <c r="L729" s="138">
        <f t="shared" ref="L729:M729" si="1445">D729+F729</f>
        <v>0</v>
      </c>
      <c r="M729" s="138">
        <f t="shared" si="1445"/>
        <v>0</v>
      </c>
      <c r="N729" s="139" t="str">
        <f t="shared" si="6"/>
        <v/>
      </c>
      <c r="O729" s="138">
        <f t="shared" si="7"/>
        <v>0</v>
      </c>
      <c r="P729" s="140" t="str">
        <f t="shared" si="3"/>
        <v/>
      </c>
      <c r="Q729" s="141"/>
      <c r="R729" s="141"/>
      <c r="S729" s="141"/>
      <c r="T729" s="141"/>
      <c r="U729" s="141"/>
      <c r="V729" s="141"/>
      <c r="W729" s="141"/>
      <c r="X729" s="141"/>
      <c r="Y729" s="141"/>
      <c r="Z729" s="141"/>
    </row>
    <row r="730" ht="15.0" customHeight="1">
      <c r="A730" s="147"/>
      <c r="B730" s="135" t="str">
        <f t="shared" si="1278"/>
        <v/>
      </c>
      <c r="C730" s="136" t="str">
        <f t="shared" si="1279"/>
        <v/>
      </c>
      <c r="D730" s="137"/>
      <c r="E730" s="137"/>
      <c r="F730" s="138">
        <f>SUMIF('Nhap-Xuat'!$K$12:$K$50000,$A730,'Nhap-Xuat'!$N$12:$N$50000)</f>
        <v>0</v>
      </c>
      <c r="G730" s="138">
        <f>SUMIF('Nhap-Xuat'!$K$12:$K$50000,$A730,'Nhap-Xuat'!$P$12:$P$50000)</f>
        <v>0</v>
      </c>
      <c r="H730" s="138">
        <f>SUMIF('Nhap-Xuat'!$K$12:$K$50000,$A730,'Nhap-Xuat'!$Q$12:$Q$50000)</f>
        <v>0</v>
      </c>
      <c r="I730" s="138">
        <f>SUMIF('Nhap-Xuat'!$K$12:$K$50000,$A730,'Nhap-Xuat'!$S$12:$S$50000)</f>
        <v>0</v>
      </c>
      <c r="J730" s="138">
        <f t="shared" ref="J730:K730" si="1446">D730+F730-H730</f>
        <v>0</v>
      </c>
      <c r="K730" s="138">
        <f t="shared" si="1446"/>
        <v>0</v>
      </c>
      <c r="L730" s="138">
        <f t="shared" ref="L730:M730" si="1447">D730+F730</f>
        <v>0</v>
      </c>
      <c r="M730" s="138">
        <f t="shared" si="1447"/>
        <v>0</v>
      </c>
      <c r="N730" s="139" t="str">
        <f t="shared" si="6"/>
        <v/>
      </c>
      <c r="O730" s="138">
        <f t="shared" si="7"/>
        <v>0</v>
      </c>
      <c r="P730" s="140" t="str">
        <f t="shared" si="3"/>
        <v/>
      </c>
      <c r="Q730" s="141"/>
      <c r="R730" s="141"/>
      <c r="S730" s="141"/>
      <c r="T730" s="141"/>
      <c r="U730" s="141"/>
      <c r="V730" s="141"/>
      <c r="W730" s="141"/>
      <c r="X730" s="141"/>
      <c r="Y730" s="141"/>
      <c r="Z730" s="141"/>
    </row>
    <row r="731" ht="15.0" customHeight="1">
      <c r="A731" s="147"/>
      <c r="B731" s="135" t="str">
        <f t="shared" si="1278"/>
        <v/>
      </c>
      <c r="C731" s="136" t="str">
        <f t="shared" si="1279"/>
        <v/>
      </c>
      <c r="D731" s="137"/>
      <c r="E731" s="137"/>
      <c r="F731" s="138">
        <f>SUMIF('Nhap-Xuat'!$K$12:$K$50000,$A731,'Nhap-Xuat'!$N$12:$N$50000)</f>
        <v>0</v>
      </c>
      <c r="G731" s="138">
        <f>SUMIF('Nhap-Xuat'!$K$12:$K$50000,$A731,'Nhap-Xuat'!$P$12:$P$50000)</f>
        <v>0</v>
      </c>
      <c r="H731" s="138">
        <f>SUMIF('Nhap-Xuat'!$K$12:$K$50000,$A731,'Nhap-Xuat'!$Q$12:$Q$50000)</f>
        <v>0</v>
      </c>
      <c r="I731" s="138">
        <f>SUMIF('Nhap-Xuat'!$K$12:$K$50000,$A731,'Nhap-Xuat'!$S$12:$S$50000)</f>
        <v>0</v>
      </c>
      <c r="J731" s="138">
        <f t="shared" ref="J731:K731" si="1448">D731+F731-H731</f>
        <v>0</v>
      </c>
      <c r="K731" s="138">
        <f t="shared" si="1448"/>
        <v>0</v>
      </c>
      <c r="L731" s="138">
        <f t="shared" ref="L731:M731" si="1449">D731+F731</f>
        <v>0</v>
      </c>
      <c r="M731" s="138">
        <f t="shared" si="1449"/>
        <v>0</v>
      </c>
      <c r="N731" s="139" t="str">
        <f t="shared" si="6"/>
        <v/>
      </c>
      <c r="O731" s="138">
        <f t="shared" si="7"/>
        <v>0</v>
      </c>
      <c r="P731" s="140" t="str">
        <f t="shared" si="3"/>
        <v/>
      </c>
      <c r="Q731" s="141"/>
      <c r="R731" s="141"/>
      <c r="S731" s="141"/>
      <c r="T731" s="141"/>
      <c r="U731" s="141"/>
      <c r="V731" s="141"/>
      <c r="W731" s="141"/>
      <c r="X731" s="141"/>
      <c r="Y731" s="141"/>
      <c r="Z731" s="141"/>
    </row>
    <row r="732" ht="15.0" customHeight="1">
      <c r="A732" s="147"/>
      <c r="B732" s="135" t="str">
        <f t="shared" si="1278"/>
        <v/>
      </c>
      <c r="C732" s="136" t="str">
        <f t="shared" si="1279"/>
        <v/>
      </c>
      <c r="D732" s="137"/>
      <c r="E732" s="137"/>
      <c r="F732" s="138">
        <f>SUMIF('Nhap-Xuat'!$K$12:$K$50000,$A732,'Nhap-Xuat'!$N$12:$N$50000)</f>
        <v>0</v>
      </c>
      <c r="G732" s="138">
        <f>SUMIF('Nhap-Xuat'!$K$12:$K$50000,$A732,'Nhap-Xuat'!$P$12:$P$50000)</f>
        <v>0</v>
      </c>
      <c r="H732" s="138">
        <f>SUMIF('Nhap-Xuat'!$K$12:$K$50000,$A732,'Nhap-Xuat'!$Q$12:$Q$50000)</f>
        <v>0</v>
      </c>
      <c r="I732" s="138">
        <f>SUMIF('Nhap-Xuat'!$K$12:$K$50000,$A732,'Nhap-Xuat'!$S$12:$S$50000)</f>
        <v>0</v>
      </c>
      <c r="J732" s="138">
        <f t="shared" ref="J732:K732" si="1450">D732+F732-H732</f>
        <v>0</v>
      </c>
      <c r="K732" s="138">
        <f t="shared" si="1450"/>
        <v>0</v>
      </c>
      <c r="L732" s="138">
        <f t="shared" ref="L732:M732" si="1451">D732+F732</f>
        <v>0</v>
      </c>
      <c r="M732" s="138">
        <f t="shared" si="1451"/>
        <v>0</v>
      </c>
      <c r="N732" s="139" t="str">
        <f t="shared" si="6"/>
        <v/>
      </c>
      <c r="O732" s="138">
        <f t="shared" si="7"/>
        <v>0</v>
      </c>
      <c r="P732" s="140" t="str">
        <f t="shared" si="3"/>
        <v/>
      </c>
      <c r="Q732" s="141"/>
      <c r="R732" s="141"/>
      <c r="S732" s="141"/>
      <c r="T732" s="141"/>
      <c r="U732" s="141"/>
      <c r="V732" s="141"/>
      <c r="W732" s="141"/>
      <c r="X732" s="141"/>
      <c r="Y732" s="141"/>
      <c r="Z732" s="141"/>
    </row>
    <row r="733" ht="15.0" customHeight="1">
      <c r="A733" s="147"/>
      <c r="B733" s="135" t="str">
        <f t="shared" si="1278"/>
        <v/>
      </c>
      <c r="C733" s="136" t="str">
        <f t="shared" si="1279"/>
        <v/>
      </c>
      <c r="D733" s="137"/>
      <c r="E733" s="137"/>
      <c r="F733" s="138">
        <f>SUMIF('Nhap-Xuat'!$K$12:$K$50000,$A733,'Nhap-Xuat'!$N$12:$N$50000)</f>
        <v>0</v>
      </c>
      <c r="G733" s="138">
        <f>SUMIF('Nhap-Xuat'!$K$12:$K$50000,$A733,'Nhap-Xuat'!$P$12:$P$50000)</f>
        <v>0</v>
      </c>
      <c r="H733" s="138">
        <f>SUMIF('Nhap-Xuat'!$K$12:$K$50000,$A733,'Nhap-Xuat'!$Q$12:$Q$50000)</f>
        <v>0</v>
      </c>
      <c r="I733" s="138">
        <f>SUMIF('Nhap-Xuat'!$K$12:$K$50000,$A733,'Nhap-Xuat'!$S$12:$S$50000)</f>
        <v>0</v>
      </c>
      <c r="J733" s="138">
        <f t="shared" ref="J733:K733" si="1452">D733+F733-H733</f>
        <v>0</v>
      </c>
      <c r="K733" s="138">
        <f t="shared" si="1452"/>
        <v>0</v>
      </c>
      <c r="L733" s="138">
        <f t="shared" ref="L733:M733" si="1453">D733+F733</f>
        <v>0</v>
      </c>
      <c r="M733" s="138">
        <f t="shared" si="1453"/>
        <v>0</v>
      </c>
      <c r="N733" s="139" t="str">
        <f t="shared" si="6"/>
        <v/>
      </c>
      <c r="O733" s="138">
        <f t="shared" si="7"/>
        <v>0</v>
      </c>
      <c r="P733" s="140" t="str">
        <f t="shared" si="3"/>
        <v/>
      </c>
      <c r="Q733" s="141"/>
      <c r="R733" s="141"/>
      <c r="S733" s="141"/>
      <c r="T733" s="141"/>
      <c r="U733" s="141"/>
      <c r="V733" s="141"/>
      <c r="W733" s="141"/>
      <c r="X733" s="141"/>
      <c r="Y733" s="141"/>
      <c r="Z733" s="141"/>
    </row>
    <row r="734" ht="15.0" customHeight="1">
      <c r="A734" s="147"/>
      <c r="B734" s="135" t="str">
        <f t="shared" si="1278"/>
        <v/>
      </c>
      <c r="C734" s="136" t="str">
        <f t="shared" si="1279"/>
        <v/>
      </c>
      <c r="D734" s="137"/>
      <c r="E734" s="137"/>
      <c r="F734" s="138">
        <f>SUMIF('Nhap-Xuat'!$K$12:$K$50000,$A734,'Nhap-Xuat'!$N$12:$N$50000)</f>
        <v>0</v>
      </c>
      <c r="G734" s="138">
        <f>SUMIF('Nhap-Xuat'!$K$12:$K$50000,$A734,'Nhap-Xuat'!$P$12:$P$50000)</f>
        <v>0</v>
      </c>
      <c r="H734" s="138">
        <f>SUMIF('Nhap-Xuat'!$K$12:$K$50000,$A734,'Nhap-Xuat'!$Q$12:$Q$50000)</f>
        <v>0</v>
      </c>
      <c r="I734" s="138">
        <f>SUMIF('Nhap-Xuat'!$K$12:$K$50000,$A734,'Nhap-Xuat'!$S$12:$S$50000)</f>
        <v>0</v>
      </c>
      <c r="J734" s="138">
        <f t="shared" ref="J734:K734" si="1454">D734+F734-H734</f>
        <v>0</v>
      </c>
      <c r="K734" s="138">
        <f t="shared" si="1454"/>
        <v>0</v>
      </c>
      <c r="L734" s="138">
        <f t="shared" ref="L734:M734" si="1455">D734+F734</f>
        <v>0</v>
      </c>
      <c r="M734" s="138">
        <f t="shared" si="1455"/>
        <v>0</v>
      </c>
      <c r="N734" s="139" t="str">
        <f t="shared" si="6"/>
        <v/>
      </c>
      <c r="O734" s="138">
        <f t="shared" si="7"/>
        <v>0</v>
      </c>
      <c r="P734" s="140" t="str">
        <f t="shared" si="3"/>
        <v/>
      </c>
      <c r="Q734" s="141"/>
      <c r="R734" s="141"/>
      <c r="S734" s="141"/>
      <c r="T734" s="141"/>
      <c r="U734" s="141"/>
      <c r="V734" s="141"/>
      <c r="W734" s="141"/>
      <c r="X734" s="141"/>
      <c r="Y734" s="141"/>
      <c r="Z734" s="141"/>
    </row>
    <row r="735" ht="15.0" customHeight="1">
      <c r="A735" s="147"/>
      <c r="B735" s="135" t="str">
        <f t="shared" si="1278"/>
        <v/>
      </c>
      <c r="C735" s="136" t="str">
        <f t="shared" si="1279"/>
        <v/>
      </c>
      <c r="D735" s="137"/>
      <c r="E735" s="137"/>
      <c r="F735" s="138">
        <f>SUMIF('Nhap-Xuat'!$K$12:$K$50000,$A735,'Nhap-Xuat'!$N$12:$N$50000)</f>
        <v>0</v>
      </c>
      <c r="G735" s="138">
        <f>SUMIF('Nhap-Xuat'!$K$12:$K$50000,$A735,'Nhap-Xuat'!$P$12:$P$50000)</f>
        <v>0</v>
      </c>
      <c r="H735" s="138">
        <f>SUMIF('Nhap-Xuat'!$K$12:$K$50000,$A735,'Nhap-Xuat'!$Q$12:$Q$50000)</f>
        <v>0</v>
      </c>
      <c r="I735" s="138">
        <f>SUMIF('Nhap-Xuat'!$K$12:$K$50000,$A735,'Nhap-Xuat'!$S$12:$S$50000)</f>
        <v>0</v>
      </c>
      <c r="J735" s="138">
        <f t="shared" ref="J735:K735" si="1456">D735+F735-H735</f>
        <v>0</v>
      </c>
      <c r="K735" s="138">
        <f t="shared" si="1456"/>
        <v>0</v>
      </c>
      <c r="L735" s="138">
        <f t="shared" ref="L735:M735" si="1457">D735+F735</f>
        <v>0</v>
      </c>
      <c r="M735" s="138">
        <f t="shared" si="1457"/>
        <v>0</v>
      </c>
      <c r="N735" s="139" t="str">
        <f t="shared" si="6"/>
        <v/>
      </c>
      <c r="O735" s="138">
        <f t="shared" si="7"/>
        <v>0</v>
      </c>
      <c r="P735" s="140" t="str">
        <f t="shared" si="3"/>
        <v/>
      </c>
      <c r="Q735" s="141"/>
      <c r="R735" s="141"/>
      <c r="S735" s="141"/>
      <c r="T735" s="141"/>
      <c r="U735" s="141"/>
      <c r="V735" s="141"/>
      <c r="W735" s="141"/>
      <c r="X735" s="141"/>
      <c r="Y735" s="141"/>
      <c r="Z735" s="141"/>
    </row>
    <row r="736" ht="15.0" customHeight="1">
      <c r="A736" s="147"/>
      <c r="B736" s="135" t="str">
        <f t="shared" si="1278"/>
        <v/>
      </c>
      <c r="C736" s="136" t="str">
        <f t="shared" si="1279"/>
        <v/>
      </c>
      <c r="D736" s="137"/>
      <c r="E736" s="137"/>
      <c r="F736" s="138">
        <f>SUMIF('Nhap-Xuat'!$K$12:$K$50000,$A736,'Nhap-Xuat'!$N$12:$N$50000)</f>
        <v>0</v>
      </c>
      <c r="G736" s="138">
        <f>SUMIF('Nhap-Xuat'!$K$12:$K$50000,$A736,'Nhap-Xuat'!$P$12:$P$50000)</f>
        <v>0</v>
      </c>
      <c r="H736" s="138">
        <f>SUMIF('Nhap-Xuat'!$K$12:$K$50000,$A736,'Nhap-Xuat'!$Q$12:$Q$50000)</f>
        <v>0</v>
      </c>
      <c r="I736" s="138">
        <f>SUMIF('Nhap-Xuat'!$K$12:$K$50000,$A736,'Nhap-Xuat'!$S$12:$S$50000)</f>
        <v>0</v>
      </c>
      <c r="J736" s="138">
        <f t="shared" ref="J736:K736" si="1458">D736+F736-H736</f>
        <v>0</v>
      </c>
      <c r="K736" s="138">
        <f t="shared" si="1458"/>
        <v>0</v>
      </c>
      <c r="L736" s="138">
        <f t="shared" ref="L736:M736" si="1459">D736+F736</f>
        <v>0</v>
      </c>
      <c r="M736" s="138">
        <f t="shared" si="1459"/>
        <v>0</v>
      </c>
      <c r="N736" s="139" t="str">
        <f t="shared" si="6"/>
        <v/>
      </c>
      <c r="O736" s="138">
        <f t="shared" si="7"/>
        <v>0</v>
      </c>
      <c r="P736" s="140" t="str">
        <f t="shared" si="3"/>
        <v/>
      </c>
      <c r="Q736" s="141"/>
      <c r="R736" s="141"/>
      <c r="S736" s="141"/>
      <c r="T736" s="141"/>
      <c r="U736" s="141"/>
      <c r="V736" s="141"/>
      <c r="W736" s="141"/>
      <c r="X736" s="141"/>
      <c r="Y736" s="141"/>
      <c r="Z736" s="141"/>
    </row>
    <row r="737" ht="15.0" customHeight="1">
      <c r="A737" s="147"/>
      <c r="B737" s="135" t="str">
        <f t="shared" si="1278"/>
        <v/>
      </c>
      <c r="C737" s="136" t="str">
        <f t="shared" si="1279"/>
        <v/>
      </c>
      <c r="D737" s="137"/>
      <c r="E737" s="137"/>
      <c r="F737" s="138">
        <f>SUMIF('Nhap-Xuat'!$K$12:$K$50000,$A737,'Nhap-Xuat'!$N$12:$N$50000)</f>
        <v>0</v>
      </c>
      <c r="G737" s="138">
        <f>SUMIF('Nhap-Xuat'!$K$12:$K$50000,$A737,'Nhap-Xuat'!$P$12:$P$50000)</f>
        <v>0</v>
      </c>
      <c r="H737" s="138">
        <f>SUMIF('Nhap-Xuat'!$K$12:$K$50000,$A737,'Nhap-Xuat'!$Q$12:$Q$50000)</f>
        <v>0</v>
      </c>
      <c r="I737" s="138">
        <f>SUMIF('Nhap-Xuat'!$K$12:$K$50000,$A737,'Nhap-Xuat'!$S$12:$S$50000)</f>
        <v>0</v>
      </c>
      <c r="J737" s="138">
        <f t="shared" ref="J737:K737" si="1460">D737+F737-H737</f>
        <v>0</v>
      </c>
      <c r="K737" s="138">
        <f t="shared" si="1460"/>
        <v>0</v>
      </c>
      <c r="L737" s="138">
        <f t="shared" ref="L737:M737" si="1461">D737+F737</f>
        <v>0</v>
      </c>
      <c r="M737" s="138">
        <f t="shared" si="1461"/>
        <v>0</v>
      </c>
      <c r="N737" s="139" t="str">
        <f t="shared" si="6"/>
        <v/>
      </c>
      <c r="O737" s="138">
        <f t="shared" si="7"/>
        <v>0</v>
      </c>
      <c r="P737" s="140" t="str">
        <f t="shared" si="3"/>
        <v/>
      </c>
      <c r="Q737" s="141"/>
      <c r="R737" s="141"/>
      <c r="S737" s="141"/>
      <c r="T737" s="141"/>
      <c r="U737" s="141"/>
      <c r="V737" s="141"/>
      <c r="W737" s="141"/>
      <c r="X737" s="141"/>
      <c r="Y737" s="141"/>
      <c r="Z737" s="141"/>
    </row>
    <row r="738" ht="15.0" customHeight="1">
      <c r="A738" s="147"/>
      <c r="B738" s="135" t="str">
        <f t="shared" si="1278"/>
        <v/>
      </c>
      <c r="C738" s="136" t="str">
        <f t="shared" si="1279"/>
        <v/>
      </c>
      <c r="D738" s="137"/>
      <c r="E738" s="137"/>
      <c r="F738" s="138">
        <f>SUMIF('Nhap-Xuat'!$K$12:$K$50000,$A738,'Nhap-Xuat'!$N$12:$N$50000)</f>
        <v>0</v>
      </c>
      <c r="G738" s="138">
        <f>SUMIF('Nhap-Xuat'!$K$12:$K$50000,$A738,'Nhap-Xuat'!$P$12:$P$50000)</f>
        <v>0</v>
      </c>
      <c r="H738" s="138">
        <f>SUMIF('Nhap-Xuat'!$K$12:$K$50000,$A738,'Nhap-Xuat'!$Q$12:$Q$50000)</f>
        <v>0</v>
      </c>
      <c r="I738" s="138">
        <f>SUMIF('Nhap-Xuat'!$K$12:$K$50000,$A738,'Nhap-Xuat'!$S$12:$S$50000)</f>
        <v>0</v>
      </c>
      <c r="J738" s="138">
        <f t="shared" ref="J738:K738" si="1462">D738+F738-H738</f>
        <v>0</v>
      </c>
      <c r="K738" s="138">
        <f t="shared" si="1462"/>
        <v>0</v>
      </c>
      <c r="L738" s="138">
        <f t="shared" ref="L738:M738" si="1463">D738+F738</f>
        <v>0</v>
      </c>
      <c r="M738" s="138">
        <f t="shared" si="1463"/>
        <v>0</v>
      </c>
      <c r="N738" s="139" t="str">
        <f t="shared" si="6"/>
        <v/>
      </c>
      <c r="O738" s="138">
        <f t="shared" si="7"/>
        <v>0</v>
      </c>
      <c r="P738" s="140" t="str">
        <f t="shared" si="3"/>
        <v/>
      </c>
      <c r="Q738" s="141"/>
      <c r="R738" s="141"/>
      <c r="S738" s="141"/>
      <c r="T738" s="141"/>
      <c r="U738" s="141"/>
      <c r="V738" s="141"/>
      <c r="W738" s="141"/>
      <c r="X738" s="141"/>
      <c r="Y738" s="141"/>
      <c r="Z738" s="141"/>
    </row>
    <row r="739" ht="15.0" customHeight="1">
      <c r="A739" s="147"/>
      <c r="B739" s="135" t="str">
        <f t="shared" si="1278"/>
        <v/>
      </c>
      <c r="C739" s="136" t="str">
        <f t="shared" si="1279"/>
        <v/>
      </c>
      <c r="D739" s="137"/>
      <c r="E739" s="137"/>
      <c r="F739" s="138">
        <f>SUMIF('Nhap-Xuat'!$K$12:$K$50000,$A739,'Nhap-Xuat'!$N$12:$N$50000)</f>
        <v>0</v>
      </c>
      <c r="G739" s="138">
        <f>SUMIF('Nhap-Xuat'!$K$12:$K$50000,$A739,'Nhap-Xuat'!$P$12:$P$50000)</f>
        <v>0</v>
      </c>
      <c r="H739" s="138">
        <f>SUMIF('Nhap-Xuat'!$K$12:$K$50000,$A739,'Nhap-Xuat'!$Q$12:$Q$50000)</f>
        <v>0</v>
      </c>
      <c r="I739" s="138">
        <f>SUMIF('Nhap-Xuat'!$K$12:$K$50000,$A739,'Nhap-Xuat'!$S$12:$S$50000)</f>
        <v>0</v>
      </c>
      <c r="J739" s="138">
        <f t="shared" ref="J739:K739" si="1464">D739+F739-H739</f>
        <v>0</v>
      </c>
      <c r="K739" s="138">
        <f t="shared" si="1464"/>
        <v>0</v>
      </c>
      <c r="L739" s="138">
        <f t="shared" ref="L739:M739" si="1465">D739+F739</f>
        <v>0</v>
      </c>
      <c r="M739" s="138">
        <f t="shared" si="1465"/>
        <v>0</v>
      </c>
      <c r="N739" s="139" t="str">
        <f t="shared" si="6"/>
        <v/>
      </c>
      <c r="O739" s="138">
        <f t="shared" si="7"/>
        <v>0</v>
      </c>
      <c r="P739" s="140" t="str">
        <f t="shared" si="3"/>
        <v/>
      </c>
      <c r="Q739" s="141"/>
      <c r="R739" s="141"/>
      <c r="S739" s="141"/>
      <c r="T739" s="141"/>
      <c r="U739" s="141"/>
      <c r="V739" s="141"/>
      <c r="W739" s="141"/>
      <c r="X739" s="141"/>
      <c r="Y739" s="141"/>
      <c r="Z739" s="141"/>
    </row>
    <row r="740" ht="15.0" customHeight="1">
      <c r="A740" s="147"/>
      <c r="B740" s="135" t="str">
        <f t="shared" si="1278"/>
        <v/>
      </c>
      <c r="C740" s="136" t="str">
        <f t="shared" si="1279"/>
        <v/>
      </c>
      <c r="D740" s="137"/>
      <c r="E740" s="137"/>
      <c r="F740" s="138">
        <f>SUMIF('Nhap-Xuat'!$K$12:$K$50000,$A740,'Nhap-Xuat'!$N$12:$N$50000)</f>
        <v>0</v>
      </c>
      <c r="G740" s="138">
        <f>SUMIF('Nhap-Xuat'!$K$12:$K$50000,$A740,'Nhap-Xuat'!$P$12:$P$50000)</f>
        <v>0</v>
      </c>
      <c r="H740" s="138">
        <f>SUMIF('Nhap-Xuat'!$K$12:$K$50000,$A740,'Nhap-Xuat'!$Q$12:$Q$50000)</f>
        <v>0</v>
      </c>
      <c r="I740" s="138">
        <f>SUMIF('Nhap-Xuat'!$K$12:$K$50000,$A740,'Nhap-Xuat'!$S$12:$S$50000)</f>
        <v>0</v>
      </c>
      <c r="J740" s="138">
        <f t="shared" ref="J740:K740" si="1466">D740+F740-H740</f>
        <v>0</v>
      </c>
      <c r="K740" s="138">
        <f t="shared" si="1466"/>
        <v>0</v>
      </c>
      <c r="L740" s="138">
        <f t="shared" ref="L740:M740" si="1467">D740+F740</f>
        <v>0</v>
      </c>
      <c r="M740" s="138">
        <f t="shared" si="1467"/>
        <v>0</v>
      </c>
      <c r="N740" s="139" t="str">
        <f t="shared" si="6"/>
        <v/>
      </c>
      <c r="O740" s="138">
        <f t="shared" si="7"/>
        <v>0</v>
      </c>
      <c r="P740" s="140" t="str">
        <f t="shared" si="3"/>
        <v/>
      </c>
      <c r="Q740" s="141"/>
      <c r="R740" s="141"/>
      <c r="S740" s="141"/>
      <c r="T740" s="141"/>
      <c r="U740" s="141"/>
      <c r="V740" s="141"/>
      <c r="W740" s="141"/>
      <c r="X740" s="141"/>
      <c r="Y740" s="141"/>
      <c r="Z740" s="141"/>
    </row>
    <row r="741" ht="15.0" customHeight="1">
      <c r="A741" s="147"/>
      <c r="B741" s="135" t="str">
        <f t="shared" si="1278"/>
        <v/>
      </c>
      <c r="C741" s="136" t="str">
        <f t="shared" si="1279"/>
        <v/>
      </c>
      <c r="D741" s="137"/>
      <c r="E741" s="137"/>
      <c r="F741" s="138">
        <f>SUMIF('Nhap-Xuat'!$K$12:$K$50000,$A741,'Nhap-Xuat'!$N$12:$N$50000)</f>
        <v>0</v>
      </c>
      <c r="G741" s="138">
        <f>SUMIF('Nhap-Xuat'!$K$12:$K$50000,$A741,'Nhap-Xuat'!$P$12:$P$50000)</f>
        <v>0</v>
      </c>
      <c r="H741" s="138">
        <f>SUMIF('Nhap-Xuat'!$K$12:$K$50000,$A741,'Nhap-Xuat'!$Q$12:$Q$50000)</f>
        <v>0</v>
      </c>
      <c r="I741" s="138">
        <f>SUMIF('Nhap-Xuat'!$K$12:$K$50000,$A741,'Nhap-Xuat'!$S$12:$S$50000)</f>
        <v>0</v>
      </c>
      <c r="J741" s="138">
        <f t="shared" ref="J741:K741" si="1468">D741+F741-H741</f>
        <v>0</v>
      </c>
      <c r="K741" s="138">
        <f t="shared" si="1468"/>
        <v>0</v>
      </c>
      <c r="L741" s="138">
        <f t="shared" ref="L741:M741" si="1469">D741+F741</f>
        <v>0</v>
      </c>
      <c r="M741" s="138">
        <f t="shared" si="1469"/>
        <v>0</v>
      </c>
      <c r="N741" s="139" t="str">
        <f t="shared" si="6"/>
        <v/>
      </c>
      <c r="O741" s="138">
        <f t="shared" si="7"/>
        <v>0</v>
      </c>
      <c r="P741" s="140" t="str">
        <f t="shared" si="3"/>
        <v/>
      </c>
      <c r="Q741" s="141"/>
      <c r="R741" s="141"/>
      <c r="S741" s="141"/>
      <c r="T741" s="141"/>
      <c r="U741" s="141"/>
      <c r="V741" s="141"/>
      <c r="W741" s="141"/>
      <c r="X741" s="141"/>
      <c r="Y741" s="141"/>
      <c r="Z741" s="141"/>
    </row>
    <row r="742" ht="15.0" customHeight="1">
      <c r="A742" s="147"/>
      <c r="B742" s="135" t="str">
        <f t="shared" si="1278"/>
        <v/>
      </c>
      <c r="C742" s="136" t="str">
        <f t="shared" si="1279"/>
        <v/>
      </c>
      <c r="D742" s="137"/>
      <c r="E742" s="137"/>
      <c r="F742" s="138">
        <f>SUMIF('Nhap-Xuat'!$K$12:$K$50000,$A742,'Nhap-Xuat'!$N$12:$N$50000)</f>
        <v>0</v>
      </c>
      <c r="G742" s="138">
        <f>SUMIF('Nhap-Xuat'!$K$12:$K$50000,$A742,'Nhap-Xuat'!$P$12:$P$50000)</f>
        <v>0</v>
      </c>
      <c r="H742" s="138">
        <f>SUMIF('Nhap-Xuat'!$K$12:$K$50000,$A742,'Nhap-Xuat'!$Q$12:$Q$50000)</f>
        <v>0</v>
      </c>
      <c r="I742" s="138">
        <f>SUMIF('Nhap-Xuat'!$K$12:$K$50000,$A742,'Nhap-Xuat'!$S$12:$S$50000)</f>
        <v>0</v>
      </c>
      <c r="J742" s="138">
        <f t="shared" ref="J742:K742" si="1470">D742+F742-H742</f>
        <v>0</v>
      </c>
      <c r="K742" s="138">
        <f t="shared" si="1470"/>
        <v>0</v>
      </c>
      <c r="L742" s="138">
        <f t="shared" ref="L742:M742" si="1471">D742+F742</f>
        <v>0</v>
      </c>
      <c r="M742" s="138">
        <f t="shared" si="1471"/>
        <v>0</v>
      </c>
      <c r="N742" s="139" t="str">
        <f t="shared" si="6"/>
        <v/>
      </c>
      <c r="O742" s="138">
        <f t="shared" si="7"/>
        <v>0</v>
      </c>
      <c r="P742" s="140" t="str">
        <f t="shared" si="3"/>
        <v/>
      </c>
      <c r="Q742" s="141"/>
      <c r="R742" s="141"/>
      <c r="S742" s="141"/>
      <c r="T742" s="141"/>
      <c r="U742" s="141"/>
      <c r="V742" s="141"/>
      <c r="W742" s="141"/>
      <c r="X742" s="141"/>
      <c r="Y742" s="141"/>
      <c r="Z742" s="141"/>
    </row>
    <row r="743" ht="15.0" customHeight="1">
      <c r="A743" s="147"/>
      <c r="B743" s="135" t="str">
        <f t="shared" si="1278"/>
        <v/>
      </c>
      <c r="C743" s="136" t="str">
        <f t="shared" si="1279"/>
        <v/>
      </c>
      <c r="D743" s="137"/>
      <c r="E743" s="137"/>
      <c r="F743" s="138">
        <f>SUMIF('Nhap-Xuat'!$K$12:$K$50000,$A743,'Nhap-Xuat'!$N$12:$N$50000)</f>
        <v>0</v>
      </c>
      <c r="G743" s="138">
        <f>SUMIF('Nhap-Xuat'!$K$12:$K$50000,$A743,'Nhap-Xuat'!$P$12:$P$50000)</f>
        <v>0</v>
      </c>
      <c r="H743" s="138">
        <f>SUMIF('Nhap-Xuat'!$K$12:$K$50000,$A743,'Nhap-Xuat'!$Q$12:$Q$50000)</f>
        <v>0</v>
      </c>
      <c r="I743" s="138">
        <f>SUMIF('Nhap-Xuat'!$K$12:$K$50000,$A743,'Nhap-Xuat'!$S$12:$S$50000)</f>
        <v>0</v>
      </c>
      <c r="J743" s="138">
        <f t="shared" ref="J743:K743" si="1472">D743+F743-H743</f>
        <v>0</v>
      </c>
      <c r="K743" s="138">
        <f t="shared" si="1472"/>
        <v>0</v>
      </c>
      <c r="L743" s="138">
        <f t="shared" ref="L743:M743" si="1473">D743+F743</f>
        <v>0</v>
      </c>
      <c r="M743" s="138">
        <f t="shared" si="1473"/>
        <v>0</v>
      </c>
      <c r="N743" s="139" t="str">
        <f t="shared" si="6"/>
        <v/>
      </c>
      <c r="O743" s="138">
        <f t="shared" si="7"/>
        <v>0</v>
      </c>
      <c r="P743" s="140" t="str">
        <f t="shared" si="3"/>
        <v/>
      </c>
      <c r="Q743" s="141"/>
      <c r="R743" s="141"/>
      <c r="S743" s="141"/>
      <c r="T743" s="141"/>
      <c r="U743" s="141"/>
      <c r="V743" s="141"/>
      <c r="W743" s="141"/>
      <c r="X743" s="141"/>
      <c r="Y743" s="141"/>
      <c r="Z743" s="141"/>
    </row>
    <row r="744" ht="15.0" customHeight="1">
      <c r="A744" s="147"/>
      <c r="B744" s="135" t="str">
        <f t="shared" si="1278"/>
        <v/>
      </c>
      <c r="C744" s="136" t="str">
        <f t="shared" si="1279"/>
        <v/>
      </c>
      <c r="D744" s="137"/>
      <c r="E744" s="137"/>
      <c r="F744" s="138">
        <f>SUMIF('Nhap-Xuat'!$K$12:$K$50000,$A744,'Nhap-Xuat'!$N$12:$N$50000)</f>
        <v>0</v>
      </c>
      <c r="G744" s="138">
        <f>SUMIF('Nhap-Xuat'!$K$12:$K$50000,$A744,'Nhap-Xuat'!$P$12:$P$50000)</f>
        <v>0</v>
      </c>
      <c r="H744" s="138">
        <f>SUMIF('Nhap-Xuat'!$K$12:$K$50000,$A744,'Nhap-Xuat'!$Q$12:$Q$50000)</f>
        <v>0</v>
      </c>
      <c r="I744" s="138">
        <f>SUMIF('Nhap-Xuat'!$K$12:$K$50000,$A744,'Nhap-Xuat'!$S$12:$S$50000)</f>
        <v>0</v>
      </c>
      <c r="J744" s="138">
        <f t="shared" ref="J744:K744" si="1474">D744+F744-H744</f>
        <v>0</v>
      </c>
      <c r="K744" s="138">
        <f t="shared" si="1474"/>
        <v>0</v>
      </c>
      <c r="L744" s="138">
        <f t="shared" ref="L744:M744" si="1475">D744+F744</f>
        <v>0</v>
      </c>
      <c r="M744" s="138">
        <f t="shared" si="1475"/>
        <v>0</v>
      </c>
      <c r="N744" s="139" t="str">
        <f t="shared" si="6"/>
        <v/>
      </c>
      <c r="O744" s="138">
        <f t="shared" si="7"/>
        <v>0</v>
      </c>
      <c r="P744" s="140" t="str">
        <f t="shared" si="3"/>
        <v/>
      </c>
      <c r="Q744" s="141"/>
      <c r="R744" s="141"/>
      <c r="S744" s="141"/>
      <c r="T744" s="141"/>
      <c r="U744" s="141"/>
      <c r="V744" s="141"/>
      <c r="W744" s="141"/>
      <c r="X744" s="141"/>
      <c r="Y744" s="141"/>
      <c r="Z744" s="141"/>
    </row>
    <row r="745" ht="15.0" customHeight="1">
      <c r="A745" s="147"/>
      <c r="B745" s="135" t="str">
        <f t="shared" si="1278"/>
        <v/>
      </c>
      <c r="C745" s="136" t="str">
        <f t="shared" si="1279"/>
        <v/>
      </c>
      <c r="D745" s="137"/>
      <c r="E745" s="137"/>
      <c r="F745" s="138">
        <f>SUMIF('Nhap-Xuat'!$K$12:$K$50000,$A745,'Nhap-Xuat'!$N$12:$N$50000)</f>
        <v>0</v>
      </c>
      <c r="G745" s="138">
        <f>SUMIF('Nhap-Xuat'!$K$12:$K$50000,$A745,'Nhap-Xuat'!$P$12:$P$50000)</f>
        <v>0</v>
      </c>
      <c r="H745" s="138">
        <f>SUMIF('Nhap-Xuat'!$K$12:$K$50000,$A745,'Nhap-Xuat'!$Q$12:$Q$50000)</f>
        <v>0</v>
      </c>
      <c r="I745" s="138">
        <f>SUMIF('Nhap-Xuat'!$K$12:$K$50000,$A745,'Nhap-Xuat'!$S$12:$S$50000)</f>
        <v>0</v>
      </c>
      <c r="J745" s="138">
        <f t="shared" ref="J745:K745" si="1476">D745+F745-H745</f>
        <v>0</v>
      </c>
      <c r="K745" s="138">
        <f t="shared" si="1476"/>
        <v>0</v>
      </c>
      <c r="L745" s="138">
        <f t="shared" ref="L745:M745" si="1477">D745+F745</f>
        <v>0</v>
      </c>
      <c r="M745" s="138">
        <f t="shared" si="1477"/>
        <v>0</v>
      </c>
      <c r="N745" s="139" t="str">
        <f t="shared" si="6"/>
        <v/>
      </c>
      <c r="O745" s="138">
        <f t="shared" si="7"/>
        <v>0</v>
      </c>
      <c r="P745" s="140" t="str">
        <f t="shared" si="3"/>
        <v/>
      </c>
      <c r="Q745" s="141"/>
      <c r="R745" s="141"/>
      <c r="S745" s="141"/>
      <c r="T745" s="141"/>
      <c r="U745" s="141"/>
      <c r="V745" s="141"/>
      <c r="W745" s="141"/>
      <c r="X745" s="141"/>
      <c r="Y745" s="141"/>
      <c r="Z745" s="141"/>
    </row>
    <row r="746" ht="15.0" customHeight="1">
      <c r="A746" s="147"/>
      <c r="B746" s="135" t="str">
        <f t="shared" si="1278"/>
        <v/>
      </c>
      <c r="C746" s="136" t="str">
        <f t="shared" si="1279"/>
        <v/>
      </c>
      <c r="D746" s="137"/>
      <c r="E746" s="137"/>
      <c r="F746" s="138">
        <f>SUMIF('Nhap-Xuat'!$K$12:$K$50000,$A746,'Nhap-Xuat'!$N$12:$N$50000)</f>
        <v>0</v>
      </c>
      <c r="G746" s="138">
        <f>SUMIF('Nhap-Xuat'!$K$12:$K$50000,$A746,'Nhap-Xuat'!$P$12:$P$50000)</f>
        <v>0</v>
      </c>
      <c r="H746" s="138">
        <f>SUMIF('Nhap-Xuat'!$K$12:$K$50000,$A746,'Nhap-Xuat'!$Q$12:$Q$50000)</f>
        <v>0</v>
      </c>
      <c r="I746" s="138">
        <f>SUMIF('Nhap-Xuat'!$K$12:$K$50000,$A746,'Nhap-Xuat'!$S$12:$S$50000)</f>
        <v>0</v>
      </c>
      <c r="J746" s="138">
        <f t="shared" ref="J746:K746" si="1478">D746+F746-H746</f>
        <v>0</v>
      </c>
      <c r="K746" s="138">
        <f t="shared" si="1478"/>
        <v>0</v>
      </c>
      <c r="L746" s="138">
        <f t="shared" ref="L746:M746" si="1479">D746+F746</f>
        <v>0</v>
      </c>
      <c r="M746" s="138">
        <f t="shared" si="1479"/>
        <v>0</v>
      </c>
      <c r="N746" s="139" t="str">
        <f t="shared" si="6"/>
        <v/>
      </c>
      <c r="O746" s="138">
        <f t="shared" si="7"/>
        <v>0</v>
      </c>
      <c r="P746" s="140" t="str">
        <f t="shared" si="3"/>
        <v/>
      </c>
      <c r="Q746" s="141"/>
      <c r="R746" s="141"/>
      <c r="S746" s="141"/>
      <c r="T746" s="141"/>
      <c r="U746" s="141"/>
      <c r="V746" s="141"/>
      <c r="W746" s="141"/>
      <c r="X746" s="141"/>
      <c r="Y746" s="141"/>
      <c r="Z746" s="141"/>
    </row>
    <row r="747" ht="15.0" customHeight="1">
      <c r="A747" s="147"/>
      <c r="B747" s="135" t="str">
        <f t="shared" si="1278"/>
        <v/>
      </c>
      <c r="C747" s="136" t="str">
        <f t="shared" si="1279"/>
        <v/>
      </c>
      <c r="D747" s="137"/>
      <c r="E747" s="137"/>
      <c r="F747" s="138">
        <f>SUMIF('Nhap-Xuat'!$K$12:$K$50000,$A747,'Nhap-Xuat'!$N$12:$N$50000)</f>
        <v>0</v>
      </c>
      <c r="G747" s="138">
        <f>SUMIF('Nhap-Xuat'!$K$12:$K$50000,$A747,'Nhap-Xuat'!$P$12:$P$50000)</f>
        <v>0</v>
      </c>
      <c r="H747" s="138">
        <f>SUMIF('Nhap-Xuat'!$K$12:$K$50000,$A747,'Nhap-Xuat'!$Q$12:$Q$50000)</f>
        <v>0</v>
      </c>
      <c r="I747" s="138">
        <f>SUMIF('Nhap-Xuat'!$K$12:$K$50000,$A747,'Nhap-Xuat'!$S$12:$S$50000)</f>
        <v>0</v>
      </c>
      <c r="J747" s="138">
        <f t="shared" ref="J747:K747" si="1480">D747+F747-H747</f>
        <v>0</v>
      </c>
      <c r="K747" s="138">
        <f t="shared" si="1480"/>
        <v>0</v>
      </c>
      <c r="L747" s="138">
        <f t="shared" ref="L747:M747" si="1481">D747+F747</f>
        <v>0</v>
      </c>
      <c r="M747" s="138">
        <f t="shared" si="1481"/>
        <v>0</v>
      </c>
      <c r="N747" s="139" t="str">
        <f t="shared" si="6"/>
        <v/>
      </c>
      <c r="O747" s="138">
        <f t="shared" si="7"/>
        <v>0</v>
      </c>
      <c r="P747" s="140" t="str">
        <f t="shared" si="3"/>
        <v/>
      </c>
      <c r="Q747" s="141"/>
      <c r="R747" s="141"/>
      <c r="S747" s="141"/>
      <c r="T747" s="141"/>
      <c r="U747" s="141"/>
      <c r="V747" s="141"/>
      <c r="W747" s="141"/>
      <c r="X747" s="141"/>
      <c r="Y747" s="141"/>
      <c r="Z747" s="141"/>
    </row>
    <row r="748" ht="15.0" customHeight="1">
      <c r="A748" s="147"/>
      <c r="B748" s="135" t="str">
        <f t="shared" si="1278"/>
        <v/>
      </c>
      <c r="C748" s="136" t="str">
        <f t="shared" si="1279"/>
        <v/>
      </c>
      <c r="D748" s="137"/>
      <c r="E748" s="137"/>
      <c r="F748" s="138">
        <f>SUMIF('Nhap-Xuat'!$K$12:$K$50000,$A748,'Nhap-Xuat'!$N$12:$N$50000)</f>
        <v>0</v>
      </c>
      <c r="G748" s="138">
        <f>SUMIF('Nhap-Xuat'!$K$12:$K$50000,$A748,'Nhap-Xuat'!$P$12:$P$50000)</f>
        <v>0</v>
      </c>
      <c r="H748" s="138">
        <f>SUMIF('Nhap-Xuat'!$K$12:$K$50000,$A748,'Nhap-Xuat'!$Q$12:$Q$50000)</f>
        <v>0</v>
      </c>
      <c r="I748" s="138">
        <f>SUMIF('Nhap-Xuat'!$K$12:$K$50000,$A748,'Nhap-Xuat'!$S$12:$S$50000)</f>
        <v>0</v>
      </c>
      <c r="J748" s="138">
        <f t="shared" ref="J748:K748" si="1482">D748+F748-H748</f>
        <v>0</v>
      </c>
      <c r="K748" s="138">
        <f t="shared" si="1482"/>
        <v>0</v>
      </c>
      <c r="L748" s="138">
        <f t="shared" ref="L748:M748" si="1483">D748+F748</f>
        <v>0</v>
      </c>
      <c r="M748" s="138">
        <f t="shared" si="1483"/>
        <v>0</v>
      </c>
      <c r="N748" s="139" t="str">
        <f t="shared" si="6"/>
        <v/>
      </c>
      <c r="O748" s="138">
        <f t="shared" si="7"/>
        <v>0</v>
      </c>
      <c r="P748" s="140" t="str">
        <f t="shared" si="3"/>
        <v/>
      </c>
      <c r="Q748" s="141"/>
      <c r="R748" s="141"/>
      <c r="S748" s="141"/>
      <c r="T748" s="141"/>
      <c r="U748" s="141"/>
      <c r="V748" s="141"/>
      <c r="W748" s="141"/>
      <c r="X748" s="141"/>
      <c r="Y748" s="141"/>
      <c r="Z748" s="141"/>
    </row>
    <row r="749" ht="15.0" customHeight="1">
      <c r="A749" s="147"/>
      <c r="B749" s="135" t="str">
        <f t="shared" si="1278"/>
        <v/>
      </c>
      <c r="C749" s="136" t="str">
        <f t="shared" si="1279"/>
        <v/>
      </c>
      <c r="D749" s="137"/>
      <c r="E749" s="137"/>
      <c r="F749" s="138">
        <f>SUMIF('Nhap-Xuat'!$K$12:$K$50000,$A749,'Nhap-Xuat'!$N$12:$N$50000)</f>
        <v>0</v>
      </c>
      <c r="G749" s="138">
        <f>SUMIF('Nhap-Xuat'!$K$12:$K$50000,$A749,'Nhap-Xuat'!$P$12:$P$50000)</f>
        <v>0</v>
      </c>
      <c r="H749" s="138">
        <f>SUMIF('Nhap-Xuat'!$K$12:$K$50000,$A749,'Nhap-Xuat'!$Q$12:$Q$50000)</f>
        <v>0</v>
      </c>
      <c r="I749" s="138">
        <f>SUMIF('Nhap-Xuat'!$K$12:$K$50000,$A749,'Nhap-Xuat'!$S$12:$S$50000)</f>
        <v>0</v>
      </c>
      <c r="J749" s="138">
        <f t="shared" ref="J749:K749" si="1484">D749+F749-H749</f>
        <v>0</v>
      </c>
      <c r="K749" s="138">
        <f t="shared" si="1484"/>
        <v>0</v>
      </c>
      <c r="L749" s="138">
        <f t="shared" ref="L749:M749" si="1485">D749+F749</f>
        <v>0</v>
      </c>
      <c r="M749" s="138">
        <f t="shared" si="1485"/>
        <v>0</v>
      </c>
      <c r="N749" s="139" t="str">
        <f t="shared" si="6"/>
        <v/>
      </c>
      <c r="O749" s="138">
        <f t="shared" si="7"/>
        <v>0</v>
      </c>
      <c r="P749" s="140" t="str">
        <f t="shared" si="3"/>
        <v/>
      </c>
      <c r="Q749" s="141"/>
      <c r="R749" s="141"/>
      <c r="S749" s="141"/>
      <c r="T749" s="141"/>
      <c r="U749" s="141"/>
      <c r="V749" s="141"/>
      <c r="W749" s="141"/>
      <c r="X749" s="141"/>
      <c r="Y749" s="141"/>
      <c r="Z749" s="141"/>
    </row>
    <row r="750" ht="15.0" customHeight="1">
      <c r="A750" s="147"/>
      <c r="B750" s="135" t="str">
        <f t="shared" si="1278"/>
        <v/>
      </c>
      <c r="C750" s="136" t="str">
        <f t="shared" si="1279"/>
        <v/>
      </c>
      <c r="D750" s="137"/>
      <c r="E750" s="137"/>
      <c r="F750" s="138">
        <f>SUMIF('Nhap-Xuat'!$K$12:$K$50000,$A750,'Nhap-Xuat'!$N$12:$N$50000)</f>
        <v>0</v>
      </c>
      <c r="G750" s="138">
        <f>SUMIF('Nhap-Xuat'!$K$12:$K$50000,$A750,'Nhap-Xuat'!$P$12:$P$50000)</f>
        <v>0</v>
      </c>
      <c r="H750" s="138">
        <f>SUMIF('Nhap-Xuat'!$K$12:$K$50000,$A750,'Nhap-Xuat'!$Q$12:$Q$50000)</f>
        <v>0</v>
      </c>
      <c r="I750" s="138">
        <f>SUMIF('Nhap-Xuat'!$K$12:$K$50000,$A750,'Nhap-Xuat'!$S$12:$S$50000)</f>
        <v>0</v>
      </c>
      <c r="J750" s="138">
        <f t="shared" ref="J750:K750" si="1486">D750+F750-H750</f>
        <v>0</v>
      </c>
      <c r="K750" s="138">
        <f t="shared" si="1486"/>
        <v>0</v>
      </c>
      <c r="L750" s="138">
        <f t="shared" ref="L750:M750" si="1487">D750+F750</f>
        <v>0</v>
      </c>
      <c r="M750" s="138">
        <f t="shared" si="1487"/>
        <v>0</v>
      </c>
      <c r="N750" s="139" t="str">
        <f t="shared" si="6"/>
        <v/>
      </c>
      <c r="O750" s="138">
        <f t="shared" si="7"/>
        <v>0</v>
      </c>
      <c r="P750" s="140" t="str">
        <f t="shared" si="3"/>
        <v/>
      </c>
      <c r="Q750" s="141"/>
      <c r="R750" s="141"/>
      <c r="S750" s="141"/>
      <c r="T750" s="141"/>
      <c r="U750" s="141"/>
      <c r="V750" s="141"/>
      <c r="W750" s="141"/>
      <c r="X750" s="141"/>
      <c r="Y750" s="141"/>
      <c r="Z750" s="141"/>
    </row>
    <row r="751" ht="15.0" customHeight="1">
      <c r="A751" s="147"/>
      <c r="B751" s="135" t="str">
        <f t="shared" si="1278"/>
        <v/>
      </c>
      <c r="C751" s="136" t="str">
        <f t="shared" si="1279"/>
        <v/>
      </c>
      <c r="D751" s="137"/>
      <c r="E751" s="137"/>
      <c r="F751" s="138">
        <f>SUMIF('Nhap-Xuat'!$K$12:$K$50000,$A751,'Nhap-Xuat'!$N$12:$N$50000)</f>
        <v>0</v>
      </c>
      <c r="G751" s="138">
        <f>SUMIF('Nhap-Xuat'!$K$12:$K$50000,$A751,'Nhap-Xuat'!$P$12:$P$50000)</f>
        <v>0</v>
      </c>
      <c r="H751" s="138">
        <f>SUMIF('Nhap-Xuat'!$K$12:$K$50000,$A751,'Nhap-Xuat'!$Q$12:$Q$50000)</f>
        <v>0</v>
      </c>
      <c r="I751" s="138">
        <f>SUMIF('Nhap-Xuat'!$K$12:$K$50000,$A751,'Nhap-Xuat'!$S$12:$S$50000)</f>
        <v>0</v>
      </c>
      <c r="J751" s="138">
        <f t="shared" ref="J751:K751" si="1488">D751+F751-H751</f>
        <v>0</v>
      </c>
      <c r="K751" s="138">
        <f t="shared" si="1488"/>
        <v>0</v>
      </c>
      <c r="L751" s="138">
        <f t="shared" ref="L751:M751" si="1489">D751+F751</f>
        <v>0</v>
      </c>
      <c r="M751" s="138">
        <f t="shared" si="1489"/>
        <v>0</v>
      </c>
      <c r="N751" s="139" t="str">
        <f t="shared" si="6"/>
        <v/>
      </c>
      <c r="O751" s="138">
        <f t="shared" si="7"/>
        <v>0</v>
      </c>
      <c r="P751" s="140" t="str">
        <f t="shared" si="3"/>
        <v/>
      </c>
      <c r="Q751" s="141"/>
      <c r="R751" s="141"/>
      <c r="S751" s="141"/>
      <c r="T751" s="141"/>
      <c r="U751" s="141"/>
      <c r="V751" s="141"/>
      <c r="W751" s="141"/>
      <c r="X751" s="141"/>
      <c r="Y751" s="141"/>
      <c r="Z751" s="141"/>
    </row>
    <row r="752" ht="15.0" customHeight="1">
      <c r="A752" s="147"/>
      <c r="B752" s="135" t="str">
        <f t="shared" si="1278"/>
        <v/>
      </c>
      <c r="C752" s="136" t="str">
        <f t="shared" si="1279"/>
        <v/>
      </c>
      <c r="D752" s="137"/>
      <c r="E752" s="137"/>
      <c r="F752" s="138">
        <f>SUMIF('Nhap-Xuat'!$K$12:$K$50000,$A752,'Nhap-Xuat'!$N$12:$N$50000)</f>
        <v>0</v>
      </c>
      <c r="G752" s="138">
        <f>SUMIF('Nhap-Xuat'!$K$12:$K$50000,$A752,'Nhap-Xuat'!$P$12:$P$50000)</f>
        <v>0</v>
      </c>
      <c r="H752" s="138">
        <f>SUMIF('Nhap-Xuat'!$K$12:$K$50000,$A752,'Nhap-Xuat'!$Q$12:$Q$50000)</f>
        <v>0</v>
      </c>
      <c r="I752" s="138">
        <f>SUMIF('Nhap-Xuat'!$K$12:$K$50000,$A752,'Nhap-Xuat'!$S$12:$S$50000)</f>
        <v>0</v>
      </c>
      <c r="J752" s="138">
        <f t="shared" ref="J752:K752" si="1490">D752+F752-H752</f>
        <v>0</v>
      </c>
      <c r="K752" s="138">
        <f t="shared" si="1490"/>
        <v>0</v>
      </c>
      <c r="L752" s="138">
        <f t="shared" ref="L752:M752" si="1491">D752+F752</f>
        <v>0</v>
      </c>
      <c r="M752" s="138">
        <f t="shared" si="1491"/>
        <v>0</v>
      </c>
      <c r="N752" s="139" t="str">
        <f t="shared" si="6"/>
        <v/>
      </c>
      <c r="O752" s="138">
        <f t="shared" si="7"/>
        <v>0</v>
      </c>
      <c r="P752" s="140" t="str">
        <f t="shared" si="3"/>
        <v/>
      </c>
      <c r="Q752" s="141"/>
      <c r="R752" s="141"/>
      <c r="S752" s="141"/>
      <c r="T752" s="141"/>
      <c r="U752" s="141"/>
      <c r="V752" s="141"/>
      <c r="W752" s="141"/>
      <c r="X752" s="141"/>
      <c r="Y752" s="141"/>
      <c r="Z752" s="141"/>
    </row>
    <row r="753" ht="15.0" customHeight="1">
      <c r="A753" s="147"/>
      <c r="B753" s="135" t="str">
        <f t="shared" si="1278"/>
        <v/>
      </c>
      <c r="C753" s="136" t="str">
        <f t="shared" si="1279"/>
        <v/>
      </c>
      <c r="D753" s="137"/>
      <c r="E753" s="137"/>
      <c r="F753" s="138">
        <f>SUMIF('Nhap-Xuat'!$K$12:$K$50000,$A753,'Nhap-Xuat'!$N$12:$N$50000)</f>
        <v>0</v>
      </c>
      <c r="G753" s="138">
        <f>SUMIF('Nhap-Xuat'!$K$12:$K$50000,$A753,'Nhap-Xuat'!$P$12:$P$50000)</f>
        <v>0</v>
      </c>
      <c r="H753" s="138">
        <f>SUMIF('Nhap-Xuat'!$K$12:$K$50000,$A753,'Nhap-Xuat'!$Q$12:$Q$50000)</f>
        <v>0</v>
      </c>
      <c r="I753" s="138">
        <f>SUMIF('Nhap-Xuat'!$K$12:$K$50000,$A753,'Nhap-Xuat'!$S$12:$S$50000)</f>
        <v>0</v>
      </c>
      <c r="J753" s="138">
        <f t="shared" ref="J753:K753" si="1492">D753+F753-H753</f>
        <v>0</v>
      </c>
      <c r="K753" s="138">
        <f t="shared" si="1492"/>
        <v>0</v>
      </c>
      <c r="L753" s="138">
        <f t="shared" ref="L753:M753" si="1493">D753+F753</f>
        <v>0</v>
      </c>
      <c r="M753" s="138">
        <f t="shared" si="1493"/>
        <v>0</v>
      </c>
      <c r="N753" s="139" t="str">
        <f t="shared" si="6"/>
        <v/>
      </c>
      <c r="O753" s="138">
        <f t="shared" si="7"/>
        <v>0</v>
      </c>
      <c r="P753" s="140" t="str">
        <f t="shared" si="3"/>
        <v/>
      </c>
      <c r="Q753" s="141"/>
      <c r="R753" s="141"/>
      <c r="S753" s="141"/>
      <c r="T753" s="141"/>
      <c r="U753" s="141"/>
      <c r="V753" s="141"/>
      <c r="W753" s="141"/>
      <c r="X753" s="141"/>
      <c r="Y753" s="141"/>
      <c r="Z753" s="141"/>
    </row>
    <row r="754" ht="15.0" customHeight="1">
      <c r="A754" s="147"/>
      <c r="B754" s="135" t="str">
        <f t="shared" si="1278"/>
        <v/>
      </c>
      <c r="C754" s="136" t="str">
        <f t="shared" si="1279"/>
        <v/>
      </c>
      <c r="D754" s="137"/>
      <c r="E754" s="137"/>
      <c r="F754" s="138">
        <f>SUMIF('Nhap-Xuat'!$K$12:$K$50000,$A754,'Nhap-Xuat'!$N$12:$N$50000)</f>
        <v>0</v>
      </c>
      <c r="G754" s="138">
        <f>SUMIF('Nhap-Xuat'!$K$12:$K$50000,$A754,'Nhap-Xuat'!$P$12:$P$50000)</f>
        <v>0</v>
      </c>
      <c r="H754" s="138">
        <f>SUMIF('Nhap-Xuat'!$K$12:$K$50000,$A754,'Nhap-Xuat'!$Q$12:$Q$50000)</f>
        <v>0</v>
      </c>
      <c r="I754" s="138">
        <f>SUMIF('Nhap-Xuat'!$K$12:$K$50000,$A754,'Nhap-Xuat'!$S$12:$S$50000)</f>
        <v>0</v>
      </c>
      <c r="J754" s="138">
        <f t="shared" ref="J754:K754" si="1494">D754+F754-H754</f>
        <v>0</v>
      </c>
      <c r="K754" s="138">
        <f t="shared" si="1494"/>
        <v>0</v>
      </c>
      <c r="L754" s="138">
        <f t="shared" ref="L754:M754" si="1495">D754+F754</f>
        <v>0</v>
      </c>
      <c r="M754" s="138">
        <f t="shared" si="1495"/>
        <v>0</v>
      </c>
      <c r="N754" s="139" t="str">
        <f t="shared" si="6"/>
        <v/>
      </c>
      <c r="O754" s="138">
        <f t="shared" si="7"/>
        <v>0</v>
      </c>
      <c r="P754" s="140" t="str">
        <f t="shared" si="3"/>
        <v/>
      </c>
      <c r="Q754" s="141"/>
      <c r="R754" s="141"/>
      <c r="S754" s="141"/>
      <c r="T754" s="141"/>
      <c r="U754" s="141"/>
      <c r="V754" s="141"/>
      <c r="W754" s="141"/>
      <c r="X754" s="141"/>
      <c r="Y754" s="141"/>
      <c r="Z754" s="141"/>
    </row>
    <row r="755" ht="15.0" customHeight="1">
      <c r="A755" s="147"/>
      <c r="B755" s="135" t="str">
        <f t="shared" si="1278"/>
        <v/>
      </c>
      <c r="C755" s="136" t="str">
        <f t="shared" si="1279"/>
        <v/>
      </c>
      <c r="D755" s="137"/>
      <c r="E755" s="137"/>
      <c r="F755" s="138">
        <f>SUMIF('Nhap-Xuat'!$K$12:$K$50000,$A755,'Nhap-Xuat'!$N$12:$N$50000)</f>
        <v>0</v>
      </c>
      <c r="G755" s="138">
        <f>SUMIF('Nhap-Xuat'!$K$12:$K$50000,$A755,'Nhap-Xuat'!$P$12:$P$50000)</f>
        <v>0</v>
      </c>
      <c r="H755" s="138">
        <f>SUMIF('Nhap-Xuat'!$K$12:$K$50000,$A755,'Nhap-Xuat'!$Q$12:$Q$50000)</f>
        <v>0</v>
      </c>
      <c r="I755" s="138">
        <f>SUMIF('Nhap-Xuat'!$K$12:$K$50000,$A755,'Nhap-Xuat'!$S$12:$S$50000)</f>
        <v>0</v>
      </c>
      <c r="J755" s="138">
        <f t="shared" ref="J755:K755" si="1496">D755+F755-H755</f>
        <v>0</v>
      </c>
      <c r="K755" s="138">
        <f t="shared" si="1496"/>
        <v>0</v>
      </c>
      <c r="L755" s="138">
        <f t="shared" ref="L755:M755" si="1497">D755+F755</f>
        <v>0</v>
      </c>
      <c r="M755" s="138">
        <f t="shared" si="1497"/>
        <v>0</v>
      </c>
      <c r="N755" s="139" t="str">
        <f t="shared" si="6"/>
        <v/>
      </c>
      <c r="O755" s="138">
        <f t="shared" si="7"/>
        <v>0</v>
      </c>
      <c r="P755" s="140" t="str">
        <f t="shared" si="3"/>
        <v/>
      </c>
      <c r="Q755" s="141"/>
      <c r="R755" s="141"/>
      <c r="S755" s="141"/>
      <c r="T755" s="141"/>
      <c r="U755" s="141"/>
      <c r="V755" s="141"/>
      <c r="W755" s="141"/>
      <c r="X755" s="141"/>
      <c r="Y755" s="141"/>
      <c r="Z755" s="141"/>
    </row>
    <row r="756" ht="15.0" customHeight="1">
      <c r="A756" s="147"/>
      <c r="B756" s="135" t="str">
        <f t="shared" si="1278"/>
        <v/>
      </c>
      <c r="C756" s="136" t="str">
        <f t="shared" si="1279"/>
        <v/>
      </c>
      <c r="D756" s="137"/>
      <c r="E756" s="137"/>
      <c r="F756" s="138">
        <f>SUMIF('Nhap-Xuat'!$K$12:$K$50000,$A756,'Nhap-Xuat'!$N$12:$N$50000)</f>
        <v>0</v>
      </c>
      <c r="G756" s="138">
        <f>SUMIF('Nhap-Xuat'!$K$12:$K$50000,$A756,'Nhap-Xuat'!$P$12:$P$50000)</f>
        <v>0</v>
      </c>
      <c r="H756" s="138">
        <f>SUMIF('Nhap-Xuat'!$K$12:$K$50000,$A756,'Nhap-Xuat'!$Q$12:$Q$50000)</f>
        <v>0</v>
      </c>
      <c r="I756" s="138">
        <f>SUMIF('Nhap-Xuat'!$K$12:$K$50000,$A756,'Nhap-Xuat'!$S$12:$S$50000)</f>
        <v>0</v>
      </c>
      <c r="J756" s="138">
        <f t="shared" ref="J756:K756" si="1498">D756+F756-H756</f>
        <v>0</v>
      </c>
      <c r="K756" s="138">
        <f t="shared" si="1498"/>
        <v>0</v>
      </c>
      <c r="L756" s="138">
        <f t="shared" ref="L756:M756" si="1499">D756+F756</f>
        <v>0</v>
      </c>
      <c r="M756" s="138">
        <f t="shared" si="1499"/>
        <v>0</v>
      </c>
      <c r="N756" s="139" t="str">
        <f t="shared" si="6"/>
        <v/>
      </c>
      <c r="O756" s="138">
        <f t="shared" si="7"/>
        <v>0</v>
      </c>
      <c r="P756" s="140" t="str">
        <f t="shared" si="3"/>
        <v/>
      </c>
      <c r="Q756" s="141"/>
      <c r="R756" s="141"/>
      <c r="S756" s="141"/>
      <c r="T756" s="141"/>
      <c r="U756" s="141"/>
      <c r="V756" s="141"/>
      <c r="W756" s="141"/>
      <c r="X756" s="141"/>
      <c r="Y756" s="141"/>
      <c r="Z756" s="141"/>
    </row>
    <row r="757" ht="15.0" customHeight="1">
      <c r="A757" s="147"/>
      <c r="B757" s="135" t="str">
        <f t="shared" si="1278"/>
        <v/>
      </c>
      <c r="C757" s="136" t="str">
        <f t="shared" si="1279"/>
        <v/>
      </c>
      <c r="D757" s="137"/>
      <c r="E757" s="137"/>
      <c r="F757" s="138">
        <f>SUMIF('Nhap-Xuat'!$K$12:$K$50000,$A757,'Nhap-Xuat'!$N$12:$N$50000)</f>
        <v>0</v>
      </c>
      <c r="G757" s="138">
        <f>SUMIF('Nhap-Xuat'!$K$12:$K$50000,$A757,'Nhap-Xuat'!$P$12:$P$50000)</f>
        <v>0</v>
      </c>
      <c r="H757" s="138">
        <f>SUMIF('Nhap-Xuat'!$K$12:$K$50000,$A757,'Nhap-Xuat'!$Q$12:$Q$50000)</f>
        <v>0</v>
      </c>
      <c r="I757" s="138">
        <f>SUMIF('Nhap-Xuat'!$K$12:$K$50000,$A757,'Nhap-Xuat'!$S$12:$S$50000)</f>
        <v>0</v>
      </c>
      <c r="J757" s="138">
        <f t="shared" ref="J757:K757" si="1500">D757+F757-H757</f>
        <v>0</v>
      </c>
      <c r="K757" s="138">
        <f t="shared" si="1500"/>
        <v>0</v>
      </c>
      <c r="L757" s="138">
        <f t="shared" ref="L757:M757" si="1501">D757+F757</f>
        <v>0</v>
      </c>
      <c r="M757" s="138">
        <f t="shared" si="1501"/>
        <v>0</v>
      </c>
      <c r="N757" s="139" t="str">
        <f t="shared" si="6"/>
        <v/>
      </c>
      <c r="O757" s="138">
        <f t="shared" si="7"/>
        <v>0</v>
      </c>
      <c r="P757" s="140" t="str">
        <f t="shared" si="3"/>
        <v/>
      </c>
      <c r="Q757" s="141"/>
      <c r="R757" s="141"/>
      <c r="S757" s="141"/>
      <c r="T757" s="141"/>
      <c r="U757" s="141"/>
      <c r="V757" s="141"/>
      <c r="W757" s="141"/>
      <c r="X757" s="141"/>
      <c r="Y757" s="141"/>
      <c r="Z757" s="141"/>
    </row>
    <row r="758" ht="15.0" customHeight="1">
      <c r="A758" s="147"/>
      <c r="B758" s="135" t="str">
        <f t="shared" si="1278"/>
        <v/>
      </c>
      <c r="C758" s="136" t="str">
        <f t="shared" si="1279"/>
        <v/>
      </c>
      <c r="D758" s="137"/>
      <c r="E758" s="137"/>
      <c r="F758" s="138">
        <f>SUMIF('Nhap-Xuat'!$K$12:$K$50000,$A758,'Nhap-Xuat'!$N$12:$N$50000)</f>
        <v>0</v>
      </c>
      <c r="G758" s="138">
        <f>SUMIF('Nhap-Xuat'!$K$12:$K$50000,$A758,'Nhap-Xuat'!$P$12:$P$50000)</f>
        <v>0</v>
      </c>
      <c r="H758" s="138">
        <f>SUMIF('Nhap-Xuat'!$K$12:$K$50000,$A758,'Nhap-Xuat'!$Q$12:$Q$50000)</f>
        <v>0</v>
      </c>
      <c r="I758" s="138">
        <f>SUMIF('Nhap-Xuat'!$K$12:$K$50000,$A758,'Nhap-Xuat'!$S$12:$S$50000)</f>
        <v>0</v>
      </c>
      <c r="J758" s="138">
        <f t="shared" ref="J758:K758" si="1502">D758+F758-H758</f>
        <v>0</v>
      </c>
      <c r="K758" s="138">
        <f t="shared" si="1502"/>
        <v>0</v>
      </c>
      <c r="L758" s="138">
        <f t="shared" ref="L758:M758" si="1503">D758+F758</f>
        <v>0</v>
      </c>
      <c r="M758" s="138">
        <f t="shared" si="1503"/>
        <v>0</v>
      </c>
      <c r="N758" s="139" t="str">
        <f t="shared" si="6"/>
        <v/>
      </c>
      <c r="O758" s="138">
        <f t="shared" si="7"/>
        <v>0</v>
      </c>
      <c r="P758" s="140" t="str">
        <f t="shared" si="3"/>
        <v/>
      </c>
      <c r="Q758" s="141"/>
      <c r="R758" s="141"/>
      <c r="S758" s="141"/>
      <c r="T758" s="141"/>
      <c r="U758" s="141"/>
      <c r="V758" s="141"/>
      <c r="W758" s="141"/>
      <c r="X758" s="141"/>
      <c r="Y758" s="141"/>
      <c r="Z758" s="141"/>
    </row>
    <row r="759" ht="15.0" customHeight="1">
      <c r="A759" s="147"/>
      <c r="B759" s="135" t="str">
        <f t="shared" si="1278"/>
        <v/>
      </c>
      <c r="C759" s="136" t="str">
        <f t="shared" si="1279"/>
        <v/>
      </c>
      <c r="D759" s="137"/>
      <c r="E759" s="137"/>
      <c r="F759" s="138">
        <f>SUMIF('Nhap-Xuat'!$K$12:$K$50000,$A759,'Nhap-Xuat'!$N$12:$N$50000)</f>
        <v>0</v>
      </c>
      <c r="G759" s="138">
        <f>SUMIF('Nhap-Xuat'!$K$12:$K$50000,$A759,'Nhap-Xuat'!$P$12:$P$50000)</f>
        <v>0</v>
      </c>
      <c r="H759" s="138">
        <f>SUMIF('Nhap-Xuat'!$K$12:$K$50000,$A759,'Nhap-Xuat'!$Q$12:$Q$50000)</f>
        <v>0</v>
      </c>
      <c r="I759" s="138">
        <f>SUMIF('Nhap-Xuat'!$K$12:$K$50000,$A759,'Nhap-Xuat'!$S$12:$S$50000)</f>
        <v>0</v>
      </c>
      <c r="J759" s="138">
        <f t="shared" ref="J759:K759" si="1504">D759+F759-H759</f>
        <v>0</v>
      </c>
      <c r="K759" s="138">
        <f t="shared" si="1504"/>
        <v>0</v>
      </c>
      <c r="L759" s="138">
        <f t="shared" ref="L759:M759" si="1505">D759+F759</f>
        <v>0</v>
      </c>
      <c r="M759" s="138">
        <f t="shared" si="1505"/>
        <v>0</v>
      </c>
      <c r="N759" s="139" t="str">
        <f t="shared" si="6"/>
        <v/>
      </c>
      <c r="O759" s="138">
        <f t="shared" si="7"/>
        <v>0</v>
      </c>
      <c r="P759" s="140" t="str">
        <f t="shared" si="3"/>
        <v/>
      </c>
      <c r="Q759" s="141"/>
      <c r="R759" s="141"/>
      <c r="S759" s="141"/>
      <c r="T759" s="141"/>
      <c r="U759" s="141"/>
      <c r="V759" s="141"/>
      <c r="W759" s="141"/>
      <c r="X759" s="141"/>
      <c r="Y759" s="141"/>
      <c r="Z759" s="141"/>
    </row>
    <row r="760" ht="15.0" customHeight="1">
      <c r="A760" s="147"/>
      <c r="B760" s="135" t="str">
        <f t="shared" si="1278"/>
        <v/>
      </c>
      <c r="C760" s="136" t="str">
        <f t="shared" si="1279"/>
        <v/>
      </c>
      <c r="D760" s="137"/>
      <c r="E760" s="137"/>
      <c r="F760" s="138">
        <f>SUMIF('Nhap-Xuat'!$K$12:$K$50000,$A760,'Nhap-Xuat'!$N$12:$N$50000)</f>
        <v>0</v>
      </c>
      <c r="G760" s="138">
        <f>SUMIF('Nhap-Xuat'!$K$12:$K$50000,$A760,'Nhap-Xuat'!$P$12:$P$50000)</f>
        <v>0</v>
      </c>
      <c r="H760" s="138">
        <f>SUMIF('Nhap-Xuat'!$K$12:$K$50000,$A760,'Nhap-Xuat'!$Q$12:$Q$50000)</f>
        <v>0</v>
      </c>
      <c r="I760" s="138">
        <f>SUMIF('Nhap-Xuat'!$K$12:$K$50000,$A760,'Nhap-Xuat'!$S$12:$S$50000)</f>
        <v>0</v>
      </c>
      <c r="J760" s="138">
        <f t="shared" ref="J760:K760" si="1506">D760+F760-H760</f>
        <v>0</v>
      </c>
      <c r="K760" s="138">
        <f t="shared" si="1506"/>
        <v>0</v>
      </c>
      <c r="L760" s="138">
        <f t="shared" ref="L760:M760" si="1507">D760+F760</f>
        <v>0</v>
      </c>
      <c r="M760" s="138">
        <f t="shared" si="1507"/>
        <v>0</v>
      </c>
      <c r="N760" s="139" t="str">
        <f t="shared" si="6"/>
        <v/>
      </c>
      <c r="O760" s="138">
        <f t="shared" si="7"/>
        <v>0</v>
      </c>
      <c r="P760" s="140" t="str">
        <f t="shared" si="3"/>
        <v/>
      </c>
      <c r="Q760" s="141"/>
      <c r="R760" s="141"/>
      <c r="S760" s="141"/>
      <c r="T760" s="141"/>
      <c r="U760" s="141"/>
      <c r="V760" s="141"/>
      <c r="W760" s="141"/>
      <c r="X760" s="141"/>
      <c r="Y760" s="141"/>
      <c r="Z760" s="141"/>
    </row>
    <row r="761" ht="15.0" customHeight="1">
      <c r="A761" s="147"/>
      <c r="B761" s="135" t="str">
        <f t="shared" si="1278"/>
        <v/>
      </c>
      <c r="C761" s="136" t="str">
        <f t="shared" si="1279"/>
        <v/>
      </c>
      <c r="D761" s="137"/>
      <c r="E761" s="137"/>
      <c r="F761" s="138">
        <f>SUMIF('Nhap-Xuat'!$K$12:$K$50000,$A761,'Nhap-Xuat'!$N$12:$N$50000)</f>
        <v>0</v>
      </c>
      <c r="G761" s="138">
        <f>SUMIF('Nhap-Xuat'!$K$12:$K$50000,$A761,'Nhap-Xuat'!$P$12:$P$50000)</f>
        <v>0</v>
      </c>
      <c r="H761" s="138">
        <f>SUMIF('Nhap-Xuat'!$K$12:$K$50000,$A761,'Nhap-Xuat'!$Q$12:$Q$50000)</f>
        <v>0</v>
      </c>
      <c r="I761" s="138">
        <f>SUMIF('Nhap-Xuat'!$K$12:$K$50000,$A761,'Nhap-Xuat'!$S$12:$S$50000)</f>
        <v>0</v>
      </c>
      <c r="J761" s="138">
        <f t="shared" ref="J761:K761" si="1508">D761+F761-H761</f>
        <v>0</v>
      </c>
      <c r="K761" s="138">
        <f t="shared" si="1508"/>
        <v>0</v>
      </c>
      <c r="L761" s="138">
        <f t="shared" ref="L761:M761" si="1509">D761+F761</f>
        <v>0</v>
      </c>
      <c r="M761" s="138">
        <f t="shared" si="1509"/>
        <v>0</v>
      </c>
      <c r="N761" s="139" t="str">
        <f t="shared" si="6"/>
        <v/>
      </c>
      <c r="O761" s="138">
        <f t="shared" si="7"/>
        <v>0</v>
      </c>
      <c r="P761" s="140" t="str">
        <f t="shared" si="3"/>
        <v/>
      </c>
      <c r="Q761" s="141"/>
      <c r="R761" s="141"/>
      <c r="S761" s="141"/>
      <c r="T761" s="141"/>
      <c r="U761" s="141"/>
      <c r="V761" s="141"/>
      <c r="W761" s="141"/>
      <c r="X761" s="141"/>
      <c r="Y761" s="141"/>
      <c r="Z761" s="141"/>
    </row>
    <row r="762" ht="15.0" customHeight="1">
      <c r="A762" s="147"/>
      <c r="B762" s="135" t="str">
        <f t="shared" si="1278"/>
        <v/>
      </c>
      <c r="C762" s="136" t="str">
        <f t="shared" si="1279"/>
        <v/>
      </c>
      <c r="D762" s="137"/>
      <c r="E762" s="137"/>
      <c r="F762" s="138">
        <f>SUMIF('Nhap-Xuat'!$K$12:$K$50000,$A762,'Nhap-Xuat'!$N$12:$N$50000)</f>
        <v>0</v>
      </c>
      <c r="G762" s="138">
        <f>SUMIF('Nhap-Xuat'!$K$12:$K$50000,$A762,'Nhap-Xuat'!$P$12:$P$50000)</f>
        <v>0</v>
      </c>
      <c r="H762" s="138">
        <f>SUMIF('Nhap-Xuat'!$K$12:$K$50000,$A762,'Nhap-Xuat'!$Q$12:$Q$50000)</f>
        <v>0</v>
      </c>
      <c r="I762" s="138">
        <f>SUMIF('Nhap-Xuat'!$K$12:$K$50000,$A762,'Nhap-Xuat'!$S$12:$S$50000)</f>
        <v>0</v>
      </c>
      <c r="J762" s="138">
        <f t="shared" ref="J762:K762" si="1510">D762+F762-H762</f>
        <v>0</v>
      </c>
      <c r="K762" s="138">
        <f t="shared" si="1510"/>
        <v>0</v>
      </c>
      <c r="L762" s="138">
        <f t="shared" ref="L762:M762" si="1511">D762+F762</f>
        <v>0</v>
      </c>
      <c r="M762" s="138">
        <f t="shared" si="1511"/>
        <v>0</v>
      </c>
      <c r="N762" s="139" t="str">
        <f t="shared" si="6"/>
        <v/>
      </c>
      <c r="O762" s="138">
        <f t="shared" si="7"/>
        <v>0</v>
      </c>
      <c r="P762" s="140" t="str">
        <f t="shared" si="3"/>
        <v/>
      </c>
      <c r="Q762" s="141"/>
      <c r="R762" s="141"/>
      <c r="S762" s="141"/>
      <c r="T762" s="141"/>
      <c r="U762" s="141"/>
      <c r="V762" s="141"/>
      <c r="W762" s="141"/>
      <c r="X762" s="141"/>
      <c r="Y762" s="141"/>
      <c r="Z762" s="141"/>
    </row>
    <row r="763" ht="15.0" customHeight="1">
      <c r="A763" s="147"/>
      <c r="B763" s="135" t="str">
        <f t="shared" si="1278"/>
        <v/>
      </c>
      <c r="C763" s="136" t="str">
        <f t="shared" si="1279"/>
        <v/>
      </c>
      <c r="D763" s="137"/>
      <c r="E763" s="137"/>
      <c r="F763" s="138">
        <f>SUMIF('Nhap-Xuat'!$K$12:$K$50000,$A763,'Nhap-Xuat'!$N$12:$N$50000)</f>
        <v>0</v>
      </c>
      <c r="G763" s="138">
        <f>SUMIF('Nhap-Xuat'!$K$12:$K$50000,$A763,'Nhap-Xuat'!$P$12:$P$50000)</f>
        <v>0</v>
      </c>
      <c r="H763" s="138">
        <f>SUMIF('Nhap-Xuat'!$K$12:$K$50000,$A763,'Nhap-Xuat'!$Q$12:$Q$50000)</f>
        <v>0</v>
      </c>
      <c r="I763" s="138">
        <f>SUMIF('Nhap-Xuat'!$K$12:$K$50000,$A763,'Nhap-Xuat'!$S$12:$S$50000)</f>
        <v>0</v>
      </c>
      <c r="J763" s="138">
        <f t="shared" ref="J763:K763" si="1512">D763+F763-H763</f>
        <v>0</v>
      </c>
      <c r="K763" s="138">
        <f t="shared" si="1512"/>
        <v>0</v>
      </c>
      <c r="L763" s="138">
        <f t="shared" ref="L763:M763" si="1513">D763+F763</f>
        <v>0</v>
      </c>
      <c r="M763" s="138">
        <f t="shared" si="1513"/>
        <v>0</v>
      </c>
      <c r="N763" s="139" t="str">
        <f t="shared" si="6"/>
        <v/>
      </c>
      <c r="O763" s="138">
        <f t="shared" si="7"/>
        <v>0</v>
      </c>
      <c r="P763" s="140" t="str">
        <f t="shared" si="3"/>
        <v/>
      </c>
      <c r="Q763" s="141"/>
      <c r="R763" s="141"/>
      <c r="S763" s="141"/>
      <c r="T763" s="141"/>
      <c r="U763" s="141"/>
      <c r="V763" s="141"/>
      <c r="W763" s="141"/>
      <c r="X763" s="141"/>
      <c r="Y763" s="141"/>
      <c r="Z763" s="141"/>
    </row>
    <row r="764" ht="15.0" customHeight="1">
      <c r="A764" s="147"/>
      <c r="B764" s="135" t="str">
        <f t="shared" si="1278"/>
        <v/>
      </c>
      <c r="C764" s="136" t="str">
        <f t="shared" si="1279"/>
        <v/>
      </c>
      <c r="D764" s="137"/>
      <c r="E764" s="137"/>
      <c r="F764" s="138">
        <f>SUMIF('Nhap-Xuat'!$K$12:$K$50000,$A764,'Nhap-Xuat'!$N$12:$N$50000)</f>
        <v>0</v>
      </c>
      <c r="G764" s="138">
        <f>SUMIF('Nhap-Xuat'!$K$12:$K$50000,$A764,'Nhap-Xuat'!$P$12:$P$50000)</f>
        <v>0</v>
      </c>
      <c r="H764" s="138">
        <f>SUMIF('Nhap-Xuat'!$K$12:$K$50000,$A764,'Nhap-Xuat'!$Q$12:$Q$50000)</f>
        <v>0</v>
      </c>
      <c r="I764" s="138">
        <f>SUMIF('Nhap-Xuat'!$K$12:$K$50000,$A764,'Nhap-Xuat'!$S$12:$S$50000)</f>
        <v>0</v>
      </c>
      <c r="J764" s="138">
        <f t="shared" ref="J764:K764" si="1514">D764+F764-H764</f>
        <v>0</v>
      </c>
      <c r="K764" s="138">
        <f t="shared" si="1514"/>
        <v>0</v>
      </c>
      <c r="L764" s="138">
        <f t="shared" ref="L764:M764" si="1515">D764+F764</f>
        <v>0</v>
      </c>
      <c r="M764" s="138">
        <f t="shared" si="1515"/>
        <v>0</v>
      </c>
      <c r="N764" s="139" t="str">
        <f t="shared" si="6"/>
        <v/>
      </c>
      <c r="O764" s="138">
        <f t="shared" si="7"/>
        <v>0</v>
      </c>
      <c r="P764" s="140" t="str">
        <f t="shared" si="3"/>
        <v/>
      </c>
      <c r="Q764" s="141"/>
      <c r="R764" s="141"/>
      <c r="S764" s="141"/>
      <c r="T764" s="141"/>
      <c r="U764" s="141"/>
      <c r="V764" s="141"/>
      <c r="W764" s="141"/>
      <c r="X764" s="141"/>
      <c r="Y764" s="141"/>
      <c r="Z764" s="141"/>
    </row>
    <row r="765" ht="15.0" customHeight="1">
      <c r="A765" s="147"/>
      <c r="B765" s="135" t="str">
        <f t="shared" si="1278"/>
        <v/>
      </c>
      <c r="C765" s="136" t="str">
        <f t="shared" si="1279"/>
        <v/>
      </c>
      <c r="D765" s="137"/>
      <c r="E765" s="137"/>
      <c r="F765" s="138">
        <f>SUMIF('Nhap-Xuat'!$K$12:$K$50000,$A765,'Nhap-Xuat'!$N$12:$N$50000)</f>
        <v>0</v>
      </c>
      <c r="G765" s="138">
        <f>SUMIF('Nhap-Xuat'!$K$12:$K$50000,$A765,'Nhap-Xuat'!$P$12:$P$50000)</f>
        <v>0</v>
      </c>
      <c r="H765" s="138">
        <f>SUMIF('Nhap-Xuat'!$K$12:$K$50000,$A765,'Nhap-Xuat'!$Q$12:$Q$50000)</f>
        <v>0</v>
      </c>
      <c r="I765" s="138">
        <f>SUMIF('Nhap-Xuat'!$K$12:$K$50000,$A765,'Nhap-Xuat'!$S$12:$S$50000)</f>
        <v>0</v>
      </c>
      <c r="J765" s="138">
        <f t="shared" ref="J765:K765" si="1516">D765+F765-H765</f>
        <v>0</v>
      </c>
      <c r="K765" s="138">
        <f t="shared" si="1516"/>
        <v>0</v>
      </c>
      <c r="L765" s="138">
        <f t="shared" ref="L765:M765" si="1517">D765+F765</f>
        <v>0</v>
      </c>
      <c r="M765" s="138">
        <f t="shared" si="1517"/>
        <v>0</v>
      </c>
      <c r="N765" s="139" t="str">
        <f t="shared" si="6"/>
        <v/>
      </c>
      <c r="O765" s="138">
        <f t="shared" si="7"/>
        <v>0</v>
      </c>
      <c r="P765" s="140" t="str">
        <f t="shared" si="3"/>
        <v/>
      </c>
      <c r="Q765" s="141"/>
      <c r="R765" s="141"/>
      <c r="S765" s="141"/>
      <c r="T765" s="141"/>
      <c r="U765" s="141"/>
      <c r="V765" s="141"/>
      <c r="W765" s="141"/>
      <c r="X765" s="141"/>
      <c r="Y765" s="141"/>
      <c r="Z765" s="141"/>
    </row>
    <row r="766" ht="15.0" customHeight="1">
      <c r="A766" s="147"/>
      <c r="B766" s="135" t="str">
        <f t="shared" si="1278"/>
        <v/>
      </c>
      <c r="C766" s="136" t="str">
        <f t="shared" si="1279"/>
        <v/>
      </c>
      <c r="D766" s="137"/>
      <c r="E766" s="137"/>
      <c r="F766" s="138">
        <f>SUMIF('Nhap-Xuat'!$K$12:$K$50000,$A766,'Nhap-Xuat'!$N$12:$N$50000)</f>
        <v>0</v>
      </c>
      <c r="G766" s="138">
        <f>SUMIF('Nhap-Xuat'!$K$12:$K$50000,$A766,'Nhap-Xuat'!$P$12:$P$50000)</f>
        <v>0</v>
      </c>
      <c r="H766" s="138">
        <f>SUMIF('Nhap-Xuat'!$K$12:$K$50000,$A766,'Nhap-Xuat'!$Q$12:$Q$50000)</f>
        <v>0</v>
      </c>
      <c r="I766" s="138">
        <f>SUMIF('Nhap-Xuat'!$K$12:$K$50000,$A766,'Nhap-Xuat'!$S$12:$S$50000)</f>
        <v>0</v>
      </c>
      <c r="J766" s="138">
        <f t="shared" ref="J766:K766" si="1518">D766+F766-H766</f>
        <v>0</v>
      </c>
      <c r="K766" s="138">
        <f t="shared" si="1518"/>
        <v>0</v>
      </c>
      <c r="L766" s="138">
        <f t="shared" ref="L766:M766" si="1519">D766+F766</f>
        <v>0</v>
      </c>
      <c r="M766" s="138">
        <f t="shared" si="1519"/>
        <v>0</v>
      </c>
      <c r="N766" s="139" t="str">
        <f t="shared" si="6"/>
        <v/>
      </c>
      <c r="O766" s="138">
        <f t="shared" si="7"/>
        <v>0</v>
      </c>
      <c r="P766" s="140" t="str">
        <f t="shared" si="3"/>
        <v/>
      </c>
      <c r="Q766" s="141"/>
      <c r="R766" s="141"/>
      <c r="S766" s="141"/>
      <c r="T766" s="141"/>
      <c r="U766" s="141"/>
      <c r="V766" s="141"/>
      <c r="W766" s="141"/>
      <c r="X766" s="141"/>
      <c r="Y766" s="141"/>
      <c r="Z766" s="141"/>
    </row>
    <row r="767" ht="15.0" customHeight="1">
      <c r="A767" s="147"/>
      <c r="B767" s="135" t="str">
        <f t="shared" si="1278"/>
        <v/>
      </c>
      <c r="C767" s="136" t="str">
        <f t="shared" si="1279"/>
        <v/>
      </c>
      <c r="D767" s="137"/>
      <c r="E767" s="137"/>
      <c r="F767" s="138">
        <f>SUMIF('Nhap-Xuat'!$K$12:$K$50000,$A767,'Nhap-Xuat'!$N$12:$N$50000)</f>
        <v>0</v>
      </c>
      <c r="G767" s="138">
        <f>SUMIF('Nhap-Xuat'!$K$12:$K$50000,$A767,'Nhap-Xuat'!$P$12:$P$50000)</f>
        <v>0</v>
      </c>
      <c r="H767" s="138">
        <f>SUMIF('Nhap-Xuat'!$K$12:$K$50000,$A767,'Nhap-Xuat'!$Q$12:$Q$50000)</f>
        <v>0</v>
      </c>
      <c r="I767" s="138">
        <f>SUMIF('Nhap-Xuat'!$K$12:$K$50000,$A767,'Nhap-Xuat'!$S$12:$S$50000)</f>
        <v>0</v>
      </c>
      <c r="J767" s="138">
        <f t="shared" ref="J767:K767" si="1520">D767+F767-H767</f>
        <v>0</v>
      </c>
      <c r="K767" s="138">
        <f t="shared" si="1520"/>
        <v>0</v>
      </c>
      <c r="L767" s="138">
        <f t="shared" ref="L767:M767" si="1521">D767+F767</f>
        <v>0</v>
      </c>
      <c r="M767" s="138">
        <f t="shared" si="1521"/>
        <v>0</v>
      </c>
      <c r="N767" s="139" t="str">
        <f t="shared" si="6"/>
        <v/>
      </c>
      <c r="O767" s="138">
        <f t="shared" si="7"/>
        <v>0</v>
      </c>
      <c r="P767" s="140" t="str">
        <f t="shared" si="3"/>
        <v/>
      </c>
      <c r="Q767" s="141"/>
      <c r="R767" s="141"/>
      <c r="S767" s="141"/>
      <c r="T767" s="141"/>
      <c r="U767" s="141"/>
      <c r="V767" s="141"/>
      <c r="W767" s="141"/>
      <c r="X767" s="141"/>
      <c r="Y767" s="141"/>
      <c r="Z767" s="141"/>
    </row>
    <row r="768" ht="15.0" customHeight="1">
      <c r="A768" s="147"/>
      <c r="B768" s="135" t="str">
        <f t="shared" si="1278"/>
        <v/>
      </c>
      <c r="C768" s="136" t="str">
        <f t="shared" si="1279"/>
        <v/>
      </c>
      <c r="D768" s="137"/>
      <c r="E768" s="137"/>
      <c r="F768" s="138">
        <f>SUMIF('Nhap-Xuat'!$K$12:$K$50000,$A768,'Nhap-Xuat'!$N$12:$N$50000)</f>
        <v>0</v>
      </c>
      <c r="G768" s="138">
        <f>SUMIF('Nhap-Xuat'!$K$12:$K$50000,$A768,'Nhap-Xuat'!$P$12:$P$50000)</f>
        <v>0</v>
      </c>
      <c r="H768" s="138">
        <f>SUMIF('Nhap-Xuat'!$K$12:$K$50000,$A768,'Nhap-Xuat'!$Q$12:$Q$50000)</f>
        <v>0</v>
      </c>
      <c r="I768" s="138">
        <f>SUMIF('Nhap-Xuat'!$K$12:$K$50000,$A768,'Nhap-Xuat'!$S$12:$S$50000)</f>
        <v>0</v>
      </c>
      <c r="J768" s="138">
        <f t="shared" ref="J768:K768" si="1522">D768+F768-H768</f>
        <v>0</v>
      </c>
      <c r="K768" s="138">
        <f t="shared" si="1522"/>
        <v>0</v>
      </c>
      <c r="L768" s="138">
        <f t="shared" ref="L768:M768" si="1523">D768+F768</f>
        <v>0</v>
      </c>
      <c r="M768" s="138">
        <f t="shared" si="1523"/>
        <v>0</v>
      </c>
      <c r="N768" s="139" t="str">
        <f t="shared" si="6"/>
        <v/>
      </c>
      <c r="O768" s="138">
        <f t="shared" si="7"/>
        <v>0</v>
      </c>
      <c r="P768" s="140" t="str">
        <f t="shared" si="3"/>
        <v/>
      </c>
      <c r="Q768" s="141"/>
      <c r="R768" s="141"/>
      <c r="S768" s="141"/>
      <c r="T768" s="141"/>
      <c r="U768" s="141"/>
      <c r="V768" s="141"/>
      <c r="W768" s="141"/>
      <c r="X768" s="141"/>
      <c r="Y768" s="141"/>
      <c r="Z768" s="141"/>
    </row>
    <row r="769" ht="15.0" customHeight="1">
      <c r="A769" s="147"/>
      <c r="B769" s="135" t="str">
        <f t="shared" si="1278"/>
        <v/>
      </c>
      <c r="C769" s="136" t="str">
        <f t="shared" si="1279"/>
        <v/>
      </c>
      <c r="D769" s="137"/>
      <c r="E769" s="137"/>
      <c r="F769" s="138">
        <f>SUMIF('Nhap-Xuat'!$K$12:$K$50000,$A769,'Nhap-Xuat'!$N$12:$N$50000)</f>
        <v>0</v>
      </c>
      <c r="G769" s="138">
        <f>SUMIF('Nhap-Xuat'!$K$12:$K$50000,$A769,'Nhap-Xuat'!$P$12:$P$50000)</f>
        <v>0</v>
      </c>
      <c r="H769" s="138">
        <f>SUMIF('Nhap-Xuat'!$K$12:$K$50000,$A769,'Nhap-Xuat'!$Q$12:$Q$50000)</f>
        <v>0</v>
      </c>
      <c r="I769" s="138">
        <f>SUMIF('Nhap-Xuat'!$K$12:$K$50000,$A769,'Nhap-Xuat'!$S$12:$S$50000)</f>
        <v>0</v>
      </c>
      <c r="J769" s="138">
        <f t="shared" ref="J769:K769" si="1524">D769+F769-H769</f>
        <v>0</v>
      </c>
      <c r="K769" s="138">
        <f t="shared" si="1524"/>
        <v>0</v>
      </c>
      <c r="L769" s="138">
        <f t="shared" ref="L769:M769" si="1525">D769+F769</f>
        <v>0</v>
      </c>
      <c r="M769" s="138">
        <f t="shared" si="1525"/>
        <v>0</v>
      </c>
      <c r="N769" s="139" t="str">
        <f t="shared" si="6"/>
        <v/>
      </c>
      <c r="O769" s="138">
        <f t="shared" si="7"/>
        <v>0</v>
      </c>
      <c r="P769" s="140" t="str">
        <f t="shared" si="3"/>
        <v/>
      </c>
      <c r="Q769" s="141"/>
      <c r="R769" s="141"/>
      <c r="S769" s="141"/>
      <c r="T769" s="141"/>
      <c r="U769" s="141"/>
      <c r="V769" s="141"/>
      <c r="W769" s="141"/>
      <c r="X769" s="141"/>
      <c r="Y769" s="141"/>
      <c r="Z769" s="141"/>
    </row>
    <row r="770" ht="15.0" customHeight="1">
      <c r="A770" s="147"/>
      <c r="B770" s="135" t="str">
        <f t="shared" si="1278"/>
        <v/>
      </c>
      <c r="C770" s="136" t="str">
        <f t="shared" si="1279"/>
        <v/>
      </c>
      <c r="D770" s="137"/>
      <c r="E770" s="137"/>
      <c r="F770" s="138">
        <f>SUMIF('Nhap-Xuat'!$K$12:$K$50000,$A770,'Nhap-Xuat'!$N$12:$N$50000)</f>
        <v>0</v>
      </c>
      <c r="G770" s="138">
        <f>SUMIF('Nhap-Xuat'!$K$12:$K$50000,$A770,'Nhap-Xuat'!$P$12:$P$50000)</f>
        <v>0</v>
      </c>
      <c r="H770" s="138">
        <f>SUMIF('Nhap-Xuat'!$K$12:$K$50000,$A770,'Nhap-Xuat'!$Q$12:$Q$50000)</f>
        <v>0</v>
      </c>
      <c r="I770" s="138">
        <f>SUMIF('Nhap-Xuat'!$K$12:$K$50000,$A770,'Nhap-Xuat'!$S$12:$S$50000)</f>
        <v>0</v>
      </c>
      <c r="J770" s="138">
        <f t="shared" ref="J770:K770" si="1526">D770+F770-H770</f>
        <v>0</v>
      </c>
      <c r="K770" s="138">
        <f t="shared" si="1526"/>
        <v>0</v>
      </c>
      <c r="L770" s="138">
        <f t="shared" ref="L770:M770" si="1527">D770+F770</f>
        <v>0</v>
      </c>
      <c r="M770" s="138">
        <f t="shared" si="1527"/>
        <v>0</v>
      </c>
      <c r="N770" s="139" t="str">
        <f t="shared" si="6"/>
        <v/>
      </c>
      <c r="O770" s="138">
        <f t="shared" si="7"/>
        <v>0</v>
      </c>
      <c r="P770" s="140" t="str">
        <f t="shared" si="3"/>
        <v/>
      </c>
      <c r="Q770" s="141"/>
      <c r="R770" s="141"/>
      <c r="S770" s="141"/>
      <c r="T770" s="141"/>
      <c r="U770" s="141"/>
      <c r="V770" s="141"/>
      <c r="W770" s="141"/>
      <c r="X770" s="141"/>
      <c r="Y770" s="141"/>
      <c r="Z770" s="141"/>
    </row>
    <row r="771" ht="15.0" customHeight="1">
      <c r="A771" s="147"/>
      <c r="B771" s="135" t="str">
        <f t="shared" si="1278"/>
        <v/>
      </c>
      <c r="C771" s="136" t="str">
        <f t="shared" si="1279"/>
        <v/>
      </c>
      <c r="D771" s="137"/>
      <c r="E771" s="137"/>
      <c r="F771" s="138">
        <f>SUMIF('Nhap-Xuat'!$K$12:$K$50000,$A771,'Nhap-Xuat'!$N$12:$N$50000)</f>
        <v>0</v>
      </c>
      <c r="G771" s="138">
        <f>SUMIF('Nhap-Xuat'!$K$12:$K$50000,$A771,'Nhap-Xuat'!$P$12:$P$50000)</f>
        <v>0</v>
      </c>
      <c r="H771" s="138">
        <f>SUMIF('Nhap-Xuat'!$K$12:$K$50000,$A771,'Nhap-Xuat'!$Q$12:$Q$50000)</f>
        <v>0</v>
      </c>
      <c r="I771" s="138">
        <f>SUMIF('Nhap-Xuat'!$K$12:$K$50000,$A771,'Nhap-Xuat'!$S$12:$S$50000)</f>
        <v>0</v>
      </c>
      <c r="J771" s="138">
        <f t="shared" ref="J771:K771" si="1528">D771+F771-H771</f>
        <v>0</v>
      </c>
      <c r="K771" s="138">
        <f t="shared" si="1528"/>
        <v>0</v>
      </c>
      <c r="L771" s="138">
        <f t="shared" ref="L771:M771" si="1529">D771+F771</f>
        <v>0</v>
      </c>
      <c r="M771" s="138">
        <f t="shared" si="1529"/>
        <v>0</v>
      </c>
      <c r="N771" s="139" t="str">
        <f t="shared" si="6"/>
        <v/>
      </c>
      <c r="O771" s="138">
        <f t="shared" si="7"/>
        <v>0</v>
      </c>
      <c r="P771" s="140" t="str">
        <f t="shared" si="3"/>
        <v/>
      </c>
      <c r="Q771" s="141"/>
      <c r="R771" s="141"/>
      <c r="S771" s="141"/>
      <c r="T771" s="141"/>
      <c r="U771" s="141"/>
      <c r="V771" s="141"/>
      <c r="W771" s="141"/>
      <c r="X771" s="141"/>
      <c r="Y771" s="141"/>
      <c r="Z771" s="141"/>
    </row>
    <row r="772" ht="15.0" customHeight="1">
      <c r="A772" s="147"/>
      <c r="B772" s="135" t="str">
        <f t="shared" si="1278"/>
        <v/>
      </c>
      <c r="C772" s="136" t="str">
        <f t="shared" si="1279"/>
        <v/>
      </c>
      <c r="D772" s="137"/>
      <c r="E772" s="137"/>
      <c r="F772" s="138">
        <f>SUMIF('Nhap-Xuat'!$K$12:$K$50000,$A772,'Nhap-Xuat'!$N$12:$N$50000)</f>
        <v>0</v>
      </c>
      <c r="G772" s="138">
        <f>SUMIF('Nhap-Xuat'!$K$12:$K$50000,$A772,'Nhap-Xuat'!$P$12:$P$50000)</f>
        <v>0</v>
      </c>
      <c r="H772" s="138">
        <f>SUMIF('Nhap-Xuat'!$K$12:$K$50000,$A772,'Nhap-Xuat'!$Q$12:$Q$50000)</f>
        <v>0</v>
      </c>
      <c r="I772" s="138">
        <f>SUMIF('Nhap-Xuat'!$K$12:$K$50000,$A772,'Nhap-Xuat'!$S$12:$S$50000)</f>
        <v>0</v>
      </c>
      <c r="J772" s="138">
        <f t="shared" ref="J772:K772" si="1530">D772+F772-H772</f>
        <v>0</v>
      </c>
      <c r="K772" s="138">
        <f t="shared" si="1530"/>
        <v>0</v>
      </c>
      <c r="L772" s="138">
        <f t="shared" ref="L772:M772" si="1531">D772+F772</f>
        <v>0</v>
      </c>
      <c r="M772" s="138">
        <f t="shared" si="1531"/>
        <v>0</v>
      </c>
      <c r="N772" s="139" t="str">
        <f t="shared" si="6"/>
        <v/>
      </c>
      <c r="O772" s="138">
        <f t="shared" si="7"/>
        <v>0</v>
      </c>
      <c r="P772" s="140" t="str">
        <f t="shared" si="3"/>
        <v/>
      </c>
      <c r="Q772" s="141"/>
      <c r="R772" s="141"/>
      <c r="S772" s="141"/>
      <c r="T772" s="141"/>
      <c r="U772" s="141"/>
      <c r="V772" s="141"/>
      <c r="W772" s="141"/>
      <c r="X772" s="141"/>
      <c r="Y772" s="141"/>
      <c r="Z772" s="141"/>
    </row>
    <row r="773" ht="15.0" customHeight="1">
      <c r="A773" s="147"/>
      <c r="B773" s="135" t="str">
        <f t="shared" si="1278"/>
        <v/>
      </c>
      <c r="C773" s="136" t="str">
        <f t="shared" si="1279"/>
        <v/>
      </c>
      <c r="D773" s="137"/>
      <c r="E773" s="137"/>
      <c r="F773" s="138">
        <f>SUMIF('Nhap-Xuat'!$K$12:$K$50000,$A773,'Nhap-Xuat'!$N$12:$N$50000)</f>
        <v>0</v>
      </c>
      <c r="G773" s="138">
        <f>SUMIF('Nhap-Xuat'!$K$12:$K$50000,$A773,'Nhap-Xuat'!$P$12:$P$50000)</f>
        <v>0</v>
      </c>
      <c r="H773" s="138">
        <f>SUMIF('Nhap-Xuat'!$K$12:$K$50000,$A773,'Nhap-Xuat'!$Q$12:$Q$50000)</f>
        <v>0</v>
      </c>
      <c r="I773" s="138">
        <f>SUMIF('Nhap-Xuat'!$K$12:$K$50000,$A773,'Nhap-Xuat'!$S$12:$S$50000)</f>
        <v>0</v>
      </c>
      <c r="J773" s="138">
        <f t="shared" ref="J773:K773" si="1532">D773+F773-H773</f>
        <v>0</v>
      </c>
      <c r="K773" s="138">
        <f t="shared" si="1532"/>
        <v>0</v>
      </c>
      <c r="L773" s="138">
        <f t="shared" ref="L773:M773" si="1533">D773+F773</f>
        <v>0</v>
      </c>
      <c r="M773" s="138">
        <f t="shared" si="1533"/>
        <v>0</v>
      </c>
      <c r="N773" s="139" t="str">
        <f t="shared" si="6"/>
        <v/>
      </c>
      <c r="O773" s="138">
        <f t="shared" si="7"/>
        <v>0</v>
      </c>
      <c r="P773" s="140" t="str">
        <f t="shared" si="3"/>
        <v/>
      </c>
      <c r="Q773" s="141"/>
      <c r="R773" s="141"/>
      <c r="S773" s="141"/>
      <c r="T773" s="141"/>
      <c r="U773" s="141"/>
      <c r="V773" s="141"/>
      <c r="W773" s="141"/>
      <c r="X773" s="141"/>
      <c r="Y773" s="141"/>
      <c r="Z773" s="141"/>
    </row>
    <row r="774" ht="15.0" customHeight="1">
      <c r="A774" s="147"/>
      <c r="B774" s="135" t="str">
        <f t="shared" si="1278"/>
        <v/>
      </c>
      <c r="C774" s="136" t="str">
        <f t="shared" si="1279"/>
        <v/>
      </c>
      <c r="D774" s="137"/>
      <c r="E774" s="137"/>
      <c r="F774" s="138">
        <f>SUMIF('Nhap-Xuat'!$K$12:$K$50000,$A774,'Nhap-Xuat'!$N$12:$N$50000)</f>
        <v>0</v>
      </c>
      <c r="G774" s="138">
        <f>SUMIF('Nhap-Xuat'!$K$12:$K$50000,$A774,'Nhap-Xuat'!$P$12:$P$50000)</f>
        <v>0</v>
      </c>
      <c r="H774" s="138">
        <f>SUMIF('Nhap-Xuat'!$K$12:$K$50000,$A774,'Nhap-Xuat'!$Q$12:$Q$50000)</f>
        <v>0</v>
      </c>
      <c r="I774" s="138">
        <f>SUMIF('Nhap-Xuat'!$K$12:$K$50000,$A774,'Nhap-Xuat'!$S$12:$S$50000)</f>
        <v>0</v>
      </c>
      <c r="J774" s="138">
        <f t="shared" ref="J774:K774" si="1534">D774+F774-H774</f>
        <v>0</v>
      </c>
      <c r="K774" s="138">
        <f t="shared" si="1534"/>
        <v>0</v>
      </c>
      <c r="L774" s="138">
        <f t="shared" ref="L774:M774" si="1535">D774+F774</f>
        <v>0</v>
      </c>
      <c r="M774" s="138">
        <f t="shared" si="1535"/>
        <v>0</v>
      </c>
      <c r="N774" s="139" t="str">
        <f t="shared" si="6"/>
        <v/>
      </c>
      <c r="O774" s="138">
        <f t="shared" si="7"/>
        <v>0</v>
      </c>
      <c r="P774" s="140" t="str">
        <f t="shared" si="3"/>
        <v/>
      </c>
      <c r="Q774" s="141"/>
      <c r="R774" s="141"/>
      <c r="S774" s="141"/>
      <c r="T774" s="141"/>
      <c r="U774" s="141"/>
      <c r="V774" s="141"/>
      <c r="W774" s="141"/>
      <c r="X774" s="141"/>
      <c r="Y774" s="141"/>
      <c r="Z774" s="141"/>
    </row>
    <row r="775" ht="15.0" customHeight="1">
      <c r="A775" s="147"/>
      <c r="B775" s="135" t="str">
        <f t="shared" si="1278"/>
        <v/>
      </c>
      <c r="C775" s="136" t="str">
        <f t="shared" si="1279"/>
        <v/>
      </c>
      <c r="D775" s="137"/>
      <c r="E775" s="137"/>
      <c r="F775" s="138">
        <f>SUMIF('Nhap-Xuat'!$K$12:$K$50000,$A775,'Nhap-Xuat'!$N$12:$N$50000)</f>
        <v>0</v>
      </c>
      <c r="G775" s="138">
        <f>SUMIF('Nhap-Xuat'!$K$12:$K$50000,$A775,'Nhap-Xuat'!$P$12:$P$50000)</f>
        <v>0</v>
      </c>
      <c r="H775" s="138">
        <f>SUMIF('Nhap-Xuat'!$K$12:$K$50000,$A775,'Nhap-Xuat'!$Q$12:$Q$50000)</f>
        <v>0</v>
      </c>
      <c r="I775" s="138">
        <f>SUMIF('Nhap-Xuat'!$K$12:$K$50000,$A775,'Nhap-Xuat'!$S$12:$S$50000)</f>
        <v>0</v>
      </c>
      <c r="J775" s="138">
        <f t="shared" ref="J775:K775" si="1536">D775+F775-H775</f>
        <v>0</v>
      </c>
      <c r="K775" s="138">
        <f t="shared" si="1536"/>
        <v>0</v>
      </c>
      <c r="L775" s="138">
        <f t="shared" ref="L775:M775" si="1537">D775+F775</f>
        <v>0</v>
      </c>
      <c r="M775" s="138">
        <f t="shared" si="1537"/>
        <v>0</v>
      </c>
      <c r="N775" s="139" t="str">
        <f t="shared" si="6"/>
        <v/>
      </c>
      <c r="O775" s="138">
        <f t="shared" si="7"/>
        <v>0</v>
      </c>
      <c r="P775" s="140" t="str">
        <f t="shared" si="3"/>
        <v/>
      </c>
      <c r="Q775" s="141"/>
      <c r="R775" s="141"/>
      <c r="S775" s="141"/>
      <c r="T775" s="141"/>
      <c r="U775" s="141"/>
      <c r="V775" s="141"/>
      <c r="W775" s="141"/>
      <c r="X775" s="141"/>
      <c r="Y775" s="141"/>
      <c r="Z775" s="141"/>
    </row>
    <row r="776" ht="15.0" customHeight="1">
      <c r="A776" s="147"/>
      <c r="B776" s="135" t="str">
        <f t="shared" si="1278"/>
        <v/>
      </c>
      <c r="C776" s="136" t="str">
        <f t="shared" si="1279"/>
        <v/>
      </c>
      <c r="D776" s="137"/>
      <c r="E776" s="137"/>
      <c r="F776" s="138">
        <f>SUMIF('Nhap-Xuat'!$K$12:$K$50000,$A776,'Nhap-Xuat'!$N$12:$N$50000)</f>
        <v>0</v>
      </c>
      <c r="G776" s="138">
        <f>SUMIF('Nhap-Xuat'!$K$12:$K$50000,$A776,'Nhap-Xuat'!$P$12:$P$50000)</f>
        <v>0</v>
      </c>
      <c r="H776" s="138">
        <f>SUMIF('Nhap-Xuat'!$K$12:$K$50000,$A776,'Nhap-Xuat'!$Q$12:$Q$50000)</f>
        <v>0</v>
      </c>
      <c r="I776" s="138">
        <f>SUMIF('Nhap-Xuat'!$K$12:$K$50000,$A776,'Nhap-Xuat'!$S$12:$S$50000)</f>
        <v>0</v>
      </c>
      <c r="J776" s="138">
        <f t="shared" ref="J776:K776" si="1538">D776+F776-H776</f>
        <v>0</v>
      </c>
      <c r="K776" s="138">
        <f t="shared" si="1538"/>
        <v>0</v>
      </c>
      <c r="L776" s="138">
        <f t="shared" ref="L776:M776" si="1539">D776+F776</f>
        <v>0</v>
      </c>
      <c r="M776" s="138">
        <f t="shared" si="1539"/>
        <v>0</v>
      </c>
      <c r="N776" s="139" t="str">
        <f t="shared" si="6"/>
        <v/>
      </c>
      <c r="O776" s="138">
        <f t="shared" si="7"/>
        <v>0</v>
      </c>
      <c r="P776" s="140" t="str">
        <f t="shared" si="3"/>
        <v/>
      </c>
      <c r="Q776" s="141"/>
      <c r="R776" s="141"/>
      <c r="S776" s="141"/>
      <c r="T776" s="141"/>
      <c r="U776" s="141"/>
      <c r="V776" s="141"/>
      <c r="W776" s="141"/>
      <c r="X776" s="141"/>
      <c r="Y776" s="141"/>
      <c r="Z776" s="141"/>
    </row>
    <row r="777" ht="15.0" customHeight="1">
      <c r="A777" s="147"/>
      <c r="B777" s="135" t="str">
        <f t="shared" si="1278"/>
        <v/>
      </c>
      <c r="C777" s="136" t="str">
        <f t="shared" si="1279"/>
        <v/>
      </c>
      <c r="D777" s="137"/>
      <c r="E777" s="137"/>
      <c r="F777" s="138">
        <f>SUMIF('Nhap-Xuat'!$K$12:$K$50000,$A777,'Nhap-Xuat'!$N$12:$N$50000)</f>
        <v>0</v>
      </c>
      <c r="G777" s="138">
        <f>SUMIF('Nhap-Xuat'!$K$12:$K$50000,$A777,'Nhap-Xuat'!$P$12:$P$50000)</f>
        <v>0</v>
      </c>
      <c r="H777" s="138">
        <f>SUMIF('Nhap-Xuat'!$K$12:$K$50000,$A777,'Nhap-Xuat'!$Q$12:$Q$50000)</f>
        <v>0</v>
      </c>
      <c r="I777" s="138">
        <f>SUMIF('Nhap-Xuat'!$K$12:$K$50000,$A777,'Nhap-Xuat'!$S$12:$S$50000)</f>
        <v>0</v>
      </c>
      <c r="J777" s="138">
        <f t="shared" ref="J777:K777" si="1540">D777+F777-H777</f>
        <v>0</v>
      </c>
      <c r="K777" s="138">
        <f t="shared" si="1540"/>
        <v>0</v>
      </c>
      <c r="L777" s="138">
        <f t="shared" ref="L777:M777" si="1541">D777+F777</f>
        <v>0</v>
      </c>
      <c r="M777" s="138">
        <f t="shared" si="1541"/>
        <v>0</v>
      </c>
      <c r="N777" s="139" t="str">
        <f t="shared" si="6"/>
        <v/>
      </c>
      <c r="O777" s="138">
        <f t="shared" si="7"/>
        <v>0</v>
      </c>
      <c r="P777" s="140" t="str">
        <f t="shared" si="3"/>
        <v/>
      </c>
      <c r="Q777" s="141"/>
      <c r="R777" s="141"/>
      <c r="S777" s="141"/>
      <c r="T777" s="141"/>
      <c r="U777" s="141"/>
      <c r="V777" s="141"/>
      <c r="W777" s="141"/>
      <c r="X777" s="141"/>
      <c r="Y777" s="141"/>
      <c r="Z777" s="141"/>
    </row>
    <row r="778" ht="15.0" customHeight="1">
      <c r="A778" s="147"/>
      <c r="B778" s="135" t="str">
        <f t="shared" si="1278"/>
        <v/>
      </c>
      <c r="C778" s="136" t="str">
        <f t="shared" si="1279"/>
        <v/>
      </c>
      <c r="D778" s="137"/>
      <c r="E778" s="137"/>
      <c r="F778" s="138">
        <f>SUMIF('Nhap-Xuat'!$K$12:$K$50000,$A778,'Nhap-Xuat'!$N$12:$N$50000)</f>
        <v>0</v>
      </c>
      <c r="G778" s="138">
        <f>SUMIF('Nhap-Xuat'!$K$12:$K$50000,$A778,'Nhap-Xuat'!$P$12:$P$50000)</f>
        <v>0</v>
      </c>
      <c r="H778" s="138">
        <f>SUMIF('Nhap-Xuat'!$K$12:$K$50000,$A778,'Nhap-Xuat'!$Q$12:$Q$50000)</f>
        <v>0</v>
      </c>
      <c r="I778" s="138">
        <f>SUMIF('Nhap-Xuat'!$K$12:$K$50000,$A778,'Nhap-Xuat'!$S$12:$S$50000)</f>
        <v>0</v>
      </c>
      <c r="J778" s="138">
        <f t="shared" ref="J778:K778" si="1542">D778+F778-H778</f>
        <v>0</v>
      </c>
      <c r="K778" s="138">
        <f t="shared" si="1542"/>
        <v>0</v>
      </c>
      <c r="L778" s="138">
        <f t="shared" ref="L778:M778" si="1543">D778+F778</f>
        <v>0</v>
      </c>
      <c r="M778" s="138">
        <f t="shared" si="1543"/>
        <v>0</v>
      </c>
      <c r="N778" s="139" t="str">
        <f t="shared" si="6"/>
        <v/>
      </c>
      <c r="O778" s="138">
        <f t="shared" si="7"/>
        <v>0</v>
      </c>
      <c r="P778" s="140" t="str">
        <f t="shared" si="3"/>
        <v/>
      </c>
      <c r="Q778" s="141"/>
      <c r="R778" s="141"/>
      <c r="S778" s="141"/>
      <c r="T778" s="141"/>
      <c r="U778" s="141"/>
      <c r="V778" s="141"/>
      <c r="W778" s="141"/>
      <c r="X778" s="141"/>
      <c r="Y778" s="141"/>
      <c r="Z778" s="141"/>
    </row>
    <row r="779" ht="15.0" customHeight="1">
      <c r="A779" s="147"/>
      <c r="B779" s="135" t="str">
        <f t="shared" si="1278"/>
        <v/>
      </c>
      <c r="C779" s="136" t="str">
        <f t="shared" si="1279"/>
        <v/>
      </c>
      <c r="D779" s="137"/>
      <c r="E779" s="137"/>
      <c r="F779" s="138">
        <f>SUMIF('Nhap-Xuat'!$K$12:$K$50000,$A779,'Nhap-Xuat'!$N$12:$N$50000)</f>
        <v>0</v>
      </c>
      <c r="G779" s="138">
        <f>SUMIF('Nhap-Xuat'!$K$12:$K$50000,$A779,'Nhap-Xuat'!$P$12:$P$50000)</f>
        <v>0</v>
      </c>
      <c r="H779" s="138">
        <f>SUMIF('Nhap-Xuat'!$K$12:$K$50000,$A779,'Nhap-Xuat'!$Q$12:$Q$50000)</f>
        <v>0</v>
      </c>
      <c r="I779" s="138">
        <f>SUMIF('Nhap-Xuat'!$K$12:$K$50000,$A779,'Nhap-Xuat'!$S$12:$S$50000)</f>
        <v>0</v>
      </c>
      <c r="J779" s="138">
        <f t="shared" ref="J779:K779" si="1544">D779+F779-H779</f>
        <v>0</v>
      </c>
      <c r="K779" s="138">
        <f t="shared" si="1544"/>
        <v>0</v>
      </c>
      <c r="L779" s="138">
        <f t="shared" ref="L779:M779" si="1545">D779+F779</f>
        <v>0</v>
      </c>
      <c r="M779" s="138">
        <f t="shared" si="1545"/>
        <v>0</v>
      </c>
      <c r="N779" s="139" t="str">
        <f t="shared" si="6"/>
        <v/>
      </c>
      <c r="O779" s="138">
        <f t="shared" si="7"/>
        <v>0</v>
      </c>
      <c r="P779" s="140" t="str">
        <f t="shared" si="3"/>
        <v/>
      </c>
      <c r="Q779" s="141"/>
      <c r="R779" s="141"/>
      <c r="S779" s="141"/>
      <c r="T779" s="141"/>
      <c r="U779" s="141"/>
      <c r="V779" s="141"/>
      <c r="W779" s="141"/>
      <c r="X779" s="141"/>
      <c r="Y779" s="141"/>
      <c r="Z779" s="141"/>
    </row>
    <row r="780" ht="15.0" customHeight="1">
      <c r="A780" s="147"/>
      <c r="B780" s="135" t="str">
        <f t="shared" si="1278"/>
        <v/>
      </c>
      <c r="C780" s="136" t="str">
        <f t="shared" si="1279"/>
        <v/>
      </c>
      <c r="D780" s="137"/>
      <c r="E780" s="137"/>
      <c r="F780" s="138">
        <f>SUMIF('Nhap-Xuat'!$K$12:$K$50000,$A780,'Nhap-Xuat'!$N$12:$N$50000)</f>
        <v>0</v>
      </c>
      <c r="G780" s="138">
        <f>SUMIF('Nhap-Xuat'!$K$12:$K$50000,$A780,'Nhap-Xuat'!$P$12:$P$50000)</f>
        <v>0</v>
      </c>
      <c r="H780" s="138">
        <f>SUMIF('Nhap-Xuat'!$K$12:$K$50000,$A780,'Nhap-Xuat'!$Q$12:$Q$50000)</f>
        <v>0</v>
      </c>
      <c r="I780" s="138">
        <f>SUMIF('Nhap-Xuat'!$K$12:$K$50000,$A780,'Nhap-Xuat'!$S$12:$S$50000)</f>
        <v>0</v>
      </c>
      <c r="J780" s="138">
        <f t="shared" ref="J780:K780" si="1546">D780+F780-H780</f>
        <v>0</v>
      </c>
      <c r="K780" s="138">
        <f t="shared" si="1546"/>
        <v>0</v>
      </c>
      <c r="L780" s="138">
        <f t="shared" ref="L780:M780" si="1547">D780+F780</f>
        <v>0</v>
      </c>
      <c r="M780" s="138">
        <f t="shared" si="1547"/>
        <v>0</v>
      </c>
      <c r="N780" s="139" t="str">
        <f t="shared" si="6"/>
        <v/>
      </c>
      <c r="O780" s="138">
        <f t="shared" si="7"/>
        <v>0</v>
      </c>
      <c r="P780" s="140" t="str">
        <f t="shared" si="3"/>
        <v/>
      </c>
      <c r="Q780" s="141"/>
      <c r="R780" s="141"/>
      <c r="S780" s="141"/>
      <c r="T780" s="141"/>
      <c r="U780" s="141"/>
      <c r="V780" s="141"/>
      <c r="W780" s="141"/>
      <c r="X780" s="141"/>
      <c r="Y780" s="141"/>
      <c r="Z780" s="141"/>
    </row>
    <row r="781" ht="15.0" customHeight="1">
      <c r="A781" s="147"/>
      <c r="B781" s="135" t="str">
        <f t="shared" si="1278"/>
        <v/>
      </c>
      <c r="C781" s="136" t="str">
        <f t="shared" si="1279"/>
        <v/>
      </c>
      <c r="D781" s="137"/>
      <c r="E781" s="137"/>
      <c r="F781" s="138">
        <f>SUMIF('Nhap-Xuat'!$K$12:$K$50000,$A781,'Nhap-Xuat'!$N$12:$N$50000)</f>
        <v>0</v>
      </c>
      <c r="G781" s="138">
        <f>SUMIF('Nhap-Xuat'!$K$12:$K$50000,$A781,'Nhap-Xuat'!$P$12:$P$50000)</f>
        <v>0</v>
      </c>
      <c r="H781" s="138">
        <f>SUMIF('Nhap-Xuat'!$K$12:$K$50000,$A781,'Nhap-Xuat'!$Q$12:$Q$50000)</f>
        <v>0</v>
      </c>
      <c r="I781" s="138">
        <f>SUMIF('Nhap-Xuat'!$K$12:$K$50000,$A781,'Nhap-Xuat'!$S$12:$S$50000)</f>
        <v>0</v>
      </c>
      <c r="J781" s="138">
        <f t="shared" ref="J781:K781" si="1548">D781+F781-H781</f>
        <v>0</v>
      </c>
      <c r="K781" s="138">
        <f t="shared" si="1548"/>
        <v>0</v>
      </c>
      <c r="L781" s="138">
        <f t="shared" ref="L781:M781" si="1549">D781+F781</f>
        <v>0</v>
      </c>
      <c r="M781" s="138">
        <f t="shared" si="1549"/>
        <v>0</v>
      </c>
      <c r="N781" s="139" t="str">
        <f t="shared" si="6"/>
        <v/>
      </c>
      <c r="O781" s="138">
        <f t="shared" si="7"/>
        <v>0</v>
      </c>
      <c r="P781" s="140" t="str">
        <f t="shared" si="3"/>
        <v/>
      </c>
      <c r="Q781" s="141"/>
      <c r="R781" s="141"/>
      <c r="S781" s="141"/>
      <c r="T781" s="141"/>
      <c r="U781" s="141"/>
      <c r="V781" s="141"/>
      <c r="W781" s="141"/>
      <c r="X781" s="141"/>
      <c r="Y781" s="141"/>
      <c r="Z781" s="141"/>
    </row>
    <row r="782" ht="15.0" customHeight="1">
      <c r="A782" s="147"/>
      <c r="B782" s="135" t="str">
        <f t="shared" si="1278"/>
        <v/>
      </c>
      <c r="C782" s="136" t="str">
        <f t="shared" si="1279"/>
        <v/>
      </c>
      <c r="D782" s="137"/>
      <c r="E782" s="137"/>
      <c r="F782" s="138">
        <f>SUMIF('Nhap-Xuat'!$K$12:$K$50000,$A782,'Nhap-Xuat'!$N$12:$N$50000)</f>
        <v>0</v>
      </c>
      <c r="G782" s="138">
        <f>SUMIF('Nhap-Xuat'!$K$12:$K$50000,$A782,'Nhap-Xuat'!$P$12:$P$50000)</f>
        <v>0</v>
      </c>
      <c r="H782" s="138">
        <f>SUMIF('Nhap-Xuat'!$K$12:$K$50000,$A782,'Nhap-Xuat'!$Q$12:$Q$50000)</f>
        <v>0</v>
      </c>
      <c r="I782" s="138">
        <f>SUMIF('Nhap-Xuat'!$K$12:$K$50000,$A782,'Nhap-Xuat'!$S$12:$S$50000)</f>
        <v>0</v>
      </c>
      <c r="J782" s="138">
        <f t="shared" ref="J782:K782" si="1550">D782+F782-H782</f>
        <v>0</v>
      </c>
      <c r="K782" s="138">
        <f t="shared" si="1550"/>
        <v>0</v>
      </c>
      <c r="L782" s="138">
        <f t="shared" ref="L782:M782" si="1551">D782+F782</f>
        <v>0</v>
      </c>
      <c r="M782" s="138">
        <f t="shared" si="1551"/>
        <v>0</v>
      </c>
      <c r="N782" s="139" t="str">
        <f t="shared" si="6"/>
        <v/>
      </c>
      <c r="O782" s="138">
        <f t="shared" si="7"/>
        <v>0</v>
      </c>
      <c r="P782" s="140" t="str">
        <f t="shared" si="3"/>
        <v/>
      </c>
      <c r="Q782" s="141"/>
      <c r="R782" s="141"/>
      <c r="S782" s="141"/>
      <c r="T782" s="141"/>
      <c r="U782" s="141"/>
      <c r="V782" s="141"/>
      <c r="W782" s="141"/>
      <c r="X782" s="141"/>
      <c r="Y782" s="141"/>
      <c r="Z782" s="141"/>
    </row>
    <row r="783" ht="15.0" customHeight="1">
      <c r="A783" s="147"/>
      <c r="B783" s="135" t="str">
        <f t="shared" si="1278"/>
        <v/>
      </c>
      <c r="C783" s="136" t="str">
        <f t="shared" si="1279"/>
        <v/>
      </c>
      <c r="D783" s="137"/>
      <c r="E783" s="137"/>
      <c r="F783" s="138">
        <f>SUMIF('Nhap-Xuat'!$K$12:$K$50000,$A783,'Nhap-Xuat'!$N$12:$N$50000)</f>
        <v>0</v>
      </c>
      <c r="G783" s="138">
        <f>SUMIF('Nhap-Xuat'!$K$12:$K$50000,$A783,'Nhap-Xuat'!$P$12:$P$50000)</f>
        <v>0</v>
      </c>
      <c r="H783" s="138">
        <f>SUMIF('Nhap-Xuat'!$K$12:$K$50000,$A783,'Nhap-Xuat'!$Q$12:$Q$50000)</f>
        <v>0</v>
      </c>
      <c r="I783" s="138">
        <f>SUMIF('Nhap-Xuat'!$K$12:$K$50000,$A783,'Nhap-Xuat'!$S$12:$S$50000)</f>
        <v>0</v>
      </c>
      <c r="J783" s="138">
        <f t="shared" ref="J783:K783" si="1552">D783+F783-H783</f>
        <v>0</v>
      </c>
      <c r="K783" s="138">
        <f t="shared" si="1552"/>
        <v>0</v>
      </c>
      <c r="L783" s="138">
        <f t="shared" ref="L783:M783" si="1553">D783+F783</f>
        <v>0</v>
      </c>
      <c r="M783" s="138">
        <f t="shared" si="1553"/>
        <v>0</v>
      </c>
      <c r="N783" s="139" t="str">
        <f t="shared" si="6"/>
        <v/>
      </c>
      <c r="O783" s="138">
        <f t="shared" si="7"/>
        <v>0</v>
      </c>
      <c r="P783" s="140" t="str">
        <f t="shared" si="3"/>
        <v/>
      </c>
      <c r="Q783" s="141"/>
      <c r="R783" s="141"/>
      <c r="S783" s="141"/>
      <c r="T783" s="141"/>
      <c r="U783" s="141"/>
      <c r="V783" s="141"/>
      <c r="W783" s="141"/>
      <c r="X783" s="141"/>
      <c r="Y783" s="141"/>
      <c r="Z783" s="141"/>
    </row>
    <row r="784" ht="15.0" customHeight="1">
      <c r="A784" s="147"/>
      <c r="B784" s="135" t="str">
        <f t="shared" si="1278"/>
        <v/>
      </c>
      <c r="C784" s="136" t="str">
        <f t="shared" si="1279"/>
        <v/>
      </c>
      <c r="D784" s="137"/>
      <c r="E784" s="137"/>
      <c r="F784" s="138">
        <f>SUMIF('Nhap-Xuat'!$K$12:$K$50000,$A784,'Nhap-Xuat'!$N$12:$N$50000)</f>
        <v>0</v>
      </c>
      <c r="G784" s="138">
        <f>SUMIF('Nhap-Xuat'!$K$12:$K$50000,$A784,'Nhap-Xuat'!$P$12:$P$50000)</f>
        <v>0</v>
      </c>
      <c r="H784" s="138">
        <f>SUMIF('Nhap-Xuat'!$K$12:$K$50000,$A784,'Nhap-Xuat'!$Q$12:$Q$50000)</f>
        <v>0</v>
      </c>
      <c r="I784" s="138">
        <f>SUMIF('Nhap-Xuat'!$K$12:$K$50000,$A784,'Nhap-Xuat'!$S$12:$S$50000)</f>
        <v>0</v>
      </c>
      <c r="J784" s="138">
        <f t="shared" ref="J784:K784" si="1554">D784+F784-H784</f>
        <v>0</v>
      </c>
      <c r="K784" s="138">
        <f t="shared" si="1554"/>
        <v>0</v>
      </c>
      <c r="L784" s="138">
        <f t="shared" ref="L784:M784" si="1555">D784+F784</f>
        <v>0</v>
      </c>
      <c r="M784" s="138">
        <f t="shared" si="1555"/>
        <v>0</v>
      </c>
      <c r="N784" s="139" t="str">
        <f t="shared" si="6"/>
        <v/>
      </c>
      <c r="O784" s="138">
        <f t="shared" si="7"/>
        <v>0</v>
      </c>
      <c r="P784" s="140" t="str">
        <f t="shared" si="3"/>
        <v/>
      </c>
      <c r="Q784" s="141"/>
      <c r="R784" s="141"/>
      <c r="S784" s="141"/>
      <c r="T784" s="141"/>
      <c r="U784" s="141"/>
      <c r="V784" s="141"/>
      <c r="W784" s="141"/>
      <c r="X784" s="141"/>
      <c r="Y784" s="141"/>
      <c r="Z784" s="141"/>
    </row>
    <row r="785" ht="15.0" customHeight="1">
      <c r="A785" s="147"/>
      <c r="B785" s="135" t="str">
        <f t="shared" si="1278"/>
        <v/>
      </c>
      <c r="C785" s="136" t="str">
        <f t="shared" si="1279"/>
        <v/>
      </c>
      <c r="D785" s="137"/>
      <c r="E785" s="137"/>
      <c r="F785" s="138">
        <f>SUMIF('Nhap-Xuat'!$K$12:$K$50000,$A785,'Nhap-Xuat'!$N$12:$N$50000)</f>
        <v>0</v>
      </c>
      <c r="G785" s="138">
        <f>SUMIF('Nhap-Xuat'!$K$12:$K$50000,$A785,'Nhap-Xuat'!$P$12:$P$50000)</f>
        <v>0</v>
      </c>
      <c r="H785" s="138">
        <f>SUMIF('Nhap-Xuat'!$K$12:$K$50000,$A785,'Nhap-Xuat'!$Q$12:$Q$50000)</f>
        <v>0</v>
      </c>
      <c r="I785" s="138">
        <f>SUMIF('Nhap-Xuat'!$K$12:$K$50000,$A785,'Nhap-Xuat'!$S$12:$S$50000)</f>
        <v>0</v>
      </c>
      <c r="J785" s="138">
        <f t="shared" ref="J785:K785" si="1556">D785+F785-H785</f>
        <v>0</v>
      </c>
      <c r="K785" s="138">
        <f t="shared" si="1556"/>
        <v>0</v>
      </c>
      <c r="L785" s="138">
        <f t="shared" ref="L785:M785" si="1557">D785+F785</f>
        <v>0</v>
      </c>
      <c r="M785" s="138">
        <f t="shared" si="1557"/>
        <v>0</v>
      </c>
      <c r="N785" s="139" t="str">
        <f t="shared" si="6"/>
        <v/>
      </c>
      <c r="O785" s="138">
        <f t="shared" si="7"/>
        <v>0</v>
      </c>
      <c r="P785" s="140" t="str">
        <f t="shared" si="3"/>
        <v/>
      </c>
      <c r="Q785" s="141"/>
      <c r="R785" s="141"/>
      <c r="S785" s="141"/>
      <c r="T785" s="141"/>
      <c r="U785" s="141"/>
      <c r="V785" s="141"/>
      <c r="W785" s="141"/>
      <c r="X785" s="141"/>
      <c r="Y785" s="141"/>
      <c r="Z785" s="141"/>
    </row>
    <row r="786" ht="15.0" customHeight="1">
      <c r="A786" s="147"/>
      <c r="B786" s="135" t="str">
        <f t="shared" si="1278"/>
        <v/>
      </c>
      <c r="C786" s="136" t="str">
        <f t="shared" si="1279"/>
        <v/>
      </c>
      <c r="D786" s="137"/>
      <c r="E786" s="137"/>
      <c r="F786" s="138">
        <f>SUMIF('Nhap-Xuat'!$K$12:$K$50000,$A786,'Nhap-Xuat'!$N$12:$N$50000)</f>
        <v>0</v>
      </c>
      <c r="G786" s="138">
        <f>SUMIF('Nhap-Xuat'!$K$12:$K$50000,$A786,'Nhap-Xuat'!$P$12:$P$50000)</f>
        <v>0</v>
      </c>
      <c r="H786" s="138">
        <f>SUMIF('Nhap-Xuat'!$K$12:$K$50000,$A786,'Nhap-Xuat'!$Q$12:$Q$50000)</f>
        <v>0</v>
      </c>
      <c r="I786" s="138">
        <f>SUMIF('Nhap-Xuat'!$K$12:$K$50000,$A786,'Nhap-Xuat'!$S$12:$S$50000)</f>
        <v>0</v>
      </c>
      <c r="J786" s="138">
        <f t="shared" ref="J786:K786" si="1558">D786+F786-H786</f>
        <v>0</v>
      </c>
      <c r="K786" s="138">
        <f t="shared" si="1558"/>
        <v>0</v>
      </c>
      <c r="L786" s="138">
        <f t="shared" ref="L786:M786" si="1559">D786+F786</f>
        <v>0</v>
      </c>
      <c r="M786" s="138">
        <f t="shared" si="1559"/>
        <v>0</v>
      </c>
      <c r="N786" s="139" t="str">
        <f t="shared" si="6"/>
        <v/>
      </c>
      <c r="O786" s="138">
        <f t="shared" si="7"/>
        <v>0</v>
      </c>
      <c r="P786" s="140" t="str">
        <f t="shared" si="3"/>
        <v/>
      </c>
      <c r="Q786" s="141"/>
      <c r="R786" s="141"/>
      <c r="S786" s="141"/>
      <c r="T786" s="141"/>
      <c r="U786" s="141"/>
      <c r="V786" s="141"/>
      <c r="W786" s="141"/>
      <c r="X786" s="141"/>
      <c r="Y786" s="141"/>
      <c r="Z786" s="141"/>
    </row>
    <row r="787" ht="15.0" customHeight="1">
      <c r="A787" s="147"/>
      <c r="B787" s="135" t="str">
        <f t="shared" si="1278"/>
        <v/>
      </c>
      <c r="C787" s="136" t="str">
        <f t="shared" si="1279"/>
        <v/>
      </c>
      <c r="D787" s="137"/>
      <c r="E787" s="137"/>
      <c r="F787" s="138">
        <f>SUMIF('Nhap-Xuat'!$K$12:$K$50000,$A787,'Nhap-Xuat'!$N$12:$N$50000)</f>
        <v>0</v>
      </c>
      <c r="G787" s="138">
        <f>SUMIF('Nhap-Xuat'!$K$12:$K$50000,$A787,'Nhap-Xuat'!$P$12:$P$50000)</f>
        <v>0</v>
      </c>
      <c r="H787" s="138">
        <f>SUMIF('Nhap-Xuat'!$K$12:$K$50000,$A787,'Nhap-Xuat'!$Q$12:$Q$50000)</f>
        <v>0</v>
      </c>
      <c r="I787" s="138">
        <f>SUMIF('Nhap-Xuat'!$K$12:$K$50000,$A787,'Nhap-Xuat'!$S$12:$S$50000)</f>
        <v>0</v>
      </c>
      <c r="J787" s="138">
        <f t="shared" ref="J787:K787" si="1560">D787+F787-H787</f>
        <v>0</v>
      </c>
      <c r="K787" s="138">
        <f t="shared" si="1560"/>
        <v>0</v>
      </c>
      <c r="L787" s="138">
        <f t="shared" ref="L787:M787" si="1561">D787+F787</f>
        <v>0</v>
      </c>
      <c r="M787" s="138">
        <f t="shared" si="1561"/>
        <v>0</v>
      </c>
      <c r="N787" s="139" t="str">
        <f t="shared" si="6"/>
        <v/>
      </c>
      <c r="O787" s="138">
        <f t="shared" si="7"/>
        <v>0</v>
      </c>
      <c r="P787" s="140" t="str">
        <f t="shared" si="3"/>
        <v/>
      </c>
      <c r="Q787" s="141"/>
      <c r="R787" s="141"/>
      <c r="S787" s="141"/>
      <c r="T787" s="141"/>
      <c r="U787" s="141"/>
      <c r="V787" s="141"/>
      <c r="W787" s="141"/>
      <c r="X787" s="141"/>
      <c r="Y787" s="141"/>
      <c r="Z787" s="141"/>
    </row>
    <row r="788" ht="15.0" customHeight="1">
      <c r="A788" s="147"/>
      <c r="B788" s="135" t="str">
        <f t="shared" si="1278"/>
        <v/>
      </c>
      <c r="C788" s="136" t="str">
        <f t="shared" si="1279"/>
        <v/>
      </c>
      <c r="D788" s="137"/>
      <c r="E788" s="137"/>
      <c r="F788" s="138">
        <f>SUMIF('Nhap-Xuat'!$K$12:$K$50000,$A788,'Nhap-Xuat'!$N$12:$N$50000)</f>
        <v>0</v>
      </c>
      <c r="G788" s="138">
        <f>SUMIF('Nhap-Xuat'!$K$12:$K$50000,$A788,'Nhap-Xuat'!$P$12:$P$50000)</f>
        <v>0</v>
      </c>
      <c r="H788" s="138">
        <f>SUMIF('Nhap-Xuat'!$K$12:$K$50000,$A788,'Nhap-Xuat'!$Q$12:$Q$50000)</f>
        <v>0</v>
      </c>
      <c r="I788" s="138">
        <f>SUMIF('Nhap-Xuat'!$K$12:$K$50000,$A788,'Nhap-Xuat'!$S$12:$S$50000)</f>
        <v>0</v>
      </c>
      <c r="J788" s="138">
        <f t="shared" ref="J788:K788" si="1562">D788+F788-H788</f>
        <v>0</v>
      </c>
      <c r="K788" s="138">
        <f t="shared" si="1562"/>
        <v>0</v>
      </c>
      <c r="L788" s="138">
        <f t="shared" ref="L788:M788" si="1563">D788+F788</f>
        <v>0</v>
      </c>
      <c r="M788" s="138">
        <f t="shared" si="1563"/>
        <v>0</v>
      </c>
      <c r="N788" s="139" t="str">
        <f t="shared" si="6"/>
        <v/>
      </c>
      <c r="O788" s="138">
        <f t="shared" si="7"/>
        <v>0</v>
      </c>
      <c r="P788" s="140" t="str">
        <f t="shared" si="3"/>
        <v/>
      </c>
      <c r="Q788" s="141"/>
      <c r="R788" s="141"/>
      <c r="S788" s="141"/>
      <c r="T788" s="141"/>
      <c r="U788" s="141"/>
      <c r="V788" s="141"/>
      <c r="W788" s="141"/>
      <c r="X788" s="141"/>
      <c r="Y788" s="141"/>
      <c r="Z788" s="141"/>
    </row>
    <row r="789" ht="15.0" customHeight="1">
      <c r="A789" s="147"/>
      <c r="B789" s="135" t="str">
        <f t="shared" si="1278"/>
        <v/>
      </c>
      <c r="C789" s="136" t="str">
        <f t="shared" si="1279"/>
        <v/>
      </c>
      <c r="D789" s="137"/>
      <c r="E789" s="137"/>
      <c r="F789" s="138">
        <f>SUMIF('Nhap-Xuat'!$K$12:$K$50000,$A789,'Nhap-Xuat'!$N$12:$N$50000)</f>
        <v>0</v>
      </c>
      <c r="G789" s="138">
        <f>SUMIF('Nhap-Xuat'!$K$12:$K$50000,$A789,'Nhap-Xuat'!$P$12:$P$50000)</f>
        <v>0</v>
      </c>
      <c r="H789" s="138">
        <f>SUMIF('Nhap-Xuat'!$K$12:$K$50000,$A789,'Nhap-Xuat'!$Q$12:$Q$50000)</f>
        <v>0</v>
      </c>
      <c r="I789" s="138">
        <f>SUMIF('Nhap-Xuat'!$K$12:$K$50000,$A789,'Nhap-Xuat'!$S$12:$S$50000)</f>
        <v>0</v>
      </c>
      <c r="J789" s="138">
        <f t="shared" ref="J789:K789" si="1564">D789+F789-H789</f>
        <v>0</v>
      </c>
      <c r="K789" s="138">
        <f t="shared" si="1564"/>
        <v>0</v>
      </c>
      <c r="L789" s="138">
        <f t="shared" ref="L789:M789" si="1565">D789+F789</f>
        <v>0</v>
      </c>
      <c r="M789" s="138">
        <f t="shared" si="1565"/>
        <v>0</v>
      </c>
      <c r="N789" s="139" t="str">
        <f t="shared" si="6"/>
        <v/>
      </c>
      <c r="O789" s="138">
        <f t="shared" si="7"/>
        <v>0</v>
      </c>
      <c r="P789" s="140" t="str">
        <f t="shared" si="3"/>
        <v/>
      </c>
      <c r="Q789" s="141"/>
      <c r="R789" s="141"/>
      <c r="S789" s="141"/>
      <c r="T789" s="141"/>
      <c r="U789" s="141"/>
      <c r="V789" s="141"/>
      <c r="W789" s="141"/>
      <c r="X789" s="141"/>
      <c r="Y789" s="141"/>
      <c r="Z789" s="141"/>
    </row>
    <row r="790" ht="15.0" customHeight="1">
      <c r="A790" s="147"/>
      <c r="B790" s="135" t="str">
        <f t="shared" si="1278"/>
        <v/>
      </c>
      <c r="C790" s="136" t="str">
        <f t="shared" si="1279"/>
        <v/>
      </c>
      <c r="D790" s="137"/>
      <c r="E790" s="137"/>
      <c r="F790" s="138">
        <f>SUMIF('Nhap-Xuat'!$K$12:$K$50000,$A790,'Nhap-Xuat'!$N$12:$N$50000)</f>
        <v>0</v>
      </c>
      <c r="G790" s="138">
        <f>SUMIF('Nhap-Xuat'!$K$12:$K$50000,$A790,'Nhap-Xuat'!$P$12:$P$50000)</f>
        <v>0</v>
      </c>
      <c r="H790" s="138">
        <f>SUMIF('Nhap-Xuat'!$K$12:$K$50000,$A790,'Nhap-Xuat'!$Q$12:$Q$50000)</f>
        <v>0</v>
      </c>
      <c r="I790" s="138">
        <f>SUMIF('Nhap-Xuat'!$K$12:$K$50000,$A790,'Nhap-Xuat'!$S$12:$S$50000)</f>
        <v>0</v>
      </c>
      <c r="J790" s="138">
        <f t="shared" ref="J790:K790" si="1566">D790+F790-H790</f>
        <v>0</v>
      </c>
      <c r="K790" s="138">
        <f t="shared" si="1566"/>
        <v>0</v>
      </c>
      <c r="L790" s="138">
        <f t="shared" ref="L790:M790" si="1567">D790+F790</f>
        <v>0</v>
      </c>
      <c r="M790" s="138">
        <f t="shared" si="1567"/>
        <v>0</v>
      </c>
      <c r="N790" s="139" t="str">
        <f t="shared" si="6"/>
        <v/>
      </c>
      <c r="O790" s="138">
        <f t="shared" si="7"/>
        <v>0</v>
      </c>
      <c r="P790" s="140" t="str">
        <f t="shared" si="3"/>
        <v/>
      </c>
      <c r="Q790" s="141"/>
      <c r="R790" s="141"/>
      <c r="S790" s="141"/>
      <c r="T790" s="141"/>
      <c r="U790" s="141"/>
      <c r="V790" s="141"/>
      <c r="W790" s="141"/>
      <c r="X790" s="141"/>
      <c r="Y790" s="141"/>
      <c r="Z790" s="141"/>
    </row>
    <row r="791" ht="15.0" customHeight="1">
      <c r="A791" s="147"/>
      <c r="B791" s="135" t="str">
        <f t="shared" si="1278"/>
        <v/>
      </c>
      <c r="C791" s="136" t="str">
        <f t="shared" si="1279"/>
        <v/>
      </c>
      <c r="D791" s="137"/>
      <c r="E791" s="137"/>
      <c r="F791" s="138">
        <f>SUMIF('Nhap-Xuat'!$K$12:$K$50000,$A791,'Nhap-Xuat'!$N$12:$N$50000)</f>
        <v>0</v>
      </c>
      <c r="G791" s="138">
        <f>SUMIF('Nhap-Xuat'!$K$12:$K$50000,$A791,'Nhap-Xuat'!$P$12:$P$50000)</f>
        <v>0</v>
      </c>
      <c r="H791" s="138">
        <f>SUMIF('Nhap-Xuat'!$K$12:$K$50000,$A791,'Nhap-Xuat'!$Q$12:$Q$50000)</f>
        <v>0</v>
      </c>
      <c r="I791" s="138">
        <f>SUMIF('Nhap-Xuat'!$K$12:$K$50000,$A791,'Nhap-Xuat'!$S$12:$S$50000)</f>
        <v>0</v>
      </c>
      <c r="J791" s="138">
        <f t="shared" ref="J791:K791" si="1568">D791+F791-H791</f>
        <v>0</v>
      </c>
      <c r="K791" s="138">
        <f t="shared" si="1568"/>
        <v>0</v>
      </c>
      <c r="L791" s="138">
        <f t="shared" ref="L791:M791" si="1569">D791+F791</f>
        <v>0</v>
      </c>
      <c r="M791" s="138">
        <f t="shared" si="1569"/>
        <v>0</v>
      </c>
      <c r="N791" s="139" t="str">
        <f t="shared" si="6"/>
        <v/>
      </c>
      <c r="O791" s="138">
        <f t="shared" si="7"/>
        <v>0</v>
      </c>
      <c r="P791" s="140" t="str">
        <f t="shared" si="3"/>
        <v/>
      </c>
      <c r="Q791" s="141"/>
      <c r="R791" s="141"/>
      <c r="S791" s="141"/>
      <c r="T791" s="141"/>
      <c r="U791" s="141"/>
      <c r="V791" s="141"/>
      <c r="W791" s="141"/>
      <c r="X791" s="141"/>
      <c r="Y791" s="141"/>
      <c r="Z791" s="141"/>
    </row>
    <row r="792" ht="15.0" customHeight="1">
      <c r="A792" s="147"/>
      <c r="B792" s="135" t="str">
        <f t="shared" si="1278"/>
        <v/>
      </c>
      <c r="C792" s="136" t="str">
        <f t="shared" si="1279"/>
        <v/>
      </c>
      <c r="D792" s="137"/>
      <c r="E792" s="137"/>
      <c r="F792" s="138">
        <f>SUMIF('Nhap-Xuat'!$K$12:$K$50000,$A792,'Nhap-Xuat'!$N$12:$N$50000)</f>
        <v>0</v>
      </c>
      <c r="G792" s="138">
        <f>SUMIF('Nhap-Xuat'!$K$12:$K$50000,$A792,'Nhap-Xuat'!$P$12:$P$50000)</f>
        <v>0</v>
      </c>
      <c r="H792" s="138">
        <f>SUMIF('Nhap-Xuat'!$K$12:$K$50000,$A792,'Nhap-Xuat'!$Q$12:$Q$50000)</f>
        <v>0</v>
      </c>
      <c r="I792" s="138">
        <f>SUMIF('Nhap-Xuat'!$K$12:$K$50000,$A792,'Nhap-Xuat'!$S$12:$S$50000)</f>
        <v>0</v>
      </c>
      <c r="J792" s="138">
        <f t="shared" ref="J792:K792" si="1570">D792+F792-H792</f>
        <v>0</v>
      </c>
      <c r="K792" s="138">
        <f t="shared" si="1570"/>
        <v>0</v>
      </c>
      <c r="L792" s="138">
        <f t="shared" ref="L792:M792" si="1571">D792+F792</f>
        <v>0</v>
      </c>
      <c r="M792" s="138">
        <f t="shared" si="1571"/>
        <v>0</v>
      </c>
      <c r="N792" s="139" t="str">
        <f t="shared" si="6"/>
        <v/>
      </c>
      <c r="O792" s="138">
        <f t="shared" si="7"/>
        <v>0</v>
      </c>
      <c r="P792" s="140" t="str">
        <f t="shared" si="3"/>
        <v/>
      </c>
      <c r="Q792" s="141"/>
      <c r="R792" s="141"/>
      <c r="S792" s="141"/>
      <c r="T792" s="141"/>
      <c r="U792" s="141"/>
      <c r="V792" s="141"/>
      <c r="W792" s="141"/>
      <c r="X792" s="141"/>
      <c r="Y792" s="141"/>
      <c r="Z792" s="141"/>
    </row>
    <row r="793" ht="15.0" customHeight="1">
      <c r="A793" s="147"/>
      <c r="B793" s="135" t="str">
        <f t="shared" si="1278"/>
        <v/>
      </c>
      <c r="C793" s="136" t="str">
        <f t="shared" si="1279"/>
        <v/>
      </c>
      <c r="D793" s="137"/>
      <c r="E793" s="137"/>
      <c r="F793" s="138">
        <f>SUMIF('Nhap-Xuat'!$K$12:$K$50000,$A793,'Nhap-Xuat'!$N$12:$N$50000)</f>
        <v>0</v>
      </c>
      <c r="G793" s="138">
        <f>SUMIF('Nhap-Xuat'!$K$12:$K$50000,$A793,'Nhap-Xuat'!$P$12:$P$50000)</f>
        <v>0</v>
      </c>
      <c r="H793" s="138">
        <f>SUMIF('Nhap-Xuat'!$K$12:$K$50000,$A793,'Nhap-Xuat'!$Q$12:$Q$50000)</f>
        <v>0</v>
      </c>
      <c r="I793" s="138">
        <f>SUMIF('Nhap-Xuat'!$K$12:$K$50000,$A793,'Nhap-Xuat'!$S$12:$S$50000)</f>
        <v>0</v>
      </c>
      <c r="J793" s="138">
        <f t="shared" ref="J793:K793" si="1572">D793+F793-H793</f>
        <v>0</v>
      </c>
      <c r="K793" s="138">
        <f t="shared" si="1572"/>
        <v>0</v>
      </c>
      <c r="L793" s="138">
        <f t="shared" ref="L793:M793" si="1573">D793+F793</f>
        <v>0</v>
      </c>
      <c r="M793" s="138">
        <f t="shared" si="1573"/>
        <v>0</v>
      </c>
      <c r="N793" s="139" t="str">
        <f t="shared" si="6"/>
        <v/>
      </c>
      <c r="O793" s="138">
        <f t="shared" si="7"/>
        <v>0</v>
      </c>
      <c r="P793" s="140" t="str">
        <f t="shared" si="3"/>
        <v/>
      </c>
      <c r="Q793" s="141"/>
      <c r="R793" s="141"/>
      <c r="S793" s="141"/>
      <c r="T793" s="141"/>
      <c r="U793" s="141"/>
      <c r="V793" s="141"/>
      <c r="W793" s="141"/>
      <c r="X793" s="141"/>
      <c r="Y793" s="141"/>
      <c r="Z793" s="141"/>
    </row>
    <row r="794" ht="15.0" customHeight="1">
      <c r="A794" s="147"/>
      <c r="B794" s="135" t="str">
        <f t="shared" si="1278"/>
        <v/>
      </c>
      <c r="C794" s="136" t="str">
        <f t="shared" si="1279"/>
        <v/>
      </c>
      <c r="D794" s="137"/>
      <c r="E794" s="137"/>
      <c r="F794" s="138">
        <f>SUMIF('Nhap-Xuat'!$K$12:$K$50000,$A794,'Nhap-Xuat'!$N$12:$N$50000)</f>
        <v>0</v>
      </c>
      <c r="G794" s="138">
        <f>SUMIF('Nhap-Xuat'!$K$12:$K$50000,$A794,'Nhap-Xuat'!$P$12:$P$50000)</f>
        <v>0</v>
      </c>
      <c r="H794" s="138">
        <f>SUMIF('Nhap-Xuat'!$K$12:$K$50000,$A794,'Nhap-Xuat'!$Q$12:$Q$50000)</f>
        <v>0</v>
      </c>
      <c r="I794" s="138">
        <f>SUMIF('Nhap-Xuat'!$K$12:$K$50000,$A794,'Nhap-Xuat'!$S$12:$S$50000)</f>
        <v>0</v>
      </c>
      <c r="J794" s="138">
        <f t="shared" ref="J794:K794" si="1574">D794+F794-H794</f>
        <v>0</v>
      </c>
      <c r="K794" s="138">
        <f t="shared" si="1574"/>
        <v>0</v>
      </c>
      <c r="L794" s="138">
        <f t="shared" ref="L794:M794" si="1575">D794+F794</f>
        <v>0</v>
      </c>
      <c r="M794" s="138">
        <f t="shared" si="1575"/>
        <v>0</v>
      </c>
      <c r="N794" s="139" t="str">
        <f t="shared" si="6"/>
        <v/>
      </c>
      <c r="O794" s="138">
        <f t="shared" si="7"/>
        <v>0</v>
      </c>
      <c r="P794" s="140" t="str">
        <f t="shared" si="3"/>
        <v/>
      </c>
      <c r="Q794" s="141"/>
      <c r="R794" s="141"/>
      <c r="S794" s="141"/>
      <c r="T794" s="141"/>
      <c r="U794" s="141"/>
      <c r="V794" s="141"/>
      <c r="W794" s="141"/>
      <c r="X794" s="141"/>
      <c r="Y794" s="141"/>
      <c r="Z794" s="141"/>
    </row>
    <row r="795" ht="15.0" customHeight="1">
      <c r="A795" s="147"/>
      <c r="B795" s="135" t="str">
        <f t="shared" si="1278"/>
        <v/>
      </c>
      <c r="C795" s="136" t="str">
        <f t="shared" si="1279"/>
        <v/>
      </c>
      <c r="D795" s="137"/>
      <c r="E795" s="137"/>
      <c r="F795" s="138">
        <f>SUMIF('Nhap-Xuat'!$K$12:$K$50000,$A795,'Nhap-Xuat'!$N$12:$N$50000)</f>
        <v>0</v>
      </c>
      <c r="G795" s="138">
        <f>SUMIF('Nhap-Xuat'!$K$12:$K$50000,$A795,'Nhap-Xuat'!$P$12:$P$50000)</f>
        <v>0</v>
      </c>
      <c r="H795" s="138">
        <f>SUMIF('Nhap-Xuat'!$K$12:$K$50000,$A795,'Nhap-Xuat'!$Q$12:$Q$50000)</f>
        <v>0</v>
      </c>
      <c r="I795" s="138">
        <f>SUMIF('Nhap-Xuat'!$K$12:$K$50000,$A795,'Nhap-Xuat'!$S$12:$S$50000)</f>
        <v>0</v>
      </c>
      <c r="J795" s="138">
        <f t="shared" ref="J795:K795" si="1576">D795+F795-H795</f>
        <v>0</v>
      </c>
      <c r="K795" s="138">
        <f t="shared" si="1576"/>
        <v>0</v>
      </c>
      <c r="L795" s="138">
        <f t="shared" ref="L795:M795" si="1577">D795+F795</f>
        <v>0</v>
      </c>
      <c r="M795" s="138">
        <f t="shared" si="1577"/>
        <v>0</v>
      </c>
      <c r="N795" s="139" t="str">
        <f t="shared" si="6"/>
        <v/>
      </c>
      <c r="O795" s="138">
        <f t="shared" si="7"/>
        <v>0</v>
      </c>
      <c r="P795" s="140" t="str">
        <f t="shared" si="3"/>
        <v/>
      </c>
      <c r="Q795" s="141"/>
      <c r="R795" s="141"/>
      <c r="S795" s="141"/>
      <c r="T795" s="141"/>
      <c r="U795" s="141"/>
      <c r="V795" s="141"/>
      <c r="W795" s="141"/>
      <c r="X795" s="141"/>
      <c r="Y795" s="141"/>
      <c r="Z795" s="141"/>
    </row>
    <row r="796" ht="15.0" customHeight="1">
      <c r="A796" s="147"/>
      <c r="B796" s="135" t="str">
        <f t="shared" si="1278"/>
        <v/>
      </c>
      <c r="C796" s="136" t="str">
        <f t="shared" si="1279"/>
        <v/>
      </c>
      <c r="D796" s="137"/>
      <c r="E796" s="137"/>
      <c r="F796" s="138">
        <f>SUMIF('Nhap-Xuat'!$K$12:$K$50000,$A796,'Nhap-Xuat'!$N$12:$N$50000)</f>
        <v>0</v>
      </c>
      <c r="G796" s="138">
        <f>SUMIF('Nhap-Xuat'!$K$12:$K$50000,$A796,'Nhap-Xuat'!$P$12:$P$50000)</f>
        <v>0</v>
      </c>
      <c r="H796" s="138">
        <f>SUMIF('Nhap-Xuat'!$K$12:$K$50000,$A796,'Nhap-Xuat'!$Q$12:$Q$50000)</f>
        <v>0</v>
      </c>
      <c r="I796" s="138">
        <f>SUMIF('Nhap-Xuat'!$K$12:$K$50000,$A796,'Nhap-Xuat'!$S$12:$S$50000)</f>
        <v>0</v>
      </c>
      <c r="J796" s="138">
        <f t="shared" ref="J796:K796" si="1578">D796+F796-H796</f>
        <v>0</v>
      </c>
      <c r="K796" s="138">
        <f t="shared" si="1578"/>
        <v>0</v>
      </c>
      <c r="L796" s="138">
        <f t="shared" ref="L796:M796" si="1579">D796+F796</f>
        <v>0</v>
      </c>
      <c r="M796" s="138">
        <f t="shared" si="1579"/>
        <v>0</v>
      </c>
      <c r="N796" s="139" t="str">
        <f t="shared" si="6"/>
        <v/>
      </c>
      <c r="O796" s="138">
        <f t="shared" si="7"/>
        <v>0</v>
      </c>
      <c r="P796" s="140" t="str">
        <f t="shared" si="3"/>
        <v/>
      </c>
      <c r="Q796" s="141"/>
      <c r="R796" s="141"/>
      <c r="S796" s="141"/>
      <c r="T796" s="141"/>
      <c r="U796" s="141"/>
      <c r="V796" s="141"/>
      <c r="W796" s="141"/>
      <c r="X796" s="141"/>
      <c r="Y796" s="141"/>
      <c r="Z796" s="141"/>
    </row>
    <row r="797" ht="15.0" customHeight="1">
      <c r="A797" s="147"/>
      <c r="B797" s="135" t="str">
        <f t="shared" si="1278"/>
        <v/>
      </c>
      <c r="C797" s="136" t="str">
        <f t="shared" si="1279"/>
        <v/>
      </c>
      <c r="D797" s="137"/>
      <c r="E797" s="137"/>
      <c r="F797" s="138">
        <f>SUMIF('Nhap-Xuat'!$K$12:$K$50000,$A797,'Nhap-Xuat'!$N$12:$N$50000)</f>
        <v>0</v>
      </c>
      <c r="G797" s="138">
        <f>SUMIF('Nhap-Xuat'!$K$12:$K$50000,$A797,'Nhap-Xuat'!$P$12:$P$50000)</f>
        <v>0</v>
      </c>
      <c r="H797" s="138">
        <f>SUMIF('Nhap-Xuat'!$K$12:$K$50000,$A797,'Nhap-Xuat'!$Q$12:$Q$50000)</f>
        <v>0</v>
      </c>
      <c r="I797" s="138">
        <f>SUMIF('Nhap-Xuat'!$K$12:$K$50000,$A797,'Nhap-Xuat'!$S$12:$S$50000)</f>
        <v>0</v>
      </c>
      <c r="J797" s="138">
        <f t="shared" ref="J797:K797" si="1580">D797+F797-H797</f>
        <v>0</v>
      </c>
      <c r="K797" s="138">
        <f t="shared" si="1580"/>
        <v>0</v>
      </c>
      <c r="L797" s="138">
        <f t="shared" ref="L797:M797" si="1581">D797+F797</f>
        <v>0</v>
      </c>
      <c r="M797" s="138">
        <f t="shared" si="1581"/>
        <v>0</v>
      </c>
      <c r="N797" s="139" t="str">
        <f t="shared" si="6"/>
        <v/>
      </c>
      <c r="O797" s="138">
        <f t="shared" si="7"/>
        <v>0</v>
      </c>
      <c r="P797" s="140" t="str">
        <f t="shared" si="3"/>
        <v/>
      </c>
      <c r="Q797" s="141"/>
      <c r="R797" s="141"/>
      <c r="S797" s="141"/>
      <c r="T797" s="141"/>
      <c r="U797" s="141"/>
      <c r="V797" s="141"/>
      <c r="W797" s="141"/>
      <c r="X797" s="141"/>
      <c r="Y797" s="141"/>
      <c r="Z797" s="141"/>
    </row>
    <row r="798" ht="15.0" customHeight="1">
      <c r="A798" s="147"/>
      <c r="B798" s="135" t="str">
        <f t="shared" si="1278"/>
        <v/>
      </c>
      <c r="C798" s="136" t="str">
        <f t="shared" si="1279"/>
        <v/>
      </c>
      <c r="D798" s="137"/>
      <c r="E798" s="137"/>
      <c r="F798" s="138">
        <f>SUMIF('Nhap-Xuat'!$K$12:$K$50000,$A798,'Nhap-Xuat'!$N$12:$N$50000)</f>
        <v>0</v>
      </c>
      <c r="G798" s="138">
        <f>SUMIF('Nhap-Xuat'!$K$12:$K$50000,$A798,'Nhap-Xuat'!$P$12:$P$50000)</f>
        <v>0</v>
      </c>
      <c r="H798" s="138">
        <f>SUMIF('Nhap-Xuat'!$K$12:$K$50000,$A798,'Nhap-Xuat'!$Q$12:$Q$50000)</f>
        <v>0</v>
      </c>
      <c r="I798" s="138">
        <f>SUMIF('Nhap-Xuat'!$K$12:$K$50000,$A798,'Nhap-Xuat'!$S$12:$S$50000)</f>
        <v>0</v>
      </c>
      <c r="J798" s="138">
        <f t="shared" ref="J798:K798" si="1582">D798+F798-H798</f>
        <v>0</v>
      </c>
      <c r="K798" s="138">
        <f t="shared" si="1582"/>
        <v>0</v>
      </c>
      <c r="L798" s="138">
        <f t="shared" ref="L798:M798" si="1583">D798+F798</f>
        <v>0</v>
      </c>
      <c r="M798" s="138">
        <f t="shared" si="1583"/>
        <v>0</v>
      </c>
      <c r="N798" s="139" t="str">
        <f t="shared" si="6"/>
        <v/>
      </c>
      <c r="O798" s="138">
        <f t="shared" si="7"/>
        <v>0</v>
      </c>
      <c r="P798" s="140" t="str">
        <f t="shared" si="3"/>
        <v/>
      </c>
      <c r="Q798" s="141"/>
      <c r="R798" s="141"/>
      <c r="S798" s="141"/>
      <c r="T798" s="141"/>
      <c r="U798" s="141"/>
      <c r="V798" s="141"/>
      <c r="W798" s="141"/>
      <c r="X798" s="141"/>
      <c r="Y798" s="141"/>
      <c r="Z798" s="141"/>
    </row>
    <row r="799" ht="15.0" customHeight="1">
      <c r="A799" s="147"/>
      <c r="B799" s="135" t="str">
        <f t="shared" si="1278"/>
        <v/>
      </c>
      <c r="C799" s="136" t="str">
        <f t="shared" si="1279"/>
        <v/>
      </c>
      <c r="D799" s="137"/>
      <c r="E799" s="137"/>
      <c r="F799" s="138">
        <f>SUMIF('Nhap-Xuat'!$K$12:$K$50000,$A799,'Nhap-Xuat'!$N$12:$N$50000)</f>
        <v>0</v>
      </c>
      <c r="G799" s="138">
        <f>SUMIF('Nhap-Xuat'!$K$12:$K$50000,$A799,'Nhap-Xuat'!$P$12:$P$50000)</f>
        <v>0</v>
      </c>
      <c r="H799" s="138">
        <f>SUMIF('Nhap-Xuat'!$K$12:$K$50000,$A799,'Nhap-Xuat'!$Q$12:$Q$50000)</f>
        <v>0</v>
      </c>
      <c r="I799" s="138">
        <f>SUMIF('Nhap-Xuat'!$K$12:$K$50000,$A799,'Nhap-Xuat'!$S$12:$S$50000)</f>
        <v>0</v>
      </c>
      <c r="J799" s="138">
        <f t="shared" ref="J799:K799" si="1584">D799+F799-H799</f>
        <v>0</v>
      </c>
      <c r="K799" s="138">
        <f t="shared" si="1584"/>
        <v>0</v>
      </c>
      <c r="L799" s="138">
        <f t="shared" ref="L799:M799" si="1585">D799+F799</f>
        <v>0</v>
      </c>
      <c r="M799" s="138">
        <f t="shared" si="1585"/>
        <v>0</v>
      </c>
      <c r="N799" s="139" t="str">
        <f t="shared" si="6"/>
        <v/>
      </c>
      <c r="O799" s="138">
        <f t="shared" si="7"/>
        <v>0</v>
      </c>
      <c r="P799" s="140" t="str">
        <f t="shared" si="3"/>
        <v/>
      </c>
      <c r="Q799" s="141"/>
      <c r="R799" s="141"/>
      <c r="S799" s="141"/>
      <c r="T799" s="141"/>
      <c r="U799" s="141"/>
      <c r="V799" s="141"/>
      <c r="W799" s="141"/>
      <c r="X799" s="141"/>
      <c r="Y799" s="141"/>
      <c r="Z799" s="141"/>
    </row>
    <row r="800" ht="15.0" customHeight="1">
      <c r="A800" s="147"/>
      <c r="B800" s="135" t="str">
        <f t="shared" si="1278"/>
        <v/>
      </c>
      <c r="C800" s="136" t="str">
        <f t="shared" si="1279"/>
        <v/>
      </c>
      <c r="D800" s="137"/>
      <c r="E800" s="137"/>
      <c r="F800" s="138">
        <f>SUMIF('Nhap-Xuat'!$K$12:$K$50000,$A800,'Nhap-Xuat'!$N$12:$N$50000)</f>
        <v>0</v>
      </c>
      <c r="G800" s="138">
        <f>SUMIF('Nhap-Xuat'!$K$12:$K$50000,$A800,'Nhap-Xuat'!$P$12:$P$50000)</f>
        <v>0</v>
      </c>
      <c r="H800" s="138">
        <f>SUMIF('Nhap-Xuat'!$K$12:$K$50000,$A800,'Nhap-Xuat'!$Q$12:$Q$50000)</f>
        <v>0</v>
      </c>
      <c r="I800" s="138">
        <f>SUMIF('Nhap-Xuat'!$K$12:$K$50000,$A800,'Nhap-Xuat'!$S$12:$S$50000)</f>
        <v>0</v>
      </c>
      <c r="J800" s="138">
        <f t="shared" ref="J800:K800" si="1586">D800+F800-H800</f>
        <v>0</v>
      </c>
      <c r="K800" s="138">
        <f t="shared" si="1586"/>
        <v>0</v>
      </c>
      <c r="L800" s="138">
        <f t="shared" ref="L800:M800" si="1587">D800+F800</f>
        <v>0</v>
      </c>
      <c r="M800" s="138">
        <f t="shared" si="1587"/>
        <v>0</v>
      </c>
      <c r="N800" s="139" t="str">
        <f t="shared" si="6"/>
        <v/>
      </c>
      <c r="O800" s="138">
        <f t="shared" si="7"/>
        <v>0</v>
      </c>
      <c r="P800" s="140" t="str">
        <f t="shared" si="3"/>
        <v/>
      </c>
      <c r="Q800" s="141"/>
      <c r="R800" s="141"/>
      <c r="S800" s="141"/>
      <c r="T800" s="141"/>
      <c r="U800" s="141"/>
      <c r="V800" s="141"/>
      <c r="W800" s="141"/>
      <c r="X800" s="141"/>
      <c r="Y800" s="141"/>
      <c r="Z800" s="141"/>
    </row>
    <row r="801" ht="15.0" customHeight="1">
      <c r="A801" s="147"/>
      <c r="B801" s="135" t="str">
        <f t="shared" si="1278"/>
        <v/>
      </c>
      <c r="C801" s="136" t="str">
        <f t="shared" si="1279"/>
        <v/>
      </c>
      <c r="D801" s="137"/>
      <c r="E801" s="137"/>
      <c r="F801" s="138">
        <f>SUMIF('Nhap-Xuat'!$K$12:$K$50000,$A801,'Nhap-Xuat'!$N$12:$N$50000)</f>
        <v>0</v>
      </c>
      <c r="G801" s="138">
        <f>SUMIF('Nhap-Xuat'!$K$12:$K$50000,$A801,'Nhap-Xuat'!$P$12:$P$50000)</f>
        <v>0</v>
      </c>
      <c r="H801" s="138">
        <f>SUMIF('Nhap-Xuat'!$K$12:$K$50000,$A801,'Nhap-Xuat'!$Q$12:$Q$50000)</f>
        <v>0</v>
      </c>
      <c r="I801" s="138">
        <f>SUMIF('Nhap-Xuat'!$K$12:$K$50000,$A801,'Nhap-Xuat'!$S$12:$S$50000)</f>
        <v>0</v>
      </c>
      <c r="J801" s="138">
        <f t="shared" ref="J801:K801" si="1588">D801+F801-H801</f>
        <v>0</v>
      </c>
      <c r="K801" s="138">
        <f t="shared" si="1588"/>
        <v>0</v>
      </c>
      <c r="L801" s="138">
        <f t="shared" ref="L801:M801" si="1589">D801+F801</f>
        <v>0</v>
      </c>
      <c r="M801" s="138">
        <f t="shared" si="1589"/>
        <v>0</v>
      </c>
      <c r="N801" s="139" t="str">
        <f t="shared" si="6"/>
        <v/>
      </c>
      <c r="O801" s="138">
        <f t="shared" si="7"/>
        <v>0</v>
      </c>
      <c r="P801" s="140" t="str">
        <f t="shared" si="3"/>
        <v/>
      </c>
      <c r="Q801" s="141"/>
      <c r="R801" s="141"/>
      <c r="S801" s="141"/>
      <c r="T801" s="141"/>
      <c r="U801" s="141"/>
      <c r="V801" s="141"/>
      <c r="W801" s="141"/>
      <c r="X801" s="141"/>
      <c r="Y801" s="141"/>
      <c r="Z801" s="141"/>
    </row>
    <row r="802" ht="15.0" customHeight="1">
      <c r="A802" s="147"/>
      <c r="B802" s="135" t="str">
        <f t="shared" si="1278"/>
        <v/>
      </c>
      <c r="C802" s="136" t="str">
        <f t="shared" si="1279"/>
        <v/>
      </c>
      <c r="D802" s="137"/>
      <c r="E802" s="137"/>
      <c r="F802" s="138">
        <f>SUMIF('Nhap-Xuat'!$K$12:$K$50000,$A802,'Nhap-Xuat'!$N$12:$N$50000)</f>
        <v>0</v>
      </c>
      <c r="G802" s="138">
        <f>SUMIF('Nhap-Xuat'!$K$12:$K$50000,$A802,'Nhap-Xuat'!$P$12:$P$50000)</f>
        <v>0</v>
      </c>
      <c r="H802" s="138">
        <f>SUMIF('Nhap-Xuat'!$K$12:$K$50000,$A802,'Nhap-Xuat'!$Q$12:$Q$50000)</f>
        <v>0</v>
      </c>
      <c r="I802" s="138">
        <f>SUMIF('Nhap-Xuat'!$K$12:$K$50000,$A802,'Nhap-Xuat'!$S$12:$S$50000)</f>
        <v>0</v>
      </c>
      <c r="J802" s="138">
        <f t="shared" ref="J802:K802" si="1590">D802+F802-H802</f>
        <v>0</v>
      </c>
      <c r="K802" s="138">
        <f t="shared" si="1590"/>
        <v>0</v>
      </c>
      <c r="L802" s="138">
        <f t="shared" ref="L802:M802" si="1591">D802+F802</f>
        <v>0</v>
      </c>
      <c r="M802" s="138">
        <f t="shared" si="1591"/>
        <v>0</v>
      </c>
      <c r="N802" s="139" t="str">
        <f t="shared" si="6"/>
        <v/>
      </c>
      <c r="O802" s="138">
        <f t="shared" si="7"/>
        <v>0</v>
      </c>
      <c r="P802" s="140" t="str">
        <f t="shared" si="3"/>
        <v/>
      </c>
      <c r="Q802" s="141"/>
      <c r="R802" s="141"/>
      <c r="S802" s="141"/>
      <c r="T802" s="141"/>
      <c r="U802" s="141"/>
      <c r="V802" s="141"/>
      <c r="W802" s="141"/>
      <c r="X802" s="141"/>
      <c r="Y802" s="141"/>
      <c r="Z802" s="141"/>
    </row>
    <row r="803" ht="15.0" customHeight="1">
      <c r="A803" s="147"/>
      <c r="B803" s="135" t="str">
        <f t="shared" si="1278"/>
        <v/>
      </c>
      <c r="C803" s="136" t="str">
        <f t="shared" si="1279"/>
        <v/>
      </c>
      <c r="D803" s="137"/>
      <c r="E803" s="137"/>
      <c r="F803" s="138">
        <f>SUMIF('Nhap-Xuat'!$K$12:$K$50000,$A803,'Nhap-Xuat'!$N$12:$N$50000)</f>
        <v>0</v>
      </c>
      <c r="G803" s="138">
        <f>SUMIF('Nhap-Xuat'!$K$12:$K$50000,$A803,'Nhap-Xuat'!$P$12:$P$50000)</f>
        <v>0</v>
      </c>
      <c r="H803" s="138">
        <f>SUMIF('Nhap-Xuat'!$K$12:$K$50000,$A803,'Nhap-Xuat'!$Q$12:$Q$50000)</f>
        <v>0</v>
      </c>
      <c r="I803" s="138">
        <f>SUMIF('Nhap-Xuat'!$K$12:$K$50000,$A803,'Nhap-Xuat'!$S$12:$S$50000)</f>
        <v>0</v>
      </c>
      <c r="J803" s="138">
        <f t="shared" ref="J803:K803" si="1592">D803+F803-H803</f>
        <v>0</v>
      </c>
      <c r="K803" s="138">
        <f t="shared" si="1592"/>
        <v>0</v>
      </c>
      <c r="L803" s="138">
        <f t="shared" ref="L803:M803" si="1593">D803+F803</f>
        <v>0</v>
      </c>
      <c r="M803" s="138">
        <f t="shared" si="1593"/>
        <v>0</v>
      </c>
      <c r="N803" s="139" t="str">
        <f t="shared" si="6"/>
        <v/>
      </c>
      <c r="O803" s="138">
        <f t="shared" si="7"/>
        <v>0</v>
      </c>
      <c r="P803" s="140" t="str">
        <f t="shared" si="3"/>
        <v/>
      </c>
      <c r="Q803" s="141"/>
      <c r="R803" s="141"/>
      <c r="S803" s="141"/>
      <c r="T803" s="141"/>
      <c r="U803" s="141"/>
      <c r="V803" s="141"/>
      <c r="W803" s="141"/>
      <c r="X803" s="141"/>
      <c r="Y803" s="141"/>
      <c r="Z803" s="141"/>
    </row>
    <row r="804" ht="15.0" customHeight="1">
      <c r="A804" s="147"/>
      <c r="B804" s="135" t="str">
        <f t="shared" si="1278"/>
        <v/>
      </c>
      <c r="C804" s="136" t="str">
        <f t="shared" si="1279"/>
        <v/>
      </c>
      <c r="D804" s="137"/>
      <c r="E804" s="137"/>
      <c r="F804" s="138">
        <f>SUMIF('Nhap-Xuat'!$K$12:$K$50000,$A804,'Nhap-Xuat'!$N$12:$N$50000)</f>
        <v>0</v>
      </c>
      <c r="G804" s="138">
        <f>SUMIF('Nhap-Xuat'!$K$12:$K$50000,$A804,'Nhap-Xuat'!$P$12:$P$50000)</f>
        <v>0</v>
      </c>
      <c r="H804" s="138">
        <f>SUMIF('Nhap-Xuat'!$K$12:$K$50000,$A804,'Nhap-Xuat'!$Q$12:$Q$50000)</f>
        <v>0</v>
      </c>
      <c r="I804" s="138">
        <f>SUMIF('Nhap-Xuat'!$K$12:$K$50000,$A804,'Nhap-Xuat'!$S$12:$S$50000)</f>
        <v>0</v>
      </c>
      <c r="J804" s="138">
        <f t="shared" ref="J804:K804" si="1594">D804+F804-H804</f>
        <v>0</v>
      </c>
      <c r="K804" s="138">
        <f t="shared" si="1594"/>
        <v>0</v>
      </c>
      <c r="L804" s="138">
        <f t="shared" ref="L804:M804" si="1595">D804+F804</f>
        <v>0</v>
      </c>
      <c r="M804" s="138">
        <f t="shared" si="1595"/>
        <v>0</v>
      </c>
      <c r="N804" s="139" t="str">
        <f t="shared" si="6"/>
        <v/>
      </c>
      <c r="O804" s="138">
        <f t="shared" si="7"/>
        <v>0</v>
      </c>
      <c r="P804" s="140" t="str">
        <f t="shared" si="3"/>
        <v/>
      </c>
      <c r="Q804" s="141"/>
      <c r="R804" s="141"/>
      <c r="S804" s="141"/>
      <c r="T804" s="141"/>
      <c r="U804" s="141"/>
      <c r="V804" s="141"/>
      <c r="W804" s="141"/>
      <c r="X804" s="141"/>
      <c r="Y804" s="141"/>
      <c r="Z804" s="141"/>
    </row>
    <row r="805" ht="15.0" customHeight="1">
      <c r="A805" s="147"/>
      <c r="B805" s="135" t="str">
        <f t="shared" si="1278"/>
        <v/>
      </c>
      <c r="C805" s="136" t="str">
        <f t="shared" si="1279"/>
        <v/>
      </c>
      <c r="D805" s="137"/>
      <c r="E805" s="137"/>
      <c r="F805" s="138">
        <f>SUMIF('Nhap-Xuat'!$K$12:$K$50000,$A805,'Nhap-Xuat'!$N$12:$N$50000)</f>
        <v>0</v>
      </c>
      <c r="G805" s="138">
        <f>SUMIF('Nhap-Xuat'!$K$12:$K$50000,$A805,'Nhap-Xuat'!$P$12:$P$50000)</f>
        <v>0</v>
      </c>
      <c r="H805" s="138">
        <f>SUMIF('Nhap-Xuat'!$K$12:$K$50000,$A805,'Nhap-Xuat'!$Q$12:$Q$50000)</f>
        <v>0</v>
      </c>
      <c r="I805" s="138">
        <f>SUMIF('Nhap-Xuat'!$K$12:$K$50000,$A805,'Nhap-Xuat'!$S$12:$S$50000)</f>
        <v>0</v>
      </c>
      <c r="J805" s="138">
        <f t="shared" ref="J805:K805" si="1596">D805+F805-H805</f>
        <v>0</v>
      </c>
      <c r="K805" s="138">
        <f t="shared" si="1596"/>
        <v>0</v>
      </c>
      <c r="L805" s="138">
        <f t="shared" ref="L805:M805" si="1597">D805+F805</f>
        <v>0</v>
      </c>
      <c r="M805" s="138">
        <f t="shared" si="1597"/>
        <v>0</v>
      </c>
      <c r="N805" s="139" t="str">
        <f t="shared" si="6"/>
        <v/>
      </c>
      <c r="O805" s="138">
        <f t="shared" si="7"/>
        <v>0</v>
      </c>
      <c r="P805" s="140" t="str">
        <f t="shared" si="3"/>
        <v/>
      </c>
      <c r="Q805" s="141"/>
      <c r="R805" s="141"/>
      <c r="S805" s="141"/>
      <c r="T805" s="141"/>
      <c r="U805" s="141"/>
      <c r="V805" s="141"/>
      <c r="W805" s="141"/>
      <c r="X805" s="141"/>
      <c r="Y805" s="141"/>
      <c r="Z805" s="141"/>
    </row>
    <row r="806" ht="15.0" customHeight="1">
      <c r="A806" s="147"/>
      <c r="B806" s="135" t="str">
        <f t="shared" si="1278"/>
        <v/>
      </c>
      <c r="C806" s="136" t="str">
        <f t="shared" si="1279"/>
        <v/>
      </c>
      <c r="D806" s="137"/>
      <c r="E806" s="137"/>
      <c r="F806" s="138">
        <f>SUMIF('Nhap-Xuat'!$K$12:$K$50000,$A806,'Nhap-Xuat'!$N$12:$N$50000)</f>
        <v>0</v>
      </c>
      <c r="G806" s="138">
        <f>SUMIF('Nhap-Xuat'!$K$12:$K$50000,$A806,'Nhap-Xuat'!$P$12:$P$50000)</f>
        <v>0</v>
      </c>
      <c r="H806" s="138">
        <f>SUMIF('Nhap-Xuat'!$K$12:$K$50000,$A806,'Nhap-Xuat'!$Q$12:$Q$50000)</f>
        <v>0</v>
      </c>
      <c r="I806" s="138">
        <f>SUMIF('Nhap-Xuat'!$K$12:$K$50000,$A806,'Nhap-Xuat'!$S$12:$S$50000)</f>
        <v>0</v>
      </c>
      <c r="J806" s="138">
        <f t="shared" ref="J806:K806" si="1598">D806+F806-H806</f>
        <v>0</v>
      </c>
      <c r="K806" s="138">
        <f t="shared" si="1598"/>
        <v>0</v>
      </c>
      <c r="L806" s="138">
        <f t="shared" ref="L806:M806" si="1599">D806+F806</f>
        <v>0</v>
      </c>
      <c r="M806" s="138">
        <f t="shared" si="1599"/>
        <v>0</v>
      </c>
      <c r="N806" s="139" t="str">
        <f t="shared" si="6"/>
        <v/>
      </c>
      <c r="O806" s="138">
        <f t="shared" si="7"/>
        <v>0</v>
      </c>
      <c r="P806" s="140" t="str">
        <f t="shared" si="3"/>
        <v/>
      </c>
      <c r="Q806" s="141"/>
      <c r="R806" s="141"/>
      <c r="S806" s="141"/>
      <c r="T806" s="141"/>
      <c r="U806" s="141"/>
      <c r="V806" s="141"/>
      <c r="W806" s="141"/>
      <c r="X806" s="141"/>
      <c r="Y806" s="141"/>
      <c r="Z806" s="141"/>
    </row>
    <row r="807" ht="15.0" customHeight="1">
      <c r="A807" s="147"/>
      <c r="B807" s="135" t="str">
        <f t="shared" si="1278"/>
        <v/>
      </c>
      <c r="C807" s="136" t="str">
        <f t="shared" si="1279"/>
        <v/>
      </c>
      <c r="D807" s="137"/>
      <c r="E807" s="137"/>
      <c r="F807" s="138">
        <f>SUMIF('Nhap-Xuat'!$K$12:$K$50000,$A807,'Nhap-Xuat'!$N$12:$N$50000)</f>
        <v>0</v>
      </c>
      <c r="G807" s="138">
        <f>SUMIF('Nhap-Xuat'!$K$12:$K$50000,$A807,'Nhap-Xuat'!$P$12:$P$50000)</f>
        <v>0</v>
      </c>
      <c r="H807" s="138">
        <f>SUMIF('Nhap-Xuat'!$K$12:$K$50000,$A807,'Nhap-Xuat'!$Q$12:$Q$50000)</f>
        <v>0</v>
      </c>
      <c r="I807" s="138">
        <f>SUMIF('Nhap-Xuat'!$K$12:$K$50000,$A807,'Nhap-Xuat'!$S$12:$S$50000)</f>
        <v>0</v>
      </c>
      <c r="J807" s="138">
        <f t="shared" ref="J807:K807" si="1600">D807+F807-H807</f>
        <v>0</v>
      </c>
      <c r="K807" s="138">
        <f t="shared" si="1600"/>
        <v>0</v>
      </c>
      <c r="L807" s="138">
        <f t="shared" ref="L807:M807" si="1601">D807+F807</f>
        <v>0</v>
      </c>
      <c r="M807" s="138">
        <f t="shared" si="1601"/>
        <v>0</v>
      </c>
      <c r="N807" s="139" t="str">
        <f t="shared" si="6"/>
        <v/>
      </c>
      <c r="O807" s="138">
        <f t="shared" si="7"/>
        <v>0</v>
      </c>
      <c r="P807" s="140" t="str">
        <f t="shared" si="3"/>
        <v/>
      </c>
      <c r="Q807" s="141"/>
      <c r="R807" s="141"/>
      <c r="S807" s="141"/>
      <c r="T807" s="141"/>
      <c r="U807" s="141"/>
      <c r="V807" s="141"/>
      <c r="W807" s="141"/>
      <c r="X807" s="141"/>
      <c r="Y807" s="141"/>
      <c r="Z807" s="141"/>
    </row>
    <row r="808" ht="15.0" customHeight="1">
      <c r="A808" s="147"/>
      <c r="B808" s="135" t="str">
        <f t="shared" si="1278"/>
        <v/>
      </c>
      <c r="C808" s="136" t="str">
        <f t="shared" si="1279"/>
        <v/>
      </c>
      <c r="D808" s="137"/>
      <c r="E808" s="137"/>
      <c r="F808" s="138">
        <f>SUMIF('Nhap-Xuat'!$K$12:$K$50000,$A808,'Nhap-Xuat'!$N$12:$N$50000)</f>
        <v>0</v>
      </c>
      <c r="G808" s="138">
        <f>SUMIF('Nhap-Xuat'!$K$12:$K$50000,$A808,'Nhap-Xuat'!$P$12:$P$50000)</f>
        <v>0</v>
      </c>
      <c r="H808" s="138">
        <f>SUMIF('Nhap-Xuat'!$K$12:$K$50000,$A808,'Nhap-Xuat'!$Q$12:$Q$50000)</f>
        <v>0</v>
      </c>
      <c r="I808" s="138">
        <f>SUMIF('Nhap-Xuat'!$K$12:$K$50000,$A808,'Nhap-Xuat'!$S$12:$S$50000)</f>
        <v>0</v>
      </c>
      <c r="J808" s="138">
        <f t="shared" ref="J808:K808" si="1602">D808+F808-H808</f>
        <v>0</v>
      </c>
      <c r="K808" s="138">
        <f t="shared" si="1602"/>
        <v>0</v>
      </c>
      <c r="L808" s="138">
        <f t="shared" ref="L808:M808" si="1603">D808+F808</f>
        <v>0</v>
      </c>
      <c r="M808" s="138">
        <f t="shared" si="1603"/>
        <v>0</v>
      </c>
      <c r="N808" s="139" t="str">
        <f t="shared" si="6"/>
        <v/>
      </c>
      <c r="O808" s="138">
        <f t="shared" si="7"/>
        <v>0</v>
      </c>
      <c r="P808" s="140" t="str">
        <f t="shared" si="3"/>
        <v/>
      </c>
      <c r="Q808" s="141"/>
      <c r="R808" s="141"/>
      <c r="S808" s="141"/>
      <c r="T808" s="141"/>
      <c r="U808" s="141"/>
      <c r="V808" s="141"/>
      <c r="W808" s="141"/>
      <c r="X808" s="141"/>
      <c r="Y808" s="141"/>
      <c r="Z808" s="141"/>
    </row>
    <row r="809" ht="15.0" customHeight="1">
      <c r="A809" s="147"/>
      <c r="B809" s="135" t="str">
        <f t="shared" si="1278"/>
        <v/>
      </c>
      <c r="C809" s="136" t="str">
        <f t="shared" si="1279"/>
        <v/>
      </c>
      <c r="D809" s="137"/>
      <c r="E809" s="137"/>
      <c r="F809" s="138">
        <f>SUMIF('Nhap-Xuat'!$K$12:$K$50000,$A809,'Nhap-Xuat'!$N$12:$N$50000)</f>
        <v>0</v>
      </c>
      <c r="G809" s="138">
        <f>SUMIF('Nhap-Xuat'!$K$12:$K$50000,$A809,'Nhap-Xuat'!$P$12:$P$50000)</f>
        <v>0</v>
      </c>
      <c r="H809" s="138">
        <f>SUMIF('Nhap-Xuat'!$K$12:$K$50000,$A809,'Nhap-Xuat'!$Q$12:$Q$50000)</f>
        <v>0</v>
      </c>
      <c r="I809" s="138">
        <f>SUMIF('Nhap-Xuat'!$K$12:$K$50000,$A809,'Nhap-Xuat'!$S$12:$S$50000)</f>
        <v>0</v>
      </c>
      <c r="J809" s="138">
        <f t="shared" ref="J809:K809" si="1604">D809+F809-H809</f>
        <v>0</v>
      </c>
      <c r="K809" s="138">
        <f t="shared" si="1604"/>
        <v>0</v>
      </c>
      <c r="L809" s="138">
        <f t="shared" ref="L809:M809" si="1605">D809+F809</f>
        <v>0</v>
      </c>
      <c r="M809" s="138">
        <f t="shared" si="1605"/>
        <v>0</v>
      </c>
      <c r="N809" s="139" t="str">
        <f t="shared" si="6"/>
        <v/>
      </c>
      <c r="O809" s="138">
        <f t="shared" si="7"/>
        <v>0</v>
      </c>
      <c r="P809" s="140" t="str">
        <f t="shared" si="3"/>
        <v/>
      </c>
      <c r="Q809" s="141"/>
      <c r="R809" s="141"/>
      <c r="S809" s="141"/>
      <c r="T809" s="141"/>
      <c r="U809" s="141"/>
      <c r="V809" s="141"/>
      <c r="W809" s="141"/>
      <c r="X809" s="141"/>
      <c r="Y809" s="141"/>
      <c r="Z809" s="141"/>
    </row>
    <row r="810" ht="15.0" customHeight="1">
      <c r="A810" s="147"/>
      <c r="B810" s="135" t="str">
        <f t="shared" si="1278"/>
        <v/>
      </c>
      <c r="C810" s="136" t="str">
        <f t="shared" si="1279"/>
        <v/>
      </c>
      <c r="D810" s="137"/>
      <c r="E810" s="137"/>
      <c r="F810" s="138">
        <f>SUMIF('Nhap-Xuat'!$K$12:$K$50000,$A810,'Nhap-Xuat'!$N$12:$N$50000)</f>
        <v>0</v>
      </c>
      <c r="G810" s="138">
        <f>SUMIF('Nhap-Xuat'!$K$12:$K$50000,$A810,'Nhap-Xuat'!$P$12:$P$50000)</f>
        <v>0</v>
      </c>
      <c r="H810" s="138">
        <f>SUMIF('Nhap-Xuat'!$K$12:$K$50000,$A810,'Nhap-Xuat'!$Q$12:$Q$50000)</f>
        <v>0</v>
      </c>
      <c r="I810" s="138">
        <f>SUMIF('Nhap-Xuat'!$K$12:$K$50000,$A810,'Nhap-Xuat'!$S$12:$S$50000)</f>
        <v>0</v>
      </c>
      <c r="J810" s="138">
        <f t="shared" ref="J810:K810" si="1606">D810+F810-H810</f>
        <v>0</v>
      </c>
      <c r="K810" s="138">
        <f t="shared" si="1606"/>
        <v>0</v>
      </c>
      <c r="L810" s="138">
        <f t="shared" ref="L810:M810" si="1607">D810+F810</f>
        <v>0</v>
      </c>
      <c r="M810" s="138">
        <f t="shared" si="1607"/>
        <v>0</v>
      </c>
      <c r="N810" s="139" t="str">
        <f t="shared" si="6"/>
        <v/>
      </c>
      <c r="O810" s="138">
        <f t="shared" si="7"/>
        <v>0</v>
      </c>
      <c r="P810" s="140" t="str">
        <f t="shared" si="3"/>
        <v/>
      </c>
      <c r="Q810" s="141"/>
      <c r="R810" s="141"/>
      <c r="S810" s="141"/>
      <c r="T810" s="141"/>
      <c r="U810" s="141"/>
      <c r="V810" s="141"/>
      <c r="W810" s="141"/>
      <c r="X810" s="141"/>
      <c r="Y810" s="141"/>
      <c r="Z810" s="141"/>
    </row>
    <row r="811" ht="15.0" customHeight="1">
      <c r="A811" s="147"/>
      <c r="B811" s="135" t="str">
        <f t="shared" si="1278"/>
        <v/>
      </c>
      <c r="C811" s="136" t="str">
        <f t="shared" si="1279"/>
        <v/>
      </c>
      <c r="D811" s="137"/>
      <c r="E811" s="137"/>
      <c r="F811" s="138">
        <f>SUMIF('Nhap-Xuat'!$K$12:$K$50000,$A811,'Nhap-Xuat'!$N$12:$N$50000)</f>
        <v>0</v>
      </c>
      <c r="G811" s="138">
        <f>SUMIF('Nhap-Xuat'!$K$12:$K$50000,$A811,'Nhap-Xuat'!$P$12:$P$50000)</f>
        <v>0</v>
      </c>
      <c r="H811" s="138">
        <f>SUMIF('Nhap-Xuat'!$K$12:$K$50000,$A811,'Nhap-Xuat'!$Q$12:$Q$50000)</f>
        <v>0</v>
      </c>
      <c r="I811" s="138">
        <f>SUMIF('Nhap-Xuat'!$K$12:$K$50000,$A811,'Nhap-Xuat'!$S$12:$S$50000)</f>
        <v>0</v>
      </c>
      <c r="J811" s="138">
        <f t="shared" ref="J811:K811" si="1608">D811+F811-H811</f>
        <v>0</v>
      </c>
      <c r="K811" s="138">
        <f t="shared" si="1608"/>
        <v>0</v>
      </c>
      <c r="L811" s="138">
        <f t="shared" ref="L811:M811" si="1609">D811+F811</f>
        <v>0</v>
      </c>
      <c r="M811" s="138">
        <f t="shared" si="1609"/>
        <v>0</v>
      </c>
      <c r="N811" s="139" t="str">
        <f t="shared" si="6"/>
        <v/>
      </c>
      <c r="O811" s="138">
        <f t="shared" si="7"/>
        <v>0</v>
      </c>
      <c r="P811" s="140" t="str">
        <f t="shared" si="3"/>
        <v/>
      </c>
      <c r="Q811" s="141"/>
      <c r="R811" s="141"/>
      <c r="S811" s="141"/>
      <c r="T811" s="141"/>
      <c r="U811" s="141"/>
      <c r="V811" s="141"/>
      <c r="W811" s="141"/>
      <c r="X811" s="141"/>
      <c r="Y811" s="141"/>
      <c r="Z811" s="141"/>
    </row>
    <row r="812" ht="15.0" customHeight="1">
      <c r="A812" s="147"/>
      <c r="B812" s="135" t="str">
        <f t="shared" si="1278"/>
        <v/>
      </c>
      <c r="C812" s="136" t="str">
        <f t="shared" si="1279"/>
        <v/>
      </c>
      <c r="D812" s="137"/>
      <c r="E812" s="137"/>
      <c r="F812" s="138">
        <f>SUMIF('Nhap-Xuat'!$K$12:$K$50000,$A812,'Nhap-Xuat'!$N$12:$N$50000)</f>
        <v>0</v>
      </c>
      <c r="G812" s="138">
        <f>SUMIF('Nhap-Xuat'!$K$12:$K$50000,$A812,'Nhap-Xuat'!$P$12:$P$50000)</f>
        <v>0</v>
      </c>
      <c r="H812" s="138">
        <f>SUMIF('Nhap-Xuat'!$K$12:$K$50000,$A812,'Nhap-Xuat'!$Q$12:$Q$50000)</f>
        <v>0</v>
      </c>
      <c r="I812" s="138">
        <f>SUMIF('Nhap-Xuat'!$K$12:$K$50000,$A812,'Nhap-Xuat'!$S$12:$S$50000)</f>
        <v>0</v>
      </c>
      <c r="J812" s="138">
        <f t="shared" ref="J812:K812" si="1610">D812+F812-H812</f>
        <v>0</v>
      </c>
      <c r="K812" s="138">
        <f t="shared" si="1610"/>
        <v>0</v>
      </c>
      <c r="L812" s="138">
        <f t="shared" ref="L812:M812" si="1611">D812+F812</f>
        <v>0</v>
      </c>
      <c r="M812" s="138">
        <f t="shared" si="1611"/>
        <v>0</v>
      </c>
      <c r="N812" s="139" t="str">
        <f t="shared" si="6"/>
        <v/>
      </c>
      <c r="O812" s="138">
        <f t="shared" si="7"/>
        <v>0</v>
      </c>
      <c r="P812" s="140" t="str">
        <f t="shared" si="3"/>
        <v/>
      </c>
      <c r="Q812" s="141"/>
      <c r="R812" s="141"/>
      <c r="S812" s="141"/>
      <c r="T812" s="141"/>
      <c r="U812" s="141"/>
      <c r="V812" s="141"/>
      <c r="W812" s="141"/>
      <c r="X812" s="141"/>
      <c r="Y812" s="141"/>
      <c r="Z812" s="141"/>
    </row>
    <row r="813" ht="15.0" customHeight="1">
      <c r="A813" s="147"/>
      <c r="B813" s="135" t="str">
        <f t="shared" si="1278"/>
        <v/>
      </c>
      <c r="C813" s="136" t="str">
        <f t="shared" si="1279"/>
        <v/>
      </c>
      <c r="D813" s="137"/>
      <c r="E813" s="137"/>
      <c r="F813" s="138">
        <f>SUMIF('Nhap-Xuat'!$K$12:$K$50000,$A813,'Nhap-Xuat'!$N$12:$N$50000)</f>
        <v>0</v>
      </c>
      <c r="G813" s="138">
        <f>SUMIF('Nhap-Xuat'!$K$12:$K$50000,$A813,'Nhap-Xuat'!$P$12:$P$50000)</f>
        <v>0</v>
      </c>
      <c r="H813" s="138">
        <f>SUMIF('Nhap-Xuat'!$K$12:$K$50000,$A813,'Nhap-Xuat'!$Q$12:$Q$50000)</f>
        <v>0</v>
      </c>
      <c r="I813" s="138">
        <f>SUMIF('Nhap-Xuat'!$K$12:$K$50000,$A813,'Nhap-Xuat'!$S$12:$S$50000)</f>
        <v>0</v>
      </c>
      <c r="J813" s="138">
        <f t="shared" ref="J813:K813" si="1612">D813+F813-H813</f>
        <v>0</v>
      </c>
      <c r="K813" s="138">
        <f t="shared" si="1612"/>
        <v>0</v>
      </c>
      <c r="L813" s="138">
        <f t="shared" ref="L813:M813" si="1613">D813+F813</f>
        <v>0</v>
      </c>
      <c r="M813" s="138">
        <f t="shared" si="1613"/>
        <v>0</v>
      </c>
      <c r="N813" s="139" t="str">
        <f t="shared" si="6"/>
        <v/>
      </c>
      <c r="O813" s="138">
        <f t="shared" si="7"/>
        <v>0</v>
      </c>
      <c r="P813" s="140" t="str">
        <f t="shared" si="3"/>
        <v/>
      </c>
      <c r="Q813" s="141"/>
      <c r="R813" s="141"/>
      <c r="S813" s="141"/>
      <c r="T813" s="141"/>
      <c r="U813" s="141"/>
      <c r="V813" s="141"/>
      <c r="W813" s="141"/>
      <c r="X813" s="141"/>
      <c r="Y813" s="141"/>
      <c r="Z813" s="141"/>
    </row>
    <row r="814" ht="15.0" customHeight="1">
      <c r="A814" s="147"/>
      <c r="B814" s="135" t="str">
        <f t="shared" si="1278"/>
        <v/>
      </c>
      <c r="C814" s="136" t="str">
        <f t="shared" si="1279"/>
        <v/>
      </c>
      <c r="D814" s="137"/>
      <c r="E814" s="137"/>
      <c r="F814" s="138">
        <f>SUMIF('Nhap-Xuat'!$K$12:$K$50000,$A814,'Nhap-Xuat'!$N$12:$N$50000)</f>
        <v>0</v>
      </c>
      <c r="G814" s="138">
        <f>SUMIF('Nhap-Xuat'!$K$12:$K$50000,$A814,'Nhap-Xuat'!$P$12:$P$50000)</f>
        <v>0</v>
      </c>
      <c r="H814" s="138">
        <f>SUMIF('Nhap-Xuat'!$K$12:$K$50000,$A814,'Nhap-Xuat'!$Q$12:$Q$50000)</f>
        <v>0</v>
      </c>
      <c r="I814" s="138">
        <f>SUMIF('Nhap-Xuat'!$K$12:$K$50000,$A814,'Nhap-Xuat'!$S$12:$S$50000)</f>
        <v>0</v>
      </c>
      <c r="J814" s="138">
        <f t="shared" ref="J814:K814" si="1614">D814+F814-H814</f>
        <v>0</v>
      </c>
      <c r="K814" s="138">
        <f t="shared" si="1614"/>
        <v>0</v>
      </c>
      <c r="L814" s="138">
        <f t="shared" ref="L814:M814" si="1615">D814+F814</f>
        <v>0</v>
      </c>
      <c r="M814" s="138">
        <f t="shared" si="1615"/>
        <v>0</v>
      </c>
      <c r="N814" s="139" t="str">
        <f t="shared" si="6"/>
        <v/>
      </c>
      <c r="O814" s="138">
        <f t="shared" si="7"/>
        <v>0</v>
      </c>
      <c r="P814" s="140" t="str">
        <f t="shared" si="3"/>
        <v/>
      </c>
      <c r="Q814" s="141"/>
      <c r="R814" s="141"/>
      <c r="S814" s="141"/>
      <c r="T814" s="141"/>
      <c r="U814" s="141"/>
      <c r="V814" s="141"/>
      <c r="W814" s="141"/>
      <c r="X814" s="141"/>
      <c r="Y814" s="141"/>
      <c r="Z814" s="141"/>
    </row>
    <row r="815" ht="15.0" customHeight="1">
      <c r="A815" s="147"/>
      <c r="B815" s="135" t="str">
        <f t="shared" si="1278"/>
        <v/>
      </c>
      <c r="C815" s="136" t="str">
        <f t="shared" si="1279"/>
        <v/>
      </c>
      <c r="D815" s="137"/>
      <c r="E815" s="137"/>
      <c r="F815" s="138">
        <f>SUMIF('Nhap-Xuat'!$K$12:$K$50000,$A815,'Nhap-Xuat'!$N$12:$N$50000)</f>
        <v>0</v>
      </c>
      <c r="G815" s="138">
        <f>SUMIF('Nhap-Xuat'!$K$12:$K$50000,$A815,'Nhap-Xuat'!$P$12:$P$50000)</f>
        <v>0</v>
      </c>
      <c r="H815" s="138">
        <f>SUMIF('Nhap-Xuat'!$K$12:$K$50000,$A815,'Nhap-Xuat'!$Q$12:$Q$50000)</f>
        <v>0</v>
      </c>
      <c r="I815" s="138">
        <f>SUMIF('Nhap-Xuat'!$K$12:$K$50000,$A815,'Nhap-Xuat'!$S$12:$S$50000)</f>
        <v>0</v>
      </c>
      <c r="J815" s="138">
        <f t="shared" ref="J815:K815" si="1616">D815+F815-H815</f>
        <v>0</v>
      </c>
      <c r="K815" s="138">
        <f t="shared" si="1616"/>
        <v>0</v>
      </c>
      <c r="L815" s="138">
        <f t="shared" ref="L815:M815" si="1617">D815+F815</f>
        <v>0</v>
      </c>
      <c r="M815" s="138">
        <f t="shared" si="1617"/>
        <v>0</v>
      </c>
      <c r="N815" s="139" t="str">
        <f t="shared" si="6"/>
        <v/>
      </c>
      <c r="O815" s="138">
        <f t="shared" si="7"/>
        <v>0</v>
      </c>
      <c r="P815" s="140" t="str">
        <f t="shared" si="3"/>
        <v/>
      </c>
      <c r="Q815" s="141"/>
      <c r="R815" s="141"/>
      <c r="S815" s="141"/>
      <c r="T815" s="141"/>
      <c r="U815" s="141"/>
      <c r="V815" s="141"/>
      <c r="W815" s="141"/>
      <c r="X815" s="141"/>
      <c r="Y815" s="141"/>
      <c r="Z815" s="141"/>
    </row>
    <row r="816" ht="15.0" customHeight="1">
      <c r="A816" s="147"/>
      <c r="B816" s="135" t="str">
        <f t="shared" si="1278"/>
        <v/>
      </c>
      <c r="C816" s="136" t="str">
        <f t="shared" si="1279"/>
        <v/>
      </c>
      <c r="D816" s="137"/>
      <c r="E816" s="137"/>
      <c r="F816" s="138">
        <f>SUMIF('Nhap-Xuat'!$K$12:$K$50000,$A816,'Nhap-Xuat'!$N$12:$N$50000)</f>
        <v>0</v>
      </c>
      <c r="G816" s="138">
        <f>SUMIF('Nhap-Xuat'!$K$12:$K$50000,$A816,'Nhap-Xuat'!$P$12:$P$50000)</f>
        <v>0</v>
      </c>
      <c r="H816" s="138">
        <f>SUMIF('Nhap-Xuat'!$K$12:$K$50000,$A816,'Nhap-Xuat'!$Q$12:$Q$50000)</f>
        <v>0</v>
      </c>
      <c r="I816" s="138">
        <f>SUMIF('Nhap-Xuat'!$K$12:$K$50000,$A816,'Nhap-Xuat'!$S$12:$S$50000)</f>
        <v>0</v>
      </c>
      <c r="J816" s="138">
        <f t="shared" ref="J816:K816" si="1618">D816+F816-H816</f>
        <v>0</v>
      </c>
      <c r="K816" s="138">
        <f t="shared" si="1618"/>
        <v>0</v>
      </c>
      <c r="L816" s="138">
        <f t="shared" ref="L816:M816" si="1619">D816+F816</f>
        <v>0</v>
      </c>
      <c r="M816" s="138">
        <f t="shared" si="1619"/>
        <v>0</v>
      </c>
      <c r="N816" s="139" t="str">
        <f t="shared" si="6"/>
        <v/>
      </c>
      <c r="O816" s="138">
        <f t="shared" si="7"/>
        <v>0</v>
      </c>
      <c r="P816" s="140" t="str">
        <f t="shared" si="3"/>
        <v/>
      </c>
      <c r="Q816" s="141"/>
      <c r="R816" s="141"/>
      <c r="S816" s="141"/>
      <c r="T816" s="141"/>
      <c r="U816" s="141"/>
      <c r="V816" s="141"/>
      <c r="W816" s="141"/>
      <c r="X816" s="141"/>
      <c r="Y816" s="141"/>
      <c r="Z816" s="141"/>
    </row>
    <row r="817" ht="15.0" customHeight="1">
      <c r="A817" s="147"/>
      <c r="B817" s="135" t="str">
        <f t="shared" si="1278"/>
        <v/>
      </c>
      <c r="C817" s="136" t="str">
        <f t="shared" si="1279"/>
        <v/>
      </c>
      <c r="D817" s="137"/>
      <c r="E817" s="137"/>
      <c r="F817" s="138">
        <f>SUMIF('Nhap-Xuat'!$K$12:$K$50000,$A817,'Nhap-Xuat'!$N$12:$N$50000)</f>
        <v>0</v>
      </c>
      <c r="G817" s="138">
        <f>SUMIF('Nhap-Xuat'!$K$12:$K$50000,$A817,'Nhap-Xuat'!$P$12:$P$50000)</f>
        <v>0</v>
      </c>
      <c r="H817" s="138">
        <f>SUMIF('Nhap-Xuat'!$K$12:$K$50000,$A817,'Nhap-Xuat'!$Q$12:$Q$50000)</f>
        <v>0</v>
      </c>
      <c r="I817" s="138">
        <f>SUMIF('Nhap-Xuat'!$K$12:$K$50000,$A817,'Nhap-Xuat'!$S$12:$S$50000)</f>
        <v>0</v>
      </c>
      <c r="J817" s="138">
        <f t="shared" ref="J817:K817" si="1620">D817+F817-H817</f>
        <v>0</v>
      </c>
      <c r="K817" s="138">
        <f t="shared" si="1620"/>
        <v>0</v>
      </c>
      <c r="L817" s="138">
        <f t="shared" ref="L817:M817" si="1621">D817+F817</f>
        <v>0</v>
      </c>
      <c r="M817" s="138">
        <f t="shared" si="1621"/>
        <v>0</v>
      </c>
      <c r="N817" s="139" t="str">
        <f t="shared" si="6"/>
        <v/>
      </c>
      <c r="O817" s="138">
        <f t="shared" si="7"/>
        <v>0</v>
      </c>
      <c r="P817" s="140" t="str">
        <f t="shared" si="3"/>
        <v/>
      </c>
      <c r="Q817" s="141"/>
      <c r="R817" s="141"/>
      <c r="S817" s="141"/>
      <c r="T817" s="141"/>
      <c r="U817" s="141"/>
      <c r="V817" s="141"/>
      <c r="W817" s="141"/>
      <c r="X817" s="141"/>
      <c r="Y817" s="141"/>
      <c r="Z817" s="141"/>
    </row>
    <row r="818" ht="15.0" customHeight="1">
      <c r="A818" s="147"/>
      <c r="B818" s="135" t="str">
        <f t="shared" si="1278"/>
        <v/>
      </c>
      <c r="C818" s="136" t="str">
        <f t="shared" si="1279"/>
        <v/>
      </c>
      <c r="D818" s="137"/>
      <c r="E818" s="137"/>
      <c r="F818" s="138">
        <f>SUMIF('Nhap-Xuat'!$K$12:$K$50000,$A818,'Nhap-Xuat'!$N$12:$N$50000)</f>
        <v>0</v>
      </c>
      <c r="G818" s="138">
        <f>SUMIF('Nhap-Xuat'!$K$12:$K$50000,$A818,'Nhap-Xuat'!$P$12:$P$50000)</f>
        <v>0</v>
      </c>
      <c r="H818" s="138">
        <f>SUMIF('Nhap-Xuat'!$K$12:$K$50000,$A818,'Nhap-Xuat'!$Q$12:$Q$50000)</f>
        <v>0</v>
      </c>
      <c r="I818" s="138">
        <f>SUMIF('Nhap-Xuat'!$K$12:$K$50000,$A818,'Nhap-Xuat'!$S$12:$S$50000)</f>
        <v>0</v>
      </c>
      <c r="J818" s="138">
        <f t="shared" ref="J818:K818" si="1622">D818+F818-H818</f>
        <v>0</v>
      </c>
      <c r="K818" s="138">
        <f t="shared" si="1622"/>
        <v>0</v>
      </c>
      <c r="L818" s="138">
        <f t="shared" ref="L818:M818" si="1623">D818+F818</f>
        <v>0</v>
      </c>
      <c r="M818" s="138">
        <f t="shared" si="1623"/>
        <v>0</v>
      </c>
      <c r="N818" s="139" t="str">
        <f t="shared" si="6"/>
        <v/>
      </c>
      <c r="O818" s="138">
        <f t="shared" si="7"/>
        <v>0</v>
      </c>
      <c r="P818" s="140" t="str">
        <f t="shared" si="3"/>
        <v/>
      </c>
      <c r="Q818" s="141"/>
      <c r="R818" s="141"/>
      <c r="S818" s="141"/>
      <c r="T818" s="141"/>
      <c r="U818" s="141"/>
      <c r="V818" s="141"/>
      <c r="W818" s="141"/>
      <c r="X818" s="141"/>
      <c r="Y818" s="141"/>
      <c r="Z818" s="141"/>
    </row>
    <row r="819" ht="15.0" customHeight="1">
      <c r="A819" s="147"/>
      <c r="B819" s="135" t="str">
        <f t="shared" si="1278"/>
        <v/>
      </c>
      <c r="C819" s="136" t="str">
        <f t="shared" si="1279"/>
        <v/>
      </c>
      <c r="D819" s="137"/>
      <c r="E819" s="137"/>
      <c r="F819" s="138">
        <f>SUMIF('Nhap-Xuat'!$K$12:$K$50000,$A819,'Nhap-Xuat'!$N$12:$N$50000)</f>
        <v>0</v>
      </c>
      <c r="G819" s="138">
        <f>SUMIF('Nhap-Xuat'!$K$12:$K$50000,$A819,'Nhap-Xuat'!$P$12:$P$50000)</f>
        <v>0</v>
      </c>
      <c r="H819" s="138">
        <f>SUMIF('Nhap-Xuat'!$K$12:$K$50000,$A819,'Nhap-Xuat'!$Q$12:$Q$50000)</f>
        <v>0</v>
      </c>
      <c r="I819" s="138">
        <f>SUMIF('Nhap-Xuat'!$K$12:$K$50000,$A819,'Nhap-Xuat'!$S$12:$S$50000)</f>
        <v>0</v>
      </c>
      <c r="J819" s="138">
        <f t="shared" ref="J819:K819" si="1624">D819+F819-H819</f>
        <v>0</v>
      </c>
      <c r="K819" s="138">
        <f t="shared" si="1624"/>
        <v>0</v>
      </c>
      <c r="L819" s="138">
        <f t="shared" ref="L819:M819" si="1625">D819+F819</f>
        <v>0</v>
      </c>
      <c r="M819" s="138">
        <f t="shared" si="1625"/>
        <v>0</v>
      </c>
      <c r="N819" s="139" t="str">
        <f t="shared" si="6"/>
        <v/>
      </c>
      <c r="O819" s="138">
        <f t="shared" si="7"/>
        <v>0</v>
      </c>
      <c r="P819" s="140" t="str">
        <f t="shared" si="3"/>
        <v/>
      </c>
      <c r="Q819" s="141"/>
      <c r="R819" s="141"/>
      <c r="S819" s="141"/>
      <c r="T819" s="141"/>
      <c r="U819" s="141"/>
      <c r="V819" s="141"/>
      <c r="W819" s="141"/>
      <c r="X819" s="141"/>
      <c r="Y819" s="141"/>
      <c r="Z819" s="141"/>
    </row>
    <row r="820" ht="15.0" customHeight="1">
      <c r="A820" s="147"/>
      <c r="B820" s="135" t="str">
        <f t="shared" si="1278"/>
        <v/>
      </c>
      <c r="C820" s="136" t="str">
        <f t="shared" si="1279"/>
        <v/>
      </c>
      <c r="D820" s="137"/>
      <c r="E820" s="137"/>
      <c r="F820" s="138">
        <f>SUMIF('Nhap-Xuat'!$K$12:$K$50000,$A820,'Nhap-Xuat'!$N$12:$N$50000)</f>
        <v>0</v>
      </c>
      <c r="G820" s="138">
        <f>SUMIF('Nhap-Xuat'!$K$12:$K$50000,$A820,'Nhap-Xuat'!$P$12:$P$50000)</f>
        <v>0</v>
      </c>
      <c r="H820" s="138">
        <f>SUMIF('Nhap-Xuat'!$K$12:$K$50000,$A820,'Nhap-Xuat'!$Q$12:$Q$50000)</f>
        <v>0</v>
      </c>
      <c r="I820" s="138">
        <f>SUMIF('Nhap-Xuat'!$K$12:$K$50000,$A820,'Nhap-Xuat'!$S$12:$S$50000)</f>
        <v>0</v>
      </c>
      <c r="J820" s="138">
        <f t="shared" ref="J820:K820" si="1626">D820+F820-H820</f>
        <v>0</v>
      </c>
      <c r="K820" s="138">
        <f t="shared" si="1626"/>
        <v>0</v>
      </c>
      <c r="L820" s="138">
        <f t="shared" ref="L820:M820" si="1627">D820+F820</f>
        <v>0</v>
      </c>
      <c r="M820" s="138">
        <f t="shared" si="1627"/>
        <v>0</v>
      </c>
      <c r="N820" s="139" t="str">
        <f t="shared" si="6"/>
        <v/>
      </c>
      <c r="O820" s="138">
        <f t="shared" si="7"/>
        <v>0</v>
      </c>
      <c r="P820" s="140" t="str">
        <f t="shared" si="3"/>
        <v/>
      </c>
      <c r="Q820" s="141"/>
      <c r="R820" s="141"/>
      <c r="S820" s="141"/>
      <c r="T820" s="141"/>
      <c r="U820" s="141"/>
      <c r="V820" s="141"/>
      <c r="W820" s="141"/>
      <c r="X820" s="141"/>
      <c r="Y820" s="141"/>
      <c r="Z820" s="141"/>
    </row>
    <row r="821" ht="15.0" customHeight="1">
      <c r="A821" s="147"/>
      <c r="B821" s="135" t="str">
        <f t="shared" si="1278"/>
        <v/>
      </c>
      <c r="C821" s="136" t="str">
        <f t="shared" si="1279"/>
        <v/>
      </c>
      <c r="D821" s="137"/>
      <c r="E821" s="137"/>
      <c r="F821" s="138">
        <f>SUMIF('Nhap-Xuat'!$K$12:$K$50000,$A821,'Nhap-Xuat'!$N$12:$N$50000)</f>
        <v>0</v>
      </c>
      <c r="G821" s="138">
        <f>SUMIF('Nhap-Xuat'!$K$12:$K$50000,$A821,'Nhap-Xuat'!$P$12:$P$50000)</f>
        <v>0</v>
      </c>
      <c r="H821" s="138">
        <f>SUMIF('Nhap-Xuat'!$K$12:$K$50000,$A821,'Nhap-Xuat'!$Q$12:$Q$50000)</f>
        <v>0</v>
      </c>
      <c r="I821" s="138">
        <f>SUMIF('Nhap-Xuat'!$K$12:$K$50000,$A821,'Nhap-Xuat'!$S$12:$S$50000)</f>
        <v>0</v>
      </c>
      <c r="J821" s="138">
        <f t="shared" ref="J821:K821" si="1628">D821+F821-H821</f>
        <v>0</v>
      </c>
      <c r="K821" s="138">
        <f t="shared" si="1628"/>
        <v>0</v>
      </c>
      <c r="L821" s="138">
        <f t="shared" ref="L821:M821" si="1629">D821+F821</f>
        <v>0</v>
      </c>
      <c r="M821" s="138">
        <f t="shared" si="1629"/>
        <v>0</v>
      </c>
      <c r="N821" s="139" t="str">
        <f t="shared" si="6"/>
        <v/>
      </c>
      <c r="O821" s="138">
        <f t="shared" si="7"/>
        <v>0</v>
      </c>
      <c r="P821" s="140" t="str">
        <f t="shared" si="3"/>
        <v/>
      </c>
      <c r="Q821" s="141"/>
      <c r="R821" s="141"/>
      <c r="S821" s="141"/>
      <c r="T821" s="141"/>
      <c r="U821" s="141"/>
      <c r="V821" s="141"/>
      <c r="W821" s="141"/>
      <c r="X821" s="141"/>
      <c r="Y821" s="141"/>
      <c r="Z821" s="141"/>
    </row>
    <row r="822" ht="15.0" customHeight="1">
      <c r="A822" s="147"/>
      <c r="B822" s="135" t="str">
        <f t="shared" si="1278"/>
        <v/>
      </c>
      <c r="C822" s="136" t="str">
        <f t="shared" si="1279"/>
        <v/>
      </c>
      <c r="D822" s="137"/>
      <c r="E822" s="137"/>
      <c r="F822" s="138">
        <f>SUMIF('Nhap-Xuat'!$K$12:$K$50000,$A822,'Nhap-Xuat'!$N$12:$N$50000)</f>
        <v>0</v>
      </c>
      <c r="G822" s="138">
        <f>SUMIF('Nhap-Xuat'!$K$12:$K$50000,$A822,'Nhap-Xuat'!$P$12:$P$50000)</f>
        <v>0</v>
      </c>
      <c r="H822" s="138">
        <f>SUMIF('Nhap-Xuat'!$K$12:$K$50000,$A822,'Nhap-Xuat'!$Q$12:$Q$50000)</f>
        <v>0</v>
      </c>
      <c r="I822" s="138">
        <f>SUMIF('Nhap-Xuat'!$K$12:$K$50000,$A822,'Nhap-Xuat'!$S$12:$S$50000)</f>
        <v>0</v>
      </c>
      <c r="J822" s="138">
        <f t="shared" ref="J822:K822" si="1630">D822+F822-H822</f>
        <v>0</v>
      </c>
      <c r="K822" s="138">
        <f t="shared" si="1630"/>
        <v>0</v>
      </c>
      <c r="L822" s="138">
        <f t="shared" ref="L822:M822" si="1631">D822+F822</f>
        <v>0</v>
      </c>
      <c r="M822" s="138">
        <f t="shared" si="1631"/>
        <v>0</v>
      </c>
      <c r="N822" s="139" t="str">
        <f t="shared" si="6"/>
        <v/>
      </c>
      <c r="O822" s="138">
        <f t="shared" si="7"/>
        <v>0</v>
      </c>
      <c r="P822" s="140" t="str">
        <f t="shared" si="3"/>
        <v/>
      </c>
      <c r="Q822" s="141"/>
      <c r="R822" s="141"/>
      <c r="S822" s="141"/>
      <c r="T822" s="141"/>
      <c r="U822" s="141"/>
      <c r="V822" s="141"/>
      <c r="W822" s="141"/>
      <c r="X822" s="141"/>
      <c r="Y822" s="141"/>
      <c r="Z822" s="141"/>
    </row>
    <row r="823" ht="15.0" customHeight="1">
      <c r="A823" s="147"/>
      <c r="B823" s="135" t="str">
        <f t="shared" si="1278"/>
        <v/>
      </c>
      <c r="C823" s="136" t="str">
        <f t="shared" si="1279"/>
        <v/>
      </c>
      <c r="D823" s="137"/>
      <c r="E823" s="137"/>
      <c r="F823" s="138">
        <f>SUMIF('Nhap-Xuat'!$K$12:$K$50000,$A823,'Nhap-Xuat'!$N$12:$N$50000)</f>
        <v>0</v>
      </c>
      <c r="G823" s="138">
        <f>SUMIF('Nhap-Xuat'!$K$12:$K$50000,$A823,'Nhap-Xuat'!$P$12:$P$50000)</f>
        <v>0</v>
      </c>
      <c r="H823" s="138">
        <f>SUMIF('Nhap-Xuat'!$K$12:$K$50000,$A823,'Nhap-Xuat'!$Q$12:$Q$50000)</f>
        <v>0</v>
      </c>
      <c r="I823" s="138">
        <f>SUMIF('Nhap-Xuat'!$K$12:$K$50000,$A823,'Nhap-Xuat'!$S$12:$S$50000)</f>
        <v>0</v>
      </c>
      <c r="J823" s="138">
        <f t="shared" ref="J823:K823" si="1632">D823+F823-H823</f>
        <v>0</v>
      </c>
      <c r="K823" s="138">
        <f t="shared" si="1632"/>
        <v>0</v>
      </c>
      <c r="L823" s="138">
        <f t="shared" ref="L823:M823" si="1633">D823+F823</f>
        <v>0</v>
      </c>
      <c r="M823" s="138">
        <f t="shared" si="1633"/>
        <v>0</v>
      </c>
      <c r="N823" s="139" t="str">
        <f t="shared" si="6"/>
        <v/>
      </c>
      <c r="O823" s="138">
        <f t="shared" si="7"/>
        <v>0</v>
      </c>
      <c r="P823" s="140" t="str">
        <f t="shared" si="3"/>
        <v/>
      </c>
      <c r="Q823" s="141"/>
      <c r="R823" s="141"/>
      <c r="S823" s="141"/>
      <c r="T823" s="141"/>
      <c r="U823" s="141"/>
      <c r="V823" s="141"/>
      <c r="W823" s="141"/>
      <c r="X823" s="141"/>
      <c r="Y823" s="141"/>
      <c r="Z823" s="141"/>
    </row>
    <row r="824" ht="15.0" customHeight="1">
      <c r="A824" s="147"/>
      <c r="B824" s="135" t="str">
        <f t="shared" si="1278"/>
        <v/>
      </c>
      <c r="C824" s="136" t="str">
        <f t="shared" si="1279"/>
        <v/>
      </c>
      <c r="D824" s="137"/>
      <c r="E824" s="137"/>
      <c r="F824" s="138">
        <f>SUMIF('Nhap-Xuat'!$K$12:$K$50000,$A824,'Nhap-Xuat'!$N$12:$N$50000)</f>
        <v>0</v>
      </c>
      <c r="G824" s="138">
        <f>SUMIF('Nhap-Xuat'!$K$12:$K$50000,$A824,'Nhap-Xuat'!$P$12:$P$50000)</f>
        <v>0</v>
      </c>
      <c r="H824" s="138">
        <f>SUMIF('Nhap-Xuat'!$K$12:$K$50000,$A824,'Nhap-Xuat'!$Q$12:$Q$50000)</f>
        <v>0</v>
      </c>
      <c r="I824" s="138">
        <f>SUMIF('Nhap-Xuat'!$K$12:$K$50000,$A824,'Nhap-Xuat'!$S$12:$S$50000)</f>
        <v>0</v>
      </c>
      <c r="J824" s="138">
        <f t="shared" ref="J824:K824" si="1634">D824+F824-H824</f>
        <v>0</v>
      </c>
      <c r="K824" s="138">
        <f t="shared" si="1634"/>
        <v>0</v>
      </c>
      <c r="L824" s="138">
        <f t="shared" ref="L824:M824" si="1635">D824+F824</f>
        <v>0</v>
      </c>
      <c r="M824" s="138">
        <f t="shared" si="1635"/>
        <v>0</v>
      </c>
      <c r="N824" s="139" t="str">
        <f t="shared" si="6"/>
        <v/>
      </c>
      <c r="O824" s="138">
        <f t="shared" si="7"/>
        <v>0</v>
      </c>
      <c r="P824" s="140" t="str">
        <f t="shared" si="3"/>
        <v/>
      </c>
      <c r="Q824" s="141"/>
      <c r="R824" s="141"/>
      <c r="S824" s="141"/>
      <c r="T824" s="141"/>
      <c r="U824" s="141"/>
      <c r="V824" s="141"/>
      <c r="W824" s="141"/>
      <c r="X824" s="141"/>
      <c r="Y824" s="141"/>
      <c r="Z824" s="141"/>
    </row>
    <row r="825" ht="15.0" customHeight="1">
      <c r="A825" s="147"/>
      <c r="B825" s="135" t="str">
        <f t="shared" si="1278"/>
        <v/>
      </c>
      <c r="C825" s="136" t="str">
        <f t="shared" si="1279"/>
        <v/>
      </c>
      <c r="D825" s="137"/>
      <c r="E825" s="137"/>
      <c r="F825" s="138">
        <f>SUMIF('Nhap-Xuat'!$K$12:$K$50000,$A825,'Nhap-Xuat'!$N$12:$N$50000)</f>
        <v>0</v>
      </c>
      <c r="G825" s="138">
        <f>SUMIF('Nhap-Xuat'!$K$12:$K$50000,$A825,'Nhap-Xuat'!$P$12:$P$50000)</f>
        <v>0</v>
      </c>
      <c r="H825" s="138">
        <f>SUMIF('Nhap-Xuat'!$K$12:$K$50000,$A825,'Nhap-Xuat'!$Q$12:$Q$50000)</f>
        <v>0</v>
      </c>
      <c r="I825" s="138">
        <f>SUMIF('Nhap-Xuat'!$K$12:$K$50000,$A825,'Nhap-Xuat'!$S$12:$S$50000)</f>
        <v>0</v>
      </c>
      <c r="J825" s="138">
        <f t="shared" ref="J825:K825" si="1636">D825+F825-H825</f>
        <v>0</v>
      </c>
      <c r="K825" s="138">
        <f t="shared" si="1636"/>
        <v>0</v>
      </c>
      <c r="L825" s="138">
        <f t="shared" ref="L825:M825" si="1637">D825+F825</f>
        <v>0</v>
      </c>
      <c r="M825" s="138">
        <f t="shared" si="1637"/>
        <v>0</v>
      </c>
      <c r="N825" s="139" t="str">
        <f t="shared" si="6"/>
        <v/>
      </c>
      <c r="O825" s="138">
        <f t="shared" si="7"/>
        <v>0</v>
      </c>
      <c r="P825" s="140" t="str">
        <f t="shared" si="3"/>
        <v/>
      </c>
      <c r="Q825" s="141"/>
      <c r="R825" s="141"/>
      <c r="S825" s="141"/>
      <c r="T825" s="141"/>
      <c r="U825" s="141"/>
      <c r="V825" s="141"/>
      <c r="W825" s="141"/>
      <c r="X825" s="141"/>
      <c r="Y825" s="141"/>
      <c r="Z825" s="141"/>
    </row>
    <row r="826" ht="15.0" customHeight="1">
      <c r="A826" s="147"/>
      <c r="B826" s="135" t="str">
        <f t="shared" si="1278"/>
        <v/>
      </c>
      <c r="C826" s="136" t="str">
        <f t="shared" si="1279"/>
        <v/>
      </c>
      <c r="D826" s="137"/>
      <c r="E826" s="137"/>
      <c r="F826" s="138">
        <f>SUMIF('Nhap-Xuat'!$K$12:$K$50000,$A826,'Nhap-Xuat'!$N$12:$N$50000)</f>
        <v>0</v>
      </c>
      <c r="G826" s="138">
        <f>SUMIF('Nhap-Xuat'!$K$12:$K$50000,$A826,'Nhap-Xuat'!$P$12:$P$50000)</f>
        <v>0</v>
      </c>
      <c r="H826" s="138">
        <f>SUMIF('Nhap-Xuat'!$K$12:$K$50000,$A826,'Nhap-Xuat'!$Q$12:$Q$50000)</f>
        <v>0</v>
      </c>
      <c r="I826" s="138">
        <f>SUMIF('Nhap-Xuat'!$K$12:$K$50000,$A826,'Nhap-Xuat'!$S$12:$S$50000)</f>
        <v>0</v>
      </c>
      <c r="J826" s="138">
        <f t="shared" ref="J826:K826" si="1638">D826+F826-H826</f>
        <v>0</v>
      </c>
      <c r="K826" s="138">
        <f t="shared" si="1638"/>
        <v>0</v>
      </c>
      <c r="L826" s="138">
        <f t="shared" ref="L826:M826" si="1639">D826+F826</f>
        <v>0</v>
      </c>
      <c r="M826" s="138">
        <f t="shared" si="1639"/>
        <v>0</v>
      </c>
      <c r="N826" s="139" t="str">
        <f t="shared" si="6"/>
        <v/>
      </c>
      <c r="O826" s="138">
        <f t="shared" si="7"/>
        <v>0</v>
      </c>
      <c r="P826" s="140" t="str">
        <f t="shared" si="3"/>
        <v/>
      </c>
      <c r="Q826" s="141"/>
      <c r="R826" s="141"/>
      <c r="S826" s="141"/>
      <c r="T826" s="141"/>
      <c r="U826" s="141"/>
      <c r="V826" s="141"/>
      <c r="W826" s="141"/>
      <c r="X826" s="141"/>
      <c r="Y826" s="141"/>
      <c r="Z826" s="141"/>
    </row>
    <row r="827" ht="15.0" customHeight="1">
      <c r="A827" s="147"/>
      <c r="B827" s="135" t="str">
        <f t="shared" si="1278"/>
        <v/>
      </c>
      <c r="C827" s="136" t="str">
        <f t="shared" si="1279"/>
        <v/>
      </c>
      <c r="D827" s="137"/>
      <c r="E827" s="137"/>
      <c r="F827" s="138">
        <f>SUMIF('Nhap-Xuat'!$K$12:$K$50000,$A827,'Nhap-Xuat'!$N$12:$N$50000)</f>
        <v>0</v>
      </c>
      <c r="G827" s="138">
        <f>SUMIF('Nhap-Xuat'!$K$12:$K$50000,$A827,'Nhap-Xuat'!$P$12:$P$50000)</f>
        <v>0</v>
      </c>
      <c r="H827" s="138">
        <f>SUMIF('Nhap-Xuat'!$K$12:$K$50000,$A827,'Nhap-Xuat'!$Q$12:$Q$50000)</f>
        <v>0</v>
      </c>
      <c r="I827" s="138">
        <f>SUMIF('Nhap-Xuat'!$K$12:$K$50000,$A827,'Nhap-Xuat'!$S$12:$S$50000)</f>
        <v>0</v>
      </c>
      <c r="J827" s="138">
        <f t="shared" ref="J827:K827" si="1640">D827+F827-H827</f>
        <v>0</v>
      </c>
      <c r="K827" s="138">
        <f t="shared" si="1640"/>
        <v>0</v>
      </c>
      <c r="L827" s="138">
        <f t="shared" ref="L827:M827" si="1641">D827+F827</f>
        <v>0</v>
      </c>
      <c r="M827" s="138">
        <f t="shared" si="1641"/>
        <v>0</v>
      </c>
      <c r="N827" s="139" t="str">
        <f t="shared" si="6"/>
        <v/>
      </c>
      <c r="O827" s="138">
        <f t="shared" si="7"/>
        <v>0</v>
      </c>
      <c r="P827" s="140" t="str">
        <f t="shared" si="3"/>
        <v/>
      </c>
      <c r="Q827" s="141"/>
      <c r="R827" s="141"/>
      <c r="S827" s="141"/>
      <c r="T827" s="141"/>
      <c r="U827" s="141"/>
      <c r="V827" s="141"/>
      <c r="W827" s="141"/>
      <c r="X827" s="141"/>
      <c r="Y827" s="141"/>
      <c r="Z827" s="141"/>
    </row>
    <row r="828" ht="15.0" customHeight="1">
      <c r="A828" s="147"/>
      <c r="B828" s="135" t="str">
        <f t="shared" si="1278"/>
        <v/>
      </c>
      <c r="C828" s="136" t="str">
        <f t="shared" si="1279"/>
        <v/>
      </c>
      <c r="D828" s="137"/>
      <c r="E828" s="137"/>
      <c r="F828" s="138">
        <f>SUMIF('Nhap-Xuat'!$K$12:$K$50000,$A828,'Nhap-Xuat'!$N$12:$N$50000)</f>
        <v>0</v>
      </c>
      <c r="G828" s="138">
        <f>SUMIF('Nhap-Xuat'!$K$12:$K$50000,$A828,'Nhap-Xuat'!$P$12:$P$50000)</f>
        <v>0</v>
      </c>
      <c r="H828" s="138">
        <f>SUMIF('Nhap-Xuat'!$K$12:$K$50000,$A828,'Nhap-Xuat'!$Q$12:$Q$50000)</f>
        <v>0</v>
      </c>
      <c r="I828" s="138">
        <f>SUMIF('Nhap-Xuat'!$K$12:$K$50000,$A828,'Nhap-Xuat'!$S$12:$S$50000)</f>
        <v>0</v>
      </c>
      <c r="J828" s="138">
        <f t="shared" ref="J828:K828" si="1642">D828+F828-H828</f>
        <v>0</v>
      </c>
      <c r="K828" s="138">
        <f t="shared" si="1642"/>
        <v>0</v>
      </c>
      <c r="L828" s="138">
        <f t="shared" ref="L828:M828" si="1643">D828+F828</f>
        <v>0</v>
      </c>
      <c r="M828" s="138">
        <f t="shared" si="1643"/>
        <v>0</v>
      </c>
      <c r="N828" s="139" t="str">
        <f t="shared" si="6"/>
        <v/>
      </c>
      <c r="O828" s="138">
        <f t="shared" si="7"/>
        <v>0</v>
      </c>
      <c r="P828" s="140" t="str">
        <f t="shared" si="3"/>
        <v/>
      </c>
      <c r="Q828" s="141"/>
      <c r="R828" s="141"/>
      <c r="S828" s="141"/>
      <c r="T828" s="141"/>
      <c r="U828" s="141"/>
      <c r="V828" s="141"/>
      <c r="W828" s="141"/>
      <c r="X828" s="141"/>
      <c r="Y828" s="141"/>
      <c r="Z828" s="141"/>
    </row>
    <row r="829" ht="15.0" customHeight="1">
      <c r="A829" s="147"/>
      <c r="B829" s="135" t="str">
        <f t="shared" si="1278"/>
        <v/>
      </c>
      <c r="C829" s="136" t="str">
        <f t="shared" si="1279"/>
        <v/>
      </c>
      <c r="D829" s="137"/>
      <c r="E829" s="137"/>
      <c r="F829" s="138">
        <f>SUMIF('Nhap-Xuat'!$K$12:$K$50000,$A829,'Nhap-Xuat'!$N$12:$N$50000)</f>
        <v>0</v>
      </c>
      <c r="G829" s="138">
        <f>SUMIF('Nhap-Xuat'!$K$12:$K$50000,$A829,'Nhap-Xuat'!$P$12:$P$50000)</f>
        <v>0</v>
      </c>
      <c r="H829" s="138">
        <f>SUMIF('Nhap-Xuat'!$K$12:$K$50000,$A829,'Nhap-Xuat'!$Q$12:$Q$50000)</f>
        <v>0</v>
      </c>
      <c r="I829" s="138">
        <f>SUMIF('Nhap-Xuat'!$K$12:$K$50000,$A829,'Nhap-Xuat'!$S$12:$S$50000)</f>
        <v>0</v>
      </c>
      <c r="J829" s="138">
        <f t="shared" ref="J829:K829" si="1644">D829+F829-H829</f>
        <v>0</v>
      </c>
      <c r="K829" s="138">
        <f t="shared" si="1644"/>
        <v>0</v>
      </c>
      <c r="L829" s="138">
        <f t="shared" ref="L829:M829" si="1645">D829+F829</f>
        <v>0</v>
      </c>
      <c r="M829" s="138">
        <f t="shared" si="1645"/>
        <v>0</v>
      </c>
      <c r="N829" s="139" t="str">
        <f t="shared" si="6"/>
        <v/>
      </c>
      <c r="O829" s="138">
        <f t="shared" si="7"/>
        <v>0</v>
      </c>
      <c r="P829" s="140" t="str">
        <f t="shared" si="3"/>
        <v/>
      </c>
      <c r="Q829" s="141"/>
      <c r="R829" s="141"/>
      <c r="S829" s="141"/>
      <c r="T829" s="141"/>
      <c r="U829" s="141"/>
      <c r="V829" s="141"/>
      <c r="W829" s="141"/>
      <c r="X829" s="141"/>
      <c r="Y829" s="141"/>
      <c r="Z829" s="141"/>
    </row>
    <row r="830" ht="15.0" customHeight="1">
      <c r="A830" s="147"/>
      <c r="B830" s="135" t="str">
        <f t="shared" si="1278"/>
        <v/>
      </c>
      <c r="C830" s="136" t="str">
        <f t="shared" si="1279"/>
        <v/>
      </c>
      <c r="D830" s="137"/>
      <c r="E830" s="137"/>
      <c r="F830" s="138">
        <f>SUMIF('Nhap-Xuat'!$K$12:$K$50000,$A830,'Nhap-Xuat'!$N$12:$N$50000)</f>
        <v>0</v>
      </c>
      <c r="G830" s="138">
        <f>SUMIF('Nhap-Xuat'!$K$12:$K$50000,$A830,'Nhap-Xuat'!$P$12:$P$50000)</f>
        <v>0</v>
      </c>
      <c r="H830" s="138">
        <f>SUMIF('Nhap-Xuat'!$K$12:$K$50000,$A830,'Nhap-Xuat'!$Q$12:$Q$50000)</f>
        <v>0</v>
      </c>
      <c r="I830" s="138">
        <f>SUMIF('Nhap-Xuat'!$K$12:$K$50000,$A830,'Nhap-Xuat'!$S$12:$S$50000)</f>
        <v>0</v>
      </c>
      <c r="J830" s="138">
        <f t="shared" ref="J830:K830" si="1646">D830+F830-H830</f>
        <v>0</v>
      </c>
      <c r="K830" s="138">
        <f t="shared" si="1646"/>
        <v>0</v>
      </c>
      <c r="L830" s="138">
        <f t="shared" ref="L830:M830" si="1647">D830+F830</f>
        <v>0</v>
      </c>
      <c r="M830" s="138">
        <f t="shared" si="1647"/>
        <v>0</v>
      </c>
      <c r="N830" s="139" t="str">
        <f t="shared" si="6"/>
        <v/>
      </c>
      <c r="O830" s="138">
        <f t="shared" si="7"/>
        <v>0</v>
      </c>
      <c r="P830" s="140" t="str">
        <f t="shared" si="3"/>
        <v/>
      </c>
      <c r="Q830" s="141"/>
      <c r="R830" s="141"/>
      <c r="S830" s="141"/>
      <c r="T830" s="141"/>
      <c r="U830" s="141"/>
      <c r="V830" s="141"/>
      <c r="W830" s="141"/>
      <c r="X830" s="141"/>
      <c r="Y830" s="141"/>
      <c r="Z830" s="141"/>
    </row>
    <row r="831" ht="15.0" customHeight="1">
      <c r="A831" s="147"/>
      <c r="B831" s="135" t="str">
        <f t="shared" si="1278"/>
        <v/>
      </c>
      <c r="C831" s="136" t="str">
        <f t="shared" si="1279"/>
        <v/>
      </c>
      <c r="D831" s="137"/>
      <c r="E831" s="137"/>
      <c r="F831" s="138">
        <f>SUMIF('Nhap-Xuat'!$K$12:$K$50000,$A831,'Nhap-Xuat'!$N$12:$N$50000)</f>
        <v>0</v>
      </c>
      <c r="G831" s="138">
        <f>SUMIF('Nhap-Xuat'!$K$12:$K$50000,$A831,'Nhap-Xuat'!$P$12:$P$50000)</f>
        <v>0</v>
      </c>
      <c r="H831" s="138">
        <f>SUMIF('Nhap-Xuat'!$K$12:$K$50000,$A831,'Nhap-Xuat'!$Q$12:$Q$50000)</f>
        <v>0</v>
      </c>
      <c r="I831" s="138">
        <f>SUMIF('Nhap-Xuat'!$K$12:$K$50000,$A831,'Nhap-Xuat'!$S$12:$S$50000)</f>
        <v>0</v>
      </c>
      <c r="J831" s="138">
        <f t="shared" ref="J831:K831" si="1648">D831+F831-H831</f>
        <v>0</v>
      </c>
      <c r="K831" s="138">
        <f t="shared" si="1648"/>
        <v>0</v>
      </c>
      <c r="L831" s="138">
        <f t="shared" ref="L831:M831" si="1649">D831+F831</f>
        <v>0</v>
      </c>
      <c r="M831" s="138">
        <f t="shared" si="1649"/>
        <v>0</v>
      </c>
      <c r="N831" s="139" t="str">
        <f t="shared" si="6"/>
        <v/>
      </c>
      <c r="O831" s="138">
        <f t="shared" si="7"/>
        <v>0</v>
      </c>
      <c r="P831" s="140" t="str">
        <f t="shared" si="3"/>
        <v/>
      </c>
      <c r="Q831" s="141"/>
      <c r="R831" s="141"/>
      <c r="S831" s="141"/>
      <c r="T831" s="141"/>
      <c r="U831" s="141"/>
      <c r="V831" s="141"/>
      <c r="W831" s="141"/>
      <c r="X831" s="141"/>
      <c r="Y831" s="141"/>
      <c r="Z831" s="141"/>
    </row>
    <row r="832" ht="15.0" customHeight="1">
      <c r="A832" s="147"/>
      <c r="B832" s="135" t="str">
        <f t="shared" si="1278"/>
        <v/>
      </c>
      <c r="C832" s="136" t="str">
        <f t="shared" si="1279"/>
        <v/>
      </c>
      <c r="D832" s="137"/>
      <c r="E832" s="137"/>
      <c r="F832" s="138">
        <f>SUMIF('Nhap-Xuat'!$K$12:$K$50000,$A832,'Nhap-Xuat'!$N$12:$N$50000)</f>
        <v>0</v>
      </c>
      <c r="G832" s="138">
        <f>SUMIF('Nhap-Xuat'!$K$12:$K$50000,$A832,'Nhap-Xuat'!$P$12:$P$50000)</f>
        <v>0</v>
      </c>
      <c r="H832" s="138">
        <f>SUMIF('Nhap-Xuat'!$K$12:$K$50000,$A832,'Nhap-Xuat'!$Q$12:$Q$50000)</f>
        <v>0</v>
      </c>
      <c r="I832" s="138">
        <f>SUMIF('Nhap-Xuat'!$K$12:$K$50000,$A832,'Nhap-Xuat'!$S$12:$S$50000)</f>
        <v>0</v>
      </c>
      <c r="J832" s="138">
        <f t="shared" ref="J832:K832" si="1650">D832+F832-H832</f>
        <v>0</v>
      </c>
      <c r="K832" s="138">
        <f t="shared" si="1650"/>
        <v>0</v>
      </c>
      <c r="L832" s="138">
        <f t="shared" ref="L832:M832" si="1651">D832+F832</f>
        <v>0</v>
      </c>
      <c r="M832" s="138">
        <f t="shared" si="1651"/>
        <v>0</v>
      </c>
      <c r="N832" s="139" t="str">
        <f t="shared" si="6"/>
        <v/>
      </c>
      <c r="O832" s="138">
        <f t="shared" si="7"/>
        <v>0</v>
      </c>
      <c r="P832" s="140" t="str">
        <f t="shared" si="3"/>
        <v/>
      </c>
      <c r="Q832" s="141"/>
      <c r="R832" s="141"/>
      <c r="S832" s="141"/>
      <c r="T832" s="141"/>
      <c r="U832" s="141"/>
      <c r="V832" s="141"/>
      <c r="W832" s="141"/>
      <c r="X832" s="141"/>
      <c r="Y832" s="141"/>
      <c r="Z832" s="141"/>
    </row>
    <row r="833" ht="15.0" customHeight="1">
      <c r="A833" s="147"/>
      <c r="B833" s="135" t="str">
        <f t="shared" si="1278"/>
        <v/>
      </c>
      <c r="C833" s="136" t="str">
        <f t="shared" si="1279"/>
        <v/>
      </c>
      <c r="D833" s="137"/>
      <c r="E833" s="137"/>
      <c r="F833" s="138">
        <f>SUMIF('Nhap-Xuat'!$K$12:$K$50000,$A833,'Nhap-Xuat'!$N$12:$N$50000)</f>
        <v>0</v>
      </c>
      <c r="G833" s="138">
        <f>SUMIF('Nhap-Xuat'!$K$12:$K$50000,$A833,'Nhap-Xuat'!$P$12:$P$50000)</f>
        <v>0</v>
      </c>
      <c r="H833" s="138">
        <f>SUMIF('Nhap-Xuat'!$K$12:$K$50000,$A833,'Nhap-Xuat'!$Q$12:$Q$50000)</f>
        <v>0</v>
      </c>
      <c r="I833" s="138">
        <f>SUMIF('Nhap-Xuat'!$K$12:$K$50000,$A833,'Nhap-Xuat'!$S$12:$S$50000)</f>
        <v>0</v>
      </c>
      <c r="J833" s="138">
        <f t="shared" ref="J833:K833" si="1652">D833+F833-H833</f>
        <v>0</v>
      </c>
      <c r="K833" s="138">
        <f t="shared" si="1652"/>
        <v>0</v>
      </c>
      <c r="L833" s="138">
        <f t="shared" ref="L833:M833" si="1653">D833+F833</f>
        <v>0</v>
      </c>
      <c r="M833" s="138">
        <f t="shared" si="1653"/>
        <v>0</v>
      </c>
      <c r="N833" s="139" t="str">
        <f t="shared" si="6"/>
        <v/>
      </c>
      <c r="O833" s="138">
        <f t="shared" si="7"/>
        <v>0</v>
      </c>
      <c r="P833" s="140" t="str">
        <f t="shared" si="3"/>
        <v/>
      </c>
      <c r="Q833" s="141"/>
      <c r="R833" s="141"/>
      <c r="S833" s="141"/>
      <c r="T833" s="141"/>
      <c r="U833" s="141"/>
      <c r="V833" s="141"/>
      <c r="W833" s="141"/>
      <c r="X833" s="141"/>
      <c r="Y833" s="141"/>
      <c r="Z833" s="141"/>
    </row>
    <row r="834" ht="15.0" customHeight="1">
      <c r="A834" s="147"/>
      <c r="B834" s="135" t="str">
        <f t="shared" si="1278"/>
        <v/>
      </c>
      <c r="C834" s="136" t="str">
        <f t="shared" si="1279"/>
        <v/>
      </c>
      <c r="D834" s="137"/>
      <c r="E834" s="137"/>
      <c r="F834" s="138">
        <f>SUMIF('Nhap-Xuat'!$K$12:$K$50000,$A834,'Nhap-Xuat'!$N$12:$N$50000)</f>
        <v>0</v>
      </c>
      <c r="G834" s="138">
        <f>SUMIF('Nhap-Xuat'!$K$12:$K$50000,$A834,'Nhap-Xuat'!$P$12:$P$50000)</f>
        <v>0</v>
      </c>
      <c r="H834" s="138">
        <f>SUMIF('Nhap-Xuat'!$K$12:$K$50000,$A834,'Nhap-Xuat'!$Q$12:$Q$50000)</f>
        <v>0</v>
      </c>
      <c r="I834" s="138">
        <f>SUMIF('Nhap-Xuat'!$K$12:$K$50000,$A834,'Nhap-Xuat'!$S$12:$S$50000)</f>
        <v>0</v>
      </c>
      <c r="J834" s="138">
        <f t="shared" ref="J834:K834" si="1654">D834+F834-H834</f>
        <v>0</v>
      </c>
      <c r="K834" s="138">
        <f t="shared" si="1654"/>
        <v>0</v>
      </c>
      <c r="L834" s="138">
        <f t="shared" ref="L834:M834" si="1655">D834+F834</f>
        <v>0</v>
      </c>
      <c r="M834" s="138">
        <f t="shared" si="1655"/>
        <v>0</v>
      </c>
      <c r="N834" s="139" t="str">
        <f t="shared" si="6"/>
        <v/>
      </c>
      <c r="O834" s="138">
        <f t="shared" si="7"/>
        <v>0</v>
      </c>
      <c r="P834" s="140" t="str">
        <f t="shared" si="3"/>
        <v/>
      </c>
      <c r="Q834" s="141"/>
      <c r="R834" s="141"/>
      <c r="S834" s="141"/>
      <c r="T834" s="141"/>
      <c r="U834" s="141"/>
      <c r="V834" s="141"/>
      <c r="W834" s="141"/>
      <c r="X834" s="141"/>
      <c r="Y834" s="141"/>
      <c r="Z834" s="141"/>
    </row>
    <row r="835" ht="15.0" customHeight="1">
      <c r="A835" s="147"/>
      <c r="B835" s="135" t="str">
        <f t="shared" si="1278"/>
        <v/>
      </c>
      <c r="C835" s="136" t="str">
        <f t="shared" si="1279"/>
        <v/>
      </c>
      <c r="D835" s="137"/>
      <c r="E835" s="137"/>
      <c r="F835" s="138">
        <f>SUMIF('Nhap-Xuat'!$K$12:$K$50000,$A835,'Nhap-Xuat'!$N$12:$N$50000)</f>
        <v>0</v>
      </c>
      <c r="G835" s="138">
        <f>SUMIF('Nhap-Xuat'!$K$12:$K$50000,$A835,'Nhap-Xuat'!$P$12:$P$50000)</f>
        <v>0</v>
      </c>
      <c r="H835" s="138">
        <f>SUMIF('Nhap-Xuat'!$K$12:$K$50000,$A835,'Nhap-Xuat'!$Q$12:$Q$50000)</f>
        <v>0</v>
      </c>
      <c r="I835" s="138">
        <f>SUMIF('Nhap-Xuat'!$K$12:$K$50000,$A835,'Nhap-Xuat'!$S$12:$S$50000)</f>
        <v>0</v>
      </c>
      <c r="J835" s="138">
        <f t="shared" ref="J835:K835" si="1656">D835+F835-H835</f>
        <v>0</v>
      </c>
      <c r="K835" s="138">
        <f t="shared" si="1656"/>
        <v>0</v>
      </c>
      <c r="L835" s="138">
        <f t="shared" ref="L835:M835" si="1657">D835+F835</f>
        <v>0</v>
      </c>
      <c r="M835" s="138">
        <f t="shared" si="1657"/>
        <v>0</v>
      </c>
      <c r="N835" s="139" t="str">
        <f t="shared" si="6"/>
        <v/>
      </c>
      <c r="O835" s="138">
        <f t="shared" si="7"/>
        <v>0</v>
      </c>
      <c r="P835" s="140" t="str">
        <f t="shared" si="3"/>
        <v/>
      </c>
      <c r="Q835" s="141"/>
      <c r="R835" s="141"/>
      <c r="S835" s="141"/>
      <c r="T835" s="141"/>
      <c r="U835" s="141"/>
      <c r="V835" s="141"/>
      <c r="W835" s="141"/>
      <c r="X835" s="141"/>
      <c r="Y835" s="141"/>
      <c r="Z835" s="141"/>
    </row>
    <row r="836" ht="15.0" customHeight="1">
      <c r="A836" s="147"/>
      <c r="B836" s="135" t="str">
        <f t="shared" si="1278"/>
        <v/>
      </c>
      <c r="C836" s="136" t="str">
        <f t="shared" si="1279"/>
        <v/>
      </c>
      <c r="D836" s="137"/>
      <c r="E836" s="137"/>
      <c r="F836" s="138">
        <f>SUMIF('Nhap-Xuat'!$K$12:$K$50000,$A836,'Nhap-Xuat'!$N$12:$N$50000)</f>
        <v>0</v>
      </c>
      <c r="G836" s="138">
        <f>SUMIF('Nhap-Xuat'!$K$12:$K$50000,$A836,'Nhap-Xuat'!$P$12:$P$50000)</f>
        <v>0</v>
      </c>
      <c r="H836" s="138">
        <f>SUMIF('Nhap-Xuat'!$K$12:$K$50000,$A836,'Nhap-Xuat'!$Q$12:$Q$50000)</f>
        <v>0</v>
      </c>
      <c r="I836" s="138">
        <f>SUMIF('Nhap-Xuat'!$K$12:$K$50000,$A836,'Nhap-Xuat'!$S$12:$S$50000)</f>
        <v>0</v>
      </c>
      <c r="J836" s="138">
        <f t="shared" ref="J836:K836" si="1658">D836+F836-H836</f>
        <v>0</v>
      </c>
      <c r="K836" s="138">
        <f t="shared" si="1658"/>
        <v>0</v>
      </c>
      <c r="L836" s="138">
        <f t="shared" ref="L836:M836" si="1659">D836+F836</f>
        <v>0</v>
      </c>
      <c r="M836" s="138">
        <f t="shared" si="1659"/>
        <v>0</v>
      </c>
      <c r="N836" s="139" t="str">
        <f t="shared" si="6"/>
        <v/>
      </c>
      <c r="O836" s="138">
        <f t="shared" si="7"/>
        <v>0</v>
      </c>
      <c r="P836" s="140" t="str">
        <f t="shared" si="3"/>
        <v/>
      </c>
      <c r="Q836" s="141"/>
      <c r="R836" s="141"/>
      <c r="S836" s="141"/>
      <c r="T836" s="141"/>
      <c r="U836" s="141"/>
      <c r="V836" s="141"/>
      <c r="W836" s="141"/>
      <c r="X836" s="141"/>
      <c r="Y836" s="141"/>
      <c r="Z836" s="141"/>
    </row>
    <row r="837" ht="15.0" customHeight="1">
      <c r="A837" s="147"/>
      <c r="B837" s="135" t="str">
        <f t="shared" si="1278"/>
        <v/>
      </c>
      <c r="C837" s="136" t="str">
        <f t="shared" si="1279"/>
        <v/>
      </c>
      <c r="D837" s="137"/>
      <c r="E837" s="137"/>
      <c r="F837" s="138">
        <f>SUMIF('Nhap-Xuat'!$K$12:$K$50000,$A837,'Nhap-Xuat'!$N$12:$N$50000)</f>
        <v>0</v>
      </c>
      <c r="G837" s="138">
        <f>SUMIF('Nhap-Xuat'!$K$12:$K$50000,$A837,'Nhap-Xuat'!$P$12:$P$50000)</f>
        <v>0</v>
      </c>
      <c r="H837" s="138">
        <f>SUMIF('Nhap-Xuat'!$K$12:$K$50000,$A837,'Nhap-Xuat'!$Q$12:$Q$50000)</f>
        <v>0</v>
      </c>
      <c r="I837" s="138">
        <f>SUMIF('Nhap-Xuat'!$K$12:$K$50000,$A837,'Nhap-Xuat'!$S$12:$S$50000)</f>
        <v>0</v>
      </c>
      <c r="J837" s="138">
        <f t="shared" ref="J837:K837" si="1660">D837+F837-H837</f>
        <v>0</v>
      </c>
      <c r="K837" s="138">
        <f t="shared" si="1660"/>
        <v>0</v>
      </c>
      <c r="L837" s="138">
        <f t="shared" ref="L837:M837" si="1661">D837+F837</f>
        <v>0</v>
      </c>
      <c r="M837" s="138">
        <f t="shared" si="1661"/>
        <v>0</v>
      </c>
      <c r="N837" s="139" t="str">
        <f t="shared" si="6"/>
        <v/>
      </c>
      <c r="O837" s="138">
        <f t="shared" si="7"/>
        <v>0</v>
      </c>
      <c r="P837" s="140" t="str">
        <f t="shared" si="3"/>
        <v/>
      </c>
      <c r="Q837" s="141"/>
      <c r="R837" s="141"/>
      <c r="S837" s="141"/>
      <c r="T837" s="141"/>
      <c r="U837" s="141"/>
      <c r="V837" s="141"/>
      <c r="W837" s="141"/>
      <c r="X837" s="141"/>
      <c r="Y837" s="141"/>
      <c r="Z837" s="141"/>
    </row>
    <row r="838" ht="15.0" customHeight="1">
      <c r="A838" s="147"/>
      <c r="B838" s="135" t="str">
        <f t="shared" si="1278"/>
        <v/>
      </c>
      <c r="C838" s="136" t="str">
        <f t="shared" si="1279"/>
        <v/>
      </c>
      <c r="D838" s="137"/>
      <c r="E838" s="137"/>
      <c r="F838" s="138">
        <f>SUMIF('Nhap-Xuat'!$K$12:$K$50000,$A838,'Nhap-Xuat'!$N$12:$N$50000)</f>
        <v>0</v>
      </c>
      <c r="G838" s="138">
        <f>SUMIF('Nhap-Xuat'!$K$12:$K$50000,$A838,'Nhap-Xuat'!$P$12:$P$50000)</f>
        <v>0</v>
      </c>
      <c r="H838" s="138">
        <f>SUMIF('Nhap-Xuat'!$K$12:$K$50000,$A838,'Nhap-Xuat'!$Q$12:$Q$50000)</f>
        <v>0</v>
      </c>
      <c r="I838" s="138">
        <f>SUMIF('Nhap-Xuat'!$K$12:$K$50000,$A838,'Nhap-Xuat'!$S$12:$S$50000)</f>
        <v>0</v>
      </c>
      <c r="J838" s="138">
        <f t="shared" ref="J838:K838" si="1662">D838+F838-H838</f>
        <v>0</v>
      </c>
      <c r="K838" s="138">
        <f t="shared" si="1662"/>
        <v>0</v>
      </c>
      <c r="L838" s="138">
        <f t="shared" ref="L838:M838" si="1663">D838+F838</f>
        <v>0</v>
      </c>
      <c r="M838" s="138">
        <f t="shared" si="1663"/>
        <v>0</v>
      </c>
      <c r="N838" s="139" t="str">
        <f t="shared" si="6"/>
        <v/>
      </c>
      <c r="O838" s="138">
        <f t="shared" si="7"/>
        <v>0</v>
      </c>
      <c r="P838" s="140" t="str">
        <f t="shared" si="3"/>
        <v/>
      </c>
      <c r="Q838" s="141"/>
      <c r="R838" s="141"/>
      <c r="S838" s="141"/>
      <c r="T838" s="141"/>
      <c r="U838" s="141"/>
      <c r="V838" s="141"/>
      <c r="W838" s="141"/>
      <c r="X838" s="141"/>
      <c r="Y838" s="141"/>
      <c r="Z838" s="141"/>
    </row>
    <row r="839" ht="15.0" customHeight="1">
      <c r="A839" s="147"/>
      <c r="B839" s="135" t="str">
        <f t="shared" si="1278"/>
        <v/>
      </c>
      <c r="C839" s="136" t="str">
        <f t="shared" si="1279"/>
        <v/>
      </c>
      <c r="D839" s="137"/>
      <c r="E839" s="137"/>
      <c r="F839" s="138">
        <f>SUMIF('Nhap-Xuat'!$K$12:$K$50000,$A839,'Nhap-Xuat'!$N$12:$N$50000)</f>
        <v>0</v>
      </c>
      <c r="G839" s="138">
        <f>SUMIF('Nhap-Xuat'!$K$12:$K$50000,$A839,'Nhap-Xuat'!$P$12:$P$50000)</f>
        <v>0</v>
      </c>
      <c r="H839" s="138">
        <f>SUMIF('Nhap-Xuat'!$K$12:$K$50000,$A839,'Nhap-Xuat'!$Q$12:$Q$50000)</f>
        <v>0</v>
      </c>
      <c r="I839" s="138">
        <f>SUMIF('Nhap-Xuat'!$K$12:$K$50000,$A839,'Nhap-Xuat'!$S$12:$S$50000)</f>
        <v>0</v>
      </c>
      <c r="J839" s="138">
        <f t="shared" ref="J839:K839" si="1664">D839+F839-H839</f>
        <v>0</v>
      </c>
      <c r="K839" s="138">
        <f t="shared" si="1664"/>
        <v>0</v>
      </c>
      <c r="L839" s="138">
        <f t="shared" ref="L839:M839" si="1665">D839+F839</f>
        <v>0</v>
      </c>
      <c r="M839" s="138">
        <f t="shared" si="1665"/>
        <v>0</v>
      </c>
      <c r="N839" s="139" t="str">
        <f t="shared" si="6"/>
        <v/>
      </c>
      <c r="O839" s="138">
        <f t="shared" si="7"/>
        <v>0</v>
      </c>
      <c r="P839" s="140" t="str">
        <f t="shared" si="3"/>
        <v/>
      </c>
      <c r="Q839" s="141"/>
      <c r="R839" s="141"/>
      <c r="S839" s="141"/>
      <c r="T839" s="141"/>
      <c r="U839" s="141"/>
      <c r="V839" s="141"/>
      <c r="W839" s="141"/>
      <c r="X839" s="141"/>
      <c r="Y839" s="141"/>
      <c r="Z839" s="141"/>
    </row>
    <row r="840" ht="15.0" customHeight="1">
      <c r="A840" s="147"/>
      <c r="B840" s="135" t="str">
        <f t="shared" si="1278"/>
        <v/>
      </c>
      <c r="C840" s="136" t="str">
        <f t="shared" si="1279"/>
        <v/>
      </c>
      <c r="D840" s="137"/>
      <c r="E840" s="137"/>
      <c r="F840" s="138">
        <f>SUMIF('Nhap-Xuat'!$K$12:$K$50000,$A840,'Nhap-Xuat'!$N$12:$N$50000)</f>
        <v>0</v>
      </c>
      <c r="G840" s="138">
        <f>SUMIF('Nhap-Xuat'!$K$12:$K$50000,$A840,'Nhap-Xuat'!$P$12:$P$50000)</f>
        <v>0</v>
      </c>
      <c r="H840" s="138">
        <f>SUMIF('Nhap-Xuat'!$K$12:$K$50000,$A840,'Nhap-Xuat'!$Q$12:$Q$50000)</f>
        <v>0</v>
      </c>
      <c r="I840" s="138">
        <f>SUMIF('Nhap-Xuat'!$K$12:$K$50000,$A840,'Nhap-Xuat'!$S$12:$S$50000)</f>
        <v>0</v>
      </c>
      <c r="J840" s="138">
        <f t="shared" ref="J840:K840" si="1666">D840+F840-H840</f>
        <v>0</v>
      </c>
      <c r="K840" s="138">
        <f t="shared" si="1666"/>
        <v>0</v>
      </c>
      <c r="L840" s="138">
        <f t="shared" ref="L840:M840" si="1667">D840+F840</f>
        <v>0</v>
      </c>
      <c r="M840" s="138">
        <f t="shared" si="1667"/>
        <v>0</v>
      </c>
      <c r="N840" s="139" t="str">
        <f t="shared" si="6"/>
        <v/>
      </c>
      <c r="O840" s="138">
        <f t="shared" si="7"/>
        <v>0</v>
      </c>
      <c r="P840" s="140" t="str">
        <f t="shared" si="3"/>
        <v/>
      </c>
      <c r="Q840" s="141"/>
      <c r="R840" s="141"/>
      <c r="S840" s="141"/>
      <c r="T840" s="141"/>
      <c r="U840" s="141"/>
      <c r="V840" s="141"/>
      <c r="W840" s="141"/>
      <c r="X840" s="141"/>
      <c r="Y840" s="141"/>
      <c r="Z840" s="141"/>
    </row>
    <row r="841" ht="15.0" customHeight="1">
      <c r="A841" s="147"/>
      <c r="B841" s="135" t="str">
        <f t="shared" si="1278"/>
        <v/>
      </c>
      <c r="C841" s="136" t="str">
        <f t="shared" si="1279"/>
        <v/>
      </c>
      <c r="D841" s="137"/>
      <c r="E841" s="137"/>
      <c r="F841" s="138">
        <f>SUMIF('Nhap-Xuat'!$K$12:$K$50000,$A841,'Nhap-Xuat'!$N$12:$N$50000)</f>
        <v>0</v>
      </c>
      <c r="G841" s="138">
        <f>SUMIF('Nhap-Xuat'!$K$12:$K$50000,$A841,'Nhap-Xuat'!$P$12:$P$50000)</f>
        <v>0</v>
      </c>
      <c r="H841" s="138">
        <f>SUMIF('Nhap-Xuat'!$K$12:$K$50000,$A841,'Nhap-Xuat'!$Q$12:$Q$50000)</f>
        <v>0</v>
      </c>
      <c r="I841" s="138">
        <f>SUMIF('Nhap-Xuat'!$K$12:$K$50000,$A841,'Nhap-Xuat'!$S$12:$S$50000)</f>
        <v>0</v>
      </c>
      <c r="J841" s="138">
        <f t="shared" ref="J841:K841" si="1668">D841+F841-H841</f>
        <v>0</v>
      </c>
      <c r="K841" s="138">
        <f t="shared" si="1668"/>
        <v>0</v>
      </c>
      <c r="L841" s="138">
        <f t="shared" ref="L841:M841" si="1669">D841+F841</f>
        <v>0</v>
      </c>
      <c r="M841" s="138">
        <f t="shared" si="1669"/>
        <v>0</v>
      </c>
      <c r="N841" s="139" t="str">
        <f t="shared" si="6"/>
        <v/>
      </c>
      <c r="O841" s="138">
        <f t="shared" si="7"/>
        <v>0</v>
      </c>
      <c r="P841" s="140" t="str">
        <f t="shared" si="3"/>
        <v/>
      </c>
      <c r="Q841" s="141"/>
      <c r="R841" s="141"/>
      <c r="S841" s="141"/>
      <c r="T841" s="141"/>
      <c r="U841" s="141"/>
      <c r="V841" s="141"/>
      <c r="W841" s="141"/>
      <c r="X841" s="141"/>
      <c r="Y841" s="141"/>
      <c r="Z841" s="141"/>
    </row>
    <row r="842" ht="15.0" customHeight="1">
      <c r="A842" s="147"/>
      <c r="B842" s="135" t="str">
        <f t="shared" si="1278"/>
        <v/>
      </c>
      <c r="C842" s="136" t="str">
        <f t="shared" si="1279"/>
        <v/>
      </c>
      <c r="D842" s="137"/>
      <c r="E842" s="137"/>
      <c r="F842" s="138">
        <f>SUMIF('Nhap-Xuat'!$K$12:$K$50000,$A842,'Nhap-Xuat'!$N$12:$N$50000)</f>
        <v>0</v>
      </c>
      <c r="G842" s="138">
        <f>SUMIF('Nhap-Xuat'!$K$12:$K$50000,$A842,'Nhap-Xuat'!$P$12:$P$50000)</f>
        <v>0</v>
      </c>
      <c r="H842" s="138">
        <f>SUMIF('Nhap-Xuat'!$K$12:$K$50000,$A842,'Nhap-Xuat'!$Q$12:$Q$50000)</f>
        <v>0</v>
      </c>
      <c r="I842" s="138">
        <f>SUMIF('Nhap-Xuat'!$K$12:$K$50000,$A842,'Nhap-Xuat'!$S$12:$S$50000)</f>
        <v>0</v>
      </c>
      <c r="J842" s="138">
        <f t="shared" ref="J842:K842" si="1670">D842+F842-H842</f>
        <v>0</v>
      </c>
      <c r="K842" s="138">
        <f t="shared" si="1670"/>
        <v>0</v>
      </c>
      <c r="L842" s="138">
        <f t="shared" ref="L842:M842" si="1671">D842+F842</f>
        <v>0</v>
      </c>
      <c r="M842" s="138">
        <f t="shared" si="1671"/>
        <v>0</v>
      </c>
      <c r="N842" s="139" t="str">
        <f t="shared" si="6"/>
        <v/>
      </c>
      <c r="O842" s="138">
        <f t="shared" si="7"/>
        <v>0</v>
      </c>
      <c r="P842" s="140" t="str">
        <f t="shared" si="3"/>
        <v/>
      </c>
      <c r="Q842" s="141"/>
      <c r="R842" s="141"/>
      <c r="S842" s="141"/>
      <c r="T842" s="141"/>
      <c r="U842" s="141"/>
      <c r="V842" s="141"/>
      <c r="W842" s="141"/>
      <c r="X842" s="141"/>
      <c r="Y842" s="141"/>
      <c r="Z842" s="141"/>
    </row>
    <row r="843" ht="15.0" customHeight="1">
      <c r="A843" s="147"/>
      <c r="B843" s="135" t="str">
        <f t="shared" si="1278"/>
        <v/>
      </c>
      <c r="C843" s="136" t="str">
        <f t="shared" si="1279"/>
        <v/>
      </c>
      <c r="D843" s="137"/>
      <c r="E843" s="137"/>
      <c r="F843" s="138">
        <f>SUMIF('Nhap-Xuat'!$K$12:$K$50000,$A843,'Nhap-Xuat'!$N$12:$N$50000)</f>
        <v>0</v>
      </c>
      <c r="G843" s="138">
        <f>SUMIF('Nhap-Xuat'!$K$12:$K$50000,$A843,'Nhap-Xuat'!$P$12:$P$50000)</f>
        <v>0</v>
      </c>
      <c r="H843" s="138">
        <f>SUMIF('Nhap-Xuat'!$K$12:$K$50000,$A843,'Nhap-Xuat'!$Q$12:$Q$50000)</f>
        <v>0</v>
      </c>
      <c r="I843" s="138">
        <f>SUMIF('Nhap-Xuat'!$K$12:$K$50000,$A843,'Nhap-Xuat'!$S$12:$S$50000)</f>
        <v>0</v>
      </c>
      <c r="J843" s="138">
        <f t="shared" ref="J843:K843" si="1672">D843+F843-H843</f>
        <v>0</v>
      </c>
      <c r="K843" s="138">
        <f t="shared" si="1672"/>
        <v>0</v>
      </c>
      <c r="L843" s="138">
        <f t="shared" ref="L843:M843" si="1673">D843+F843</f>
        <v>0</v>
      </c>
      <c r="M843" s="138">
        <f t="shared" si="1673"/>
        <v>0</v>
      </c>
      <c r="N843" s="139" t="str">
        <f t="shared" si="6"/>
        <v/>
      </c>
      <c r="O843" s="138">
        <f t="shared" si="7"/>
        <v>0</v>
      </c>
      <c r="P843" s="140" t="str">
        <f t="shared" si="3"/>
        <v/>
      </c>
      <c r="Q843" s="141"/>
      <c r="R843" s="141"/>
      <c r="S843" s="141"/>
      <c r="T843" s="141"/>
      <c r="U843" s="141"/>
      <c r="V843" s="141"/>
      <c r="W843" s="141"/>
      <c r="X843" s="141"/>
      <c r="Y843" s="141"/>
      <c r="Z843" s="141"/>
    </row>
    <row r="844" ht="15.0" customHeight="1">
      <c r="A844" s="147"/>
      <c r="B844" s="135" t="str">
        <f t="shared" si="1278"/>
        <v/>
      </c>
      <c r="C844" s="136" t="str">
        <f t="shared" si="1279"/>
        <v/>
      </c>
      <c r="D844" s="137"/>
      <c r="E844" s="137"/>
      <c r="F844" s="138">
        <f>SUMIF('Nhap-Xuat'!$K$12:$K$50000,$A844,'Nhap-Xuat'!$N$12:$N$50000)</f>
        <v>0</v>
      </c>
      <c r="G844" s="138">
        <f>SUMIF('Nhap-Xuat'!$K$12:$K$50000,$A844,'Nhap-Xuat'!$P$12:$P$50000)</f>
        <v>0</v>
      </c>
      <c r="H844" s="138">
        <f>SUMIF('Nhap-Xuat'!$K$12:$K$50000,$A844,'Nhap-Xuat'!$Q$12:$Q$50000)</f>
        <v>0</v>
      </c>
      <c r="I844" s="138">
        <f>SUMIF('Nhap-Xuat'!$K$12:$K$50000,$A844,'Nhap-Xuat'!$S$12:$S$50000)</f>
        <v>0</v>
      </c>
      <c r="J844" s="138">
        <f t="shared" ref="J844:K844" si="1674">D844+F844-H844</f>
        <v>0</v>
      </c>
      <c r="K844" s="138">
        <f t="shared" si="1674"/>
        <v>0</v>
      </c>
      <c r="L844" s="138">
        <f t="shared" ref="L844:M844" si="1675">D844+F844</f>
        <v>0</v>
      </c>
      <c r="M844" s="138">
        <f t="shared" si="1675"/>
        <v>0</v>
      </c>
      <c r="N844" s="139" t="str">
        <f t="shared" si="6"/>
        <v/>
      </c>
      <c r="O844" s="138">
        <f t="shared" si="7"/>
        <v>0</v>
      </c>
      <c r="P844" s="140" t="str">
        <f t="shared" si="3"/>
        <v/>
      </c>
      <c r="Q844" s="141"/>
      <c r="R844" s="141"/>
      <c r="S844" s="141"/>
      <c r="T844" s="141"/>
      <c r="U844" s="141"/>
      <c r="V844" s="141"/>
      <c r="W844" s="141"/>
      <c r="X844" s="141"/>
      <c r="Y844" s="141"/>
      <c r="Z844" s="141"/>
    </row>
    <row r="845" ht="15.0" customHeight="1">
      <c r="A845" s="147"/>
      <c r="B845" s="135" t="str">
        <f t="shared" si="1278"/>
        <v/>
      </c>
      <c r="C845" s="136" t="str">
        <f t="shared" si="1279"/>
        <v/>
      </c>
      <c r="D845" s="137"/>
      <c r="E845" s="137"/>
      <c r="F845" s="138">
        <f>SUMIF('Nhap-Xuat'!$K$12:$K$50000,$A845,'Nhap-Xuat'!$N$12:$N$50000)</f>
        <v>0</v>
      </c>
      <c r="G845" s="138">
        <f>SUMIF('Nhap-Xuat'!$K$12:$K$50000,$A845,'Nhap-Xuat'!$P$12:$P$50000)</f>
        <v>0</v>
      </c>
      <c r="H845" s="138">
        <f>SUMIF('Nhap-Xuat'!$K$12:$K$50000,$A845,'Nhap-Xuat'!$Q$12:$Q$50000)</f>
        <v>0</v>
      </c>
      <c r="I845" s="138">
        <f>SUMIF('Nhap-Xuat'!$K$12:$K$50000,$A845,'Nhap-Xuat'!$S$12:$S$50000)</f>
        <v>0</v>
      </c>
      <c r="J845" s="138">
        <f t="shared" ref="J845:K845" si="1676">D845+F845-H845</f>
        <v>0</v>
      </c>
      <c r="K845" s="138">
        <f t="shared" si="1676"/>
        <v>0</v>
      </c>
      <c r="L845" s="138">
        <f t="shared" ref="L845:M845" si="1677">D845+F845</f>
        <v>0</v>
      </c>
      <c r="M845" s="138">
        <f t="shared" si="1677"/>
        <v>0</v>
      </c>
      <c r="N845" s="139" t="str">
        <f t="shared" si="6"/>
        <v/>
      </c>
      <c r="O845" s="138">
        <f t="shared" si="7"/>
        <v>0</v>
      </c>
      <c r="P845" s="140" t="str">
        <f t="shared" si="3"/>
        <v/>
      </c>
      <c r="Q845" s="141"/>
      <c r="R845" s="141"/>
      <c r="S845" s="141"/>
      <c r="T845" s="141"/>
      <c r="U845" s="141"/>
      <c r="V845" s="141"/>
      <c r="W845" s="141"/>
      <c r="X845" s="141"/>
      <c r="Y845" s="141"/>
      <c r="Z845" s="141"/>
    </row>
    <row r="846" ht="15.0" customHeight="1">
      <c r="A846" s="147"/>
      <c r="B846" s="135" t="str">
        <f t="shared" si="1278"/>
        <v/>
      </c>
      <c r="C846" s="136" t="str">
        <f t="shared" si="1279"/>
        <v/>
      </c>
      <c r="D846" s="137"/>
      <c r="E846" s="137"/>
      <c r="F846" s="138">
        <f>SUMIF('Nhap-Xuat'!$K$12:$K$50000,$A846,'Nhap-Xuat'!$N$12:$N$50000)</f>
        <v>0</v>
      </c>
      <c r="G846" s="138">
        <f>SUMIF('Nhap-Xuat'!$K$12:$K$50000,$A846,'Nhap-Xuat'!$P$12:$P$50000)</f>
        <v>0</v>
      </c>
      <c r="H846" s="138">
        <f>SUMIF('Nhap-Xuat'!$K$12:$K$50000,$A846,'Nhap-Xuat'!$Q$12:$Q$50000)</f>
        <v>0</v>
      </c>
      <c r="I846" s="138">
        <f>SUMIF('Nhap-Xuat'!$K$12:$K$50000,$A846,'Nhap-Xuat'!$S$12:$S$50000)</f>
        <v>0</v>
      </c>
      <c r="J846" s="138">
        <f t="shared" ref="J846:K846" si="1678">D846+F846-H846</f>
        <v>0</v>
      </c>
      <c r="K846" s="138">
        <f t="shared" si="1678"/>
        <v>0</v>
      </c>
      <c r="L846" s="138">
        <f t="shared" ref="L846:M846" si="1679">D846+F846</f>
        <v>0</v>
      </c>
      <c r="M846" s="138">
        <f t="shared" si="1679"/>
        <v>0</v>
      </c>
      <c r="N846" s="139" t="str">
        <f t="shared" si="6"/>
        <v/>
      </c>
      <c r="O846" s="138">
        <f t="shared" si="7"/>
        <v>0</v>
      </c>
      <c r="P846" s="140" t="str">
        <f t="shared" si="3"/>
        <v/>
      </c>
      <c r="Q846" s="141"/>
      <c r="R846" s="141"/>
      <c r="S846" s="141"/>
      <c r="T846" s="141"/>
      <c r="U846" s="141"/>
      <c r="V846" s="141"/>
      <c r="W846" s="141"/>
      <c r="X846" s="141"/>
      <c r="Y846" s="141"/>
      <c r="Z846" s="141"/>
    </row>
    <row r="847" ht="15.0" customHeight="1">
      <c r="A847" s="147"/>
      <c r="B847" s="135" t="str">
        <f t="shared" si="1278"/>
        <v/>
      </c>
      <c r="C847" s="136" t="str">
        <f t="shared" si="1279"/>
        <v/>
      </c>
      <c r="D847" s="137"/>
      <c r="E847" s="137"/>
      <c r="F847" s="138">
        <f>SUMIF('Nhap-Xuat'!$K$12:$K$50000,$A847,'Nhap-Xuat'!$N$12:$N$50000)</f>
        <v>0</v>
      </c>
      <c r="G847" s="138">
        <f>SUMIF('Nhap-Xuat'!$K$12:$K$50000,$A847,'Nhap-Xuat'!$P$12:$P$50000)</f>
        <v>0</v>
      </c>
      <c r="H847" s="138">
        <f>SUMIF('Nhap-Xuat'!$K$12:$K$50000,$A847,'Nhap-Xuat'!$Q$12:$Q$50000)</f>
        <v>0</v>
      </c>
      <c r="I847" s="138">
        <f>SUMIF('Nhap-Xuat'!$K$12:$K$50000,$A847,'Nhap-Xuat'!$S$12:$S$50000)</f>
        <v>0</v>
      </c>
      <c r="J847" s="138">
        <f t="shared" ref="J847:K847" si="1680">D847+F847-H847</f>
        <v>0</v>
      </c>
      <c r="K847" s="138">
        <f t="shared" si="1680"/>
        <v>0</v>
      </c>
      <c r="L847" s="138">
        <f t="shared" ref="L847:M847" si="1681">D847+F847</f>
        <v>0</v>
      </c>
      <c r="M847" s="138">
        <f t="shared" si="1681"/>
        <v>0</v>
      </c>
      <c r="N847" s="139" t="str">
        <f t="shared" si="6"/>
        <v/>
      </c>
      <c r="O847" s="138">
        <f t="shared" si="7"/>
        <v>0</v>
      </c>
      <c r="P847" s="140" t="str">
        <f t="shared" si="3"/>
        <v/>
      </c>
      <c r="Q847" s="141"/>
      <c r="R847" s="141"/>
      <c r="S847" s="141"/>
      <c r="T847" s="141"/>
      <c r="U847" s="141"/>
      <c r="V847" s="141"/>
      <c r="W847" s="141"/>
      <c r="X847" s="141"/>
      <c r="Y847" s="141"/>
      <c r="Z847" s="141"/>
    </row>
    <row r="848" ht="15.0" customHeight="1">
      <c r="A848" s="147"/>
      <c r="B848" s="135" t="str">
        <f t="shared" si="1278"/>
        <v/>
      </c>
      <c r="C848" s="136" t="str">
        <f t="shared" si="1279"/>
        <v/>
      </c>
      <c r="D848" s="137"/>
      <c r="E848" s="137"/>
      <c r="F848" s="138">
        <f>SUMIF('Nhap-Xuat'!$K$12:$K$50000,$A848,'Nhap-Xuat'!$N$12:$N$50000)</f>
        <v>0</v>
      </c>
      <c r="G848" s="138">
        <f>SUMIF('Nhap-Xuat'!$K$12:$K$50000,$A848,'Nhap-Xuat'!$P$12:$P$50000)</f>
        <v>0</v>
      </c>
      <c r="H848" s="138">
        <f>SUMIF('Nhap-Xuat'!$K$12:$K$50000,$A848,'Nhap-Xuat'!$Q$12:$Q$50000)</f>
        <v>0</v>
      </c>
      <c r="I848" s="138">
        <f>SUMIF('Nhap-Xuat'!$K$12:$K$50000,$A848,'Nhap-Xuat'!$S$12:$S$50000)</f>
        <v>0</v>
      </c>
      <c r="J848" s="138">
        <f t="shared" ref="J848:K848" si="1682">D848+F848-H848</f>
        <v>0</v>
      </c>
      <c r="K848" s="138">
        <f t="shared" si="1682"/>
        <v>0</v>
      </c>
      <c r="L848" s="138">
        <f t="shared" ref="L848:M848" si="1683">D848+F848</f>
        <v>0</v>
      </c>
      <c r="M848" s="138">
        <f t="shared" si="1683"/>
        <v>0</v>
      </c>
      <c r="N848" s="139" t="str">
        <f t="shared" si="6"/>
        <v/>
      </c>
      <c r="O848" s="138">
        <f t="shared" si="7"/>
        <v>0</v>
      </c>
      <c r="P848" s="140" t="str">
        <f t="shared" si="3"/>
        <v/>
      </c>
      <c r="Q848" s="141"/>
      <c r="R848" s="141"/>
      <c r="S848" s="141"/>
      <c r="T848" s="141"/>
      <c r="U848" s="141"/>
      <c r="V848" s="141"/>
      <c r="W848" s="141"/>
      <c r="X848" s="141"/>
      <c r="Y848" s="141"/>
      <c r="Z848" s="141"/>
    </row>
    <row r="849" ht="15.0" customHeight="1">
      <c r="A849" s="147"/>
      <c r="B849" s="135" t="str">
        <f t="shared" si="1278"/>
        <v/>
      </c>
      <c r="C849" s="136" t="str">
        <f t="shared" si="1279"/>
        <v/>
      </c>
      <c r="D849" s="137"/>
      <c r="E849" s="137"/>
      <c r="F849" s="138">
        <f>SUMIF('Nhap-Xuat'!$K$12:$K$50000,$A849,'Nhap-Xuat'!$N$12:$N$50000)</f>
        <v>0</v>
      </c>
      <c r="G849" s="138">
        <f>SUMIF('Nhap-Xuat'!$K$12:$K$50000,$A849,'Nhap-Xuat'!$P$12:$P$50000)</f>
        <v>0</v>
      </c>
      <c r="H849" s="138">
        <f>SUMIF('Nhap-Xuat'!$K$12:$K$50000,$A849,'Nhap-Xuat'!$Q$12:$Q$50000)</f>
        <v>0</v>
      </c>
      <c r="I849" s="138">
        <f>SUMIF('Nhap-Xuat'!$K$12:$K$50000,$A849,'Nhap-Xuat'!$S$12:$S$50000)</f>
        <v>0</v>
      </c>
      <c r="J849" s="138">
        <f t="shared" ref="J849:K849" si="1684">D849+F849-H849</f>
        <v>0</v>
      </c>
      <c r="K849" s="138">
        <f t="shared" si="1684"/>
        <v>0</v>
      </c>
      <c r="L849" s="138">
        <f t="shared" ref="L849:M849" si="1685">D849+F849</f>
        <v>0</v>
      </c>
      <c r="M849" s="138">
        <f t="shared" si="1685"/>
        <v>0</v>
      </c>
      <c r="N849" s="139" t="str">
        <f t="shared" si="6"/>
        <v/>
      </c>
      <c r="O849" s="138">
        <f t="shared" si="7"/>
        <v>0</v>
      </c>
      <c r="P849" s="140" t="str">
        <f t="shared" si="3"/>
        <v/>
      </c>
      <c r="Q849" s="141"/>
      <c r="R849" s="141"/>
      <c r="S849" s="141"/>
      <c r="T849" s="141"/>
      <c r="U849" s="141"/>
      <c r="V849" s="141"/>
      <c r="W849" s="141"/>
      <c r="X849" s="141"/>
      <c r="Y849" s="141"/>
      <c r="Z849" s="141"/>
    </row>
    <row r="850" ht="15.0" customHeight="1">
      <c r="A850" s="147"/>
      <c r="B850" s="135" t="str">
        <f t="shared" si="1278"/>
        <v/>
      </c>
      <c r="C850" s="136" t="str">
        <f t="shared" si="1279"/>
        <v/>
      </c>
      <c r="D850" s="137"/>
      <c r="E850" s="137"/>
      <c r="F850" s="138">
        <f>SUMIF('Nhap-Xuat'!$K$12:$K$50000,$A850,'Nhap-Xuat'!$N$12:$N$50000)</f>
        <v>0</v>
      </c>
      <c r="G850" s="138">
        <f>SUMIF('Nhap-Xuat'!$K$12:$K$50000,$A850,'Nhap-Xuat'!$P$12:$P$50000)</f>
        <v>0</v>
      </c>
      <c r="H850" s="138">
        <f>SUMIF('Nhap-Xuat'!$K$12:$K$50000,$A850,'Nhap-Xuat'!$Q$12:$Q$50000)</f>
        <v>0</v>
      </c>
      <c r="I850" s="138">
        <f>SUMIF('Nhap-Xuat'!$K$12:$K$50000,$A850,'Nhap-Xuat'!$S$12:$S$50000)</f>
        <v>0</v>
      </c>
      <c r="J850" s="138">
        <f t="shared" ref="J850:K850" si="1686">D850+F850-H850</f>
        <v>0</v>
      </c>
      <c r="K850" s="138">
        <f t="shared" si="1686"/>
        <v>0</v>
      </c>
      <c r="L850" s="138">
        <f t="shared" ref="L850:M850" si="1687">D850+F850</f>
        <v>0</v>
      </c>
      <c r="M850" s="138">
        <f t="shared" si="1687"/>
        <v>0</v>
      </c>
      <c r="N850" s="139" t="str">
        <f t="shared" si="6"/>
        <v/>
      </c>
      <c r="O850" s="138">
        <f t="shared" si="7"/>
        <v>0</v>
      </c>
      <c r="P850" s="140" t="str">
        <f t="shared" si="3"/>
        <v/>
      </c>
      <c r="Q850" s="141"/>
      <c r="R850" s="141"/>
      <c r="S850" s="141"/>
      <c r="T850" s="141"/>
      <c r="U850" s="141"/>
      <c r="V850" s="141"/>
      <c r="W850" s="141"/>
      <c r="X850" s="141"/>
      <c r="Y850" s="141"/>
      <c r="Z850" s="141"/>
    </row>
    <row r="851" ht="15.0" customHeight="1">
      <c r="A851" s="147"/>
      <c r="B851" s="135" t="str">
        <f t="shared" si="1278"/>
        <v/>
      </c>
      <c r="C851" s="136" t="str">
        <f t="shared" si="1279"/>
        <v/>
      </c>
      <c r="D851" s="137"/>
      <c r="E851" s="137"/>
      <c r="F851" s="138">
        <f>SUMIF('Nhap-Xuat'!$K$12:$K$50000,$A851,'Nhap-Xuat'!$N$12:$N$50000)</f>
        <v>0</v>
      </c>
      <c r="G851" s="138">
        <f>SUMIF('Nhap-Xuat'!$K$12:$K$50000,$A851,'Nhap-Xuat'!$P$12:$P$50000)</f>
        <v>0</v>
      </c>
      <c r="H851" s="138">
        <f>SUMIF('Nhap-Xuat'!$K$12:$K$50000,$A851,'Nhap-Xuat'!$Q$12:$Q$50000)</f>
        <v>0</v>
      </c>
      <c r="I851" s="138">
        <f>SUMIF('Nhap-Xuat'!$K$12:$K$50000,$A851,'Nhap-Xuat'!$S$12:$S$50000)</f>
        <v>0</v>
      </c>
      <c r="J851" s="138">
        <f t="shared" ref="J851:K851" si="1688">D851+F851-H851</f>
        <v>0</v>
      </c>
      <c r="K851" s="138">
        <f t="shared" si="1688"/>
        <v>0</v>
      </c>
      <c r="L851" s="138">
        <f t="shared" ref="L851:M851" si="1689">D851+F851</f>
        <v>0</v>
      </c>
      <c r="M851" s="138">
        <f t="shared" si="1689"/>
        <v>0</v>
      </c>
      <c r="N851" s="139" t="str">
        <f t="shared" si="6"/>
        <v/>
      </c>
      <c r="O851" s="138">
        <f t="shared" si="7"/>
        <v>0</v>
      </c>
      <c r="P851" s="140" t="str">
        <f t="shared" si="3"/>
        <v/>
      </c>
      <c r="Q851" s="141"/>
      <c r="R851" s="141"/>
      <c r="S851" s="141"/>
      <c r="T851" s="141"/>
      <c r="U851" s="141"/>
      <c r="V851" s="141"/>
      <c r="W851" s="141"/>
      <c r="X851" s="141"/>
      <c r="Y851" s="141"/>
      <c r="Z851" s="141"/>
    </row>
    <row r="852" ht="15.0" customHeight="1">
      <c r="A852" s="147"/>
      <c r="B852" s="135" t="str">
        <f t="shared" si="1278"/>
        <v/>
      </c>
      <c r="C852" s="136" t="str">
        <f t="shared" si="1279"/>
        <v/>
      </c>
      <c r="D852" s="137"/>
      <c r="E852" s="137"/>
      <c r="F852" s="138">
        <f>SUMIF('Nhap-Xuat'!$K$12:$K$50000,$A852,'Nhap-Xuat'!$N$12:$N$50000)</f>
        <v>0</v>
      </c>
      <c r="G852" s="138">
        <f>SUMIF('Nhap-Xuat'!$K$12:$K$50000,$A852,'Nhap-Xuat'!$P$12:$P$50000)</f>
        <v>0</v>
      </c>
      <c r="H852" s="138">
        <f>SUMIF('Nhap-Xuat'!$K$12:$K$50000,$A852,'Nhap-Xuat'!$Q$12:$Q$50000)</f>
        <v>0</v>
      </c>
      <c r="I852" s="138">
        <f>SUMIF('Nhap-Xuat'!$K$12:$K$50000,$A852,'Nhap-Xuat'!$S$12:$S$50000)</f>
        <v>0</v>
      </c>
      <c r="J852" s="138">
        <f t="shared" ref="J852:K852" si="1690">D852+F852-H852</f>
        <v>0</v>
      </c>
      <c r="K852" s="138">
        <f t="shared" si="1690"/>
        <v>0</v>
      </c>
      <c r="L852" s="138">
        <f t="shared" ref="L852:M852" si="1691">D852+F852</f>
        <v>0</v>
      </c>
      <c r="M852" s="138">
        <f t="shared" si="1691"/>
        <v>0</v>
      </c>
      <c r="N852" s="139" t="str">
        <f t="shared" si="6"/>
        <v/>
      </c>
      <c r="O852" s="138">
        <f t="shared" si="7"/>
        <v>0</v>
      </c>
      <c r="P852" s="140" t="str">
        <f t="shared" si="3"/>
        <v/>
      </c>
      <c r="Q852" s="141"/>
      <c r="R852" s="141"/>
      <c r="S852" s="141"/>
      <c r="T852" s="141"/>
      <c r="U852" s="141"/>
      <c r="V852" s="141"/>
      <c r="W852" s="141"/>
      <c r="X852" s="141"/>
      <c r="Y852" s="141"/>
      <c r="Z852" s="141"/>
    </row>
    <row r="853" ht="15.0" customHeight="1">
      <c r="A853" s="147"/>
      <c r="B853" s="135" t="str">
        <f t="shared" si="1278"/>
        <v/>
      </c>
      <c r="C853" s="136" t="str">
        <f t="shared" si="1279"/>
        <v/>
      </c>
      <c r="D853" s="137"/>
      <c r="E853" s="137"/>
      <c r="F853" s="138">
        <f>SUMIF('Nhap-Xuat'!$K$12:$K$50000,$A853,'Nhap-Xuat'!$N$12:$N$50000)</f>
        <v>0</v>
      </c>
      <c r="G853" s="138">
        <f>SUMIF('Nhap-Xuat'!$K$12:$K$50000,$A853,'Nhap-Xuat'!$P$12:$P$50000)</f>
        <v>0</v>
      </c>
      <c r="H853" s="138">
        <f>SUMIF('Nhap-Xuat'!$K$12:$K$50000,$A853,'Nhap-Xuat'!$Q$12:$Q$50000)</f>
        <v>0</v>
      </c>
      <c r="I853" s="138">
        <f>SUMIF('Nhap-Xuat'!$K$12:$K$50000,$A853,'Nhap-Xuat'!$S$12:$S$50000)</f>
        <v>0</v>
      </c>
      <c r="J853" s="138">
        <f t="shared" ref="J853:K853" si="1692">D853+F853-H853</f>
        <v>0</v>
      </c>
      <c r="K853" s="138">
        <f t="shared" si="1692"/>
        <v>0</v>
      </c>
      <c r="L853" s="138">
        <f t="shared" ref="L853:M853" si="1693">D853+F853</f>
        <v>0</v>
      </c>
      <c r="M853" s="138">
        <f t="shared" si="1693"/>
        <v>0</v>
      </c>
      <c r="N853" s="139" t="str">
        <f t="shared" si="6"/>
        <v/>
      </c>
      <c r="O853" s="138">
        <f t="shared" si="7"/>
        <v>0</v>
      </c>
      <c r="P853" s="140" t="str">
        <f t="shared" si="3"/>
        <v/>
      </c>
      <c r="Q853" s="141"/>
      <c r="R853" s="141"/>
      <c r="S853" s="141"/>
      <c r="T853" s="141"/>
      <c r="U853" s="141"/>
      <c r="V853" s="141"/>
      <c r="W853" s="141"/>
      <c r="X853" s="141"/>
      <c r="Y853" s="141"/>
      <c r="Z853" s="141"/>
    </row>
    <row r="854" ht="15.0" customHeight="1">
      <c r="A854" s="147"/>
      <c r="B854" s="135" t="str">
        <f t="shared" si="1278"/>
        <v/>
      </c>
      <c r="C854" s="136" t="str">
        <f t="shared" si="1279"/>
        <v/>
      </c>
      <c r="D854" s="137"/>
      <c r="E854" s="137"/>
      <c r="F854" s="138">
        <f>SUMIF('Nhap-Xuat'!$K$12:$K$50000,$A854,'Nhap-Xuat'!$N$12:$N$50000)</f>
        <v>0</v>
      </c>
      <c r="G854" s="138">
        <f>SUMIF('Nhap-Xuat'!$K$12:$K$50000,$A854,'Nhap-Xuat'!$P$12:$P$50000)</f>
        <v>0</v>
      </c>
      <c r="H854" s="138">
        <f>SUMIF('Nhap-Xuat'!$K$12:$K$50000,$A854,'Nhap-Xuat'!$Q$12:$Q$50000)</f>
        <v>0</v>
      </c>
      <c r="I854" s="138">
        <f>SUMIF('Nhap-Xuat'!$K$12:$K$50000,$A854,'Nhap-Xuat'!$S$12:$S$50000)</f>
        <v>0</v>
      </c>
      <c r="J854" s="138">
        <f t="shared" ref="J854:K854" si="1694">D854+F854-H854</f>
        <v>0</v>
      </c>
      <c r="K854" s="138">
        <f t="shared" si="1694"/>
        <v>0</v>
      </c>
      <c r="L854" s="138">
        <f t="shared" ref="L854:M854" si="1695">D854+F854</f>
        <v>0</v>
      </c>
      <c r="M854" s="138">
        <f t="shared" si="1695"/>
        <v>0</v>
      </c>
      <c r="N854" s="139" t="str">
        <f t="shared" si="6"/>
        <v/>
      </c>
      <c r="O854" s="138">
        <f t="shared" si="7"/>
        <v>0</v>
      </c>
      <c r="P854" s="140" t="str">
        <f t="shared" si="3"/>
        <v/>
      </c>
      <c r="Q854" s="141"/>
      <c r="R854" s="141"/>
      <c r="S854" s="141"/>
      <c r="T854" s="141"/>
      <c r="U854" s="141"/>
      <c r="V854" s="141"/>
      <c r="W854" s="141"/>
      <c r="X854" s="141"/>
      <c r="Y854" s="141"/>
      <c r="Z854" s="141"/>
    </row>
    <row r="855" ht="15.0" customHeight="1">
      <c r="A855" s="147"/>
      <c r="B855" s="135" t="str">
        <f t="shared" si="1278"/>
        <v/>
      </c>
      <c r="C855" s="136" t="str">
        <f t="shared" si="1279"/>
        <v/>
      </c>
      <c r="D855" s="137"/>
      <c r="E855" s="137"/>
      <c r="F855" s="138">
        <f>SUMIF('Nhap-Xuat'!$K$12:$K$50000,$A855,'Nhap-Xuat'!$N$12:$N$50000)</f>
        <v>0</v>
      </c>
      <c r="G855" s="138">
        <f>SUMIF('Nhap-Xuat'!$K$12:$K$50000,$A855,'Nhap-Xuat'!$P$12:$P$50000)</f>
        <v>0</v>
      </c>
      <c r="H855" s="138">
        <f>SUMIF('Nhap-Xuat'!$K$12:$K$50000,$A855,'Nhap-Xuat'!$Q$12:$Q$50000)</f>
        <v>0</v>
      </c>
      <c r="I855" s="138">
        <f>SUMIF('Nhap-Xuat'!$K$12:$K$50000,$A855,'Nhap-Xuat'!$S$12:$S$50000)</f>
        <v>0</v>
      </c>
      <c r="J855" s="138">
        <f t="shared" ref="J855:K855" si="1696">D855+F855-H855</f>
        <v>0</v>
      </c>
      <c r="K855" s="138">
        <f t="shared" si="1696"/>
        <v>0</v>
      </c>
      <c r="L855" s="138">
        <f t="shared" ref="L855:M855" si="1697">D855+F855</f>
        <v>0</v>
      </c>
      <c r="M855" s="138">
        <f t="shared" si="1697"/>
        <v>0</v>
      </c>
      <c r="N855" s="139" t="str">
        <f t="shared" si="6"/>
        <v/>
      </c>
      <c r="O855" s="138">
        <f t="shared" si="7"/>
        <v>0</v>
      </c>
      <c r="P855" s="140" t="str">
        <f t="shared" si="3"/>
        <v/>
      </c>
      <c r="Q855" s="141"/>
      <c r="R855" s="141"/>
      <c r="S855" s="141"/>
      <c r="T855" s="141"/>
      <c r="U855" s="141"/>
      <c r="V855" s="141"/>
      <c r="W855" s="141"/>
      <c r="X855" s="141"/>
      <c r="Y855" s="141"/>
      <c r="Z855" s="141"/>
    </row>
    <row r="856" ht="15.0" customHeight="1">
      <c r="A856" s="147"/>
      <c r="B856" s="135" t="str">
        <f t="shared" si="1278"/>
        <v/>
      </c>
      <c r="C856" s="136" t="str">
        <f t="shared" si="1279"/>
        <v/>
      </c>
      <c r="D856" s="137"/>
      <c r="E856" s="137"/>
      <c r="F856" s="138">
        <f>SUMIF('Nhap-Xuat'!$K$12:$K$50000,$A856,'Nhap-Xuat'!$N$12:$N$50000)</f>
        <v>0</v>
      </c>
      <c r="G856" s="138">
        <f>SUMIF('Nhap-Xuat'!$K$12:$K$50000,$A856,'Nhap-Xuat'!$P$12:$P$50000)</f>
        <v>0</v>
      </c>
      <c r="H856" s="138">
        <f>SUMIF('Nhap-Xuat'!$K$12:$K$50000,$A856,'Nhap-Xuat'!$Q$12:$Q$50000)</f>
        <v>0</v>
      </c>
      <c r="I856" s="138">
        <f>SUMIF('Nhap-Xuat'!$K$12:$K$50000,$A856,'Nhap-Xuat'!$S$12:$S$50000)</f>
        <v>0</v>
      </c>
      <c r="J856" s="138">
        <f t="shared" ref="J856:K856" si="1698">D856+F856-H856</f>
        <v>0</v>
      </c>
      <c r="K856" s="138">
        <f t="shared" si="1698"/>
        <v>0</v>
      </c>
      <c r="L856" s="138">
        <f t="shared" ref="L856:M856" si="1699">D856+F856</f>
        <v>0</v>
      </c>
      <c r="M856" s="138">
        <f t="shared" si="1699"/>
        <v>0</v>
      </c>
      <c r="N856" s="139" t="str">
        <f t="shared" si="6"/>
        <v/>
      </c>
      <c r="O856" s="138">
        <f t="shared" si="7"/>
        <v>0</v>
      </c>
      <c r="P856" s="140" t="str">
        <f t="shared" si="3"/>
        <v/>
      </c>
      <c r="Q856" s="141"/>
      <c r="R856" s="141"/>
      <c r="S856" s="141"/>
      <c r="T856" s="141"/>
      <c r="U856" s="141"/>
      <c r="V856" s="141"/>
      <c r="W856" s="141"/>
      <c r="X856" s="141"/>
      <c r="Y856" s="141"/>
      <c r="Z856" s="141"/>
    </row>
    <row r="857" ht="15.0" customHeight="1">
      <c r="A857" s="147"/>
      <c r="B857" s="135" t="str">
        <f t="shared" si="1278"/>
        <v/>
      </c>
      <c r="C857" s="136" t="str">
        <f t="shared" si="1279"/>
        <v/>
      </c>
      <c r="D857" s="137"/>
      <c r="E857" s="137"/>
      <c r="F857" s="138">
        <f>SUMIF('Nhap-Xuat'!$K$12:$K$50000,$A857,'Nhap-Xuat'!$N$12:$N$50000)</f>
        <v>0</v>
      </c>
      <c r="G857" s="138">
        <f>SUMIF('Nhap-Xuat'!$K$12:$K$50000,$A857,'Nhap-Xuat'!$P$12:$P$50000)</f>
        <v>0</v>
      </c>
      <c r="H857" s="138">
        <f>SUMIF('Nhap-Xuat'!$K$12:$K$50000,$A857,'Nhap-Xuat'!$Q$12:$Q$50000)</f>
        <v>0</v>
      </c>
      <c r="I857" s="138">
        <f>SUMIF('Nhap-Xuat'!$K$12:$K$50000,$A857,'Nhap-Xuat'!$S$12:$S$50000)</f>
        <v>0</v>
      </c>
      <c r="J857" s="138">
        <f t="shared" ref="J857:K857" si="1700">D857+F857-H857</f>
        <v>0</v>
      </c>
      <c r="K857" s="138">
        <f t="shared" si="1700"/>
        <v>0</v>
      </c>
      <c r="L857" s="138">
        <f t="shared" ref="L857:M857" si="1701">D857+F857</f>
        <v>0</v>
      </c>
      <c r="M857" s="138">
        <f t="shared" si="1701"/>
        <v>0</v>
      </c>
      <c r="N857" s="139" t="str">
        <f t="shared" si="6"/>
        <v/>
      </c>
      <c r="O857" s="138">
        <f t="shared" si="7"/>
        <v>0</v>
      </c>
      <c r="P857" s="140" t="str">
        <f t="shared" si="3"/>
        <v/>
      </c>
      <c r="Q857" s="141"/>
      <c r="R857" s="141"/>
      <c r="S857" s="141"/>
      <c r="T857" s="141"/>
      <c r="U857" s="141"/>
      <c r="V857" s="141"/>
      <c r="W857" s="141"/>
      <c r="X857" s="141"/>
      <c r="Y857" s="141"/>
      <c r="Z857" s="141"/>
    </row>
    <row r="858" ht="15.0" customHeight="1">
      <c r="A858" s="147"/>
      <c r="B858" s="135" t="str">
        <f t="shared" si="1278"/>
        <v/>
      </c>
      <c r="C858" s="136" t="str">
        <f t="shared" si="1279"/>
        <v/>
      </c>
      <c r="D858" s="137"/>
      <c r="E858" s="137"/>
      <c r="F858" s="138">
        <f>SUMIF('Nhap-Xuat'!$K$12:$K$50000,$A858,'Nhap-Xuat'!$N$12:$N$50000)</f>
        <v>0</v>
      </c>
      <c r="G858" s="138">
        <f>SUMIF('Nhap-Xuat'!$K$12:$K$50000,$A858,'Nhap-Xuat'!$P$12:$P$50000)</f>
        <v>0</v>
      </c>
      <c r="H858" s="138">
        <f>SUMIF('Nhap-Xuat'!$K$12:$K$50000,$A858,'Nhap-Xuat'!$Q$12:$Q$50000)</f>
        <v>0</v>
      </c>
      <c r="I858" s="138">
        <f>SUMIF('Nhap-Xuat'!$K$12:$K$50000,$A858,'Nhap-Xuat'!$S$12:$S$50000)</f>
        <v>0</v>
      </c>
      <c r="J858" s="138">
        <f t="shared" ref="J858:K858" si="1702">D858+F858-H858</f>
        <v>0</v>
      </c>
      <c r="K858" s="138">
        <f t="shared" si="1702"/>
        <v>0</v>
      </c>
      <c r="L858" s="138">
        <f t="shared" ref="L858:M858" si="1703">D858+F858</f>
        <v>0</v>
      </c>
      <c r="M858" s="138">
        <f t="shared" si="1703"/>
        <v>0</v>
      </c>
      <c r="N858" s="139" t="str">
        <f t="shared" si="6"/>
        <v/>
      </c>
      <c r="O858" s="138">
        <f t="shared" si="7"/>
        <v>0</v>
      </c>
      <c r="P858" s="140" t="str">
        <f t="shared" si="3"/>
        <v/>
      </c>
      <c r="Q858" s="141"/>
      <c r="R858" s="141"/>
      <c r="S858" s="141"/>
      <c r="T858" s="141"/>
      <c r="U858" s="141"/>
      <c r="V858" s="141"/>
      <c r="W858" s="141"/>
      <c r="X858" s="141"/>
      <c r="Y858" s="141"/>
      <c r="Z858" s="141"/>
    </row>
    <row r="859" ht="15.0" customHeight="1">
      <c r="A859" s="147"/>
      <c r="B859" s="135" t="str">
        <f t="shared" si="1278"/>
        <v/>
      </c>
      <c r="C859" s="136" t="str">
        <f t="shared" si="1279"/>
        <v/>
      </c>
      <c r="D859" s="137"/>
      <c r="E859" s="137"/>
      <c r="F859" s="138">
        <f>SUMIF('Nhap-Xuat'!$K$12:$K$50000,$A859,'Nhap-Xuat'!$N$12:$N$50000)</f>
        <v>0</v>
      </c>
      <c r="G859" s="138">
        <f>SUMIF('Nhap-Xuat'!$K$12:$K$50000,$A859,'Nhap-Xuat'!$P$12:$P$50000)</f>
        <v>0</v>
      </c>
      <c r="H859" s="138">
        <f>SUMIF('Nhap-Xuat'!$K$12:$K$50000,$A859,'Nhap-Xuat'!$Q$12:$Q$50000)</f>
        <v>0</v>
      </c>
      <c r="I859" s="138">
        <f>SUMIF('Nhap-Xuat'!$K$12:$K$50000,$A859,'Nhap-Xuat'!$S$12:$S$50000)</f>
        <v>0</v>
      </c>
      <c r="J859" s="138">
        <f t="shared" ref="J859:K859" si="1704">D859+F859-H859</f>
        <v>0</v>
      </c>
      <c r="K859" s="138">
        <f t="shared" si="1704"/>
        <v>0</v>
      </c>
      <c r="L859" s="138">
        <f t="shared" ref="L859:M859" si="1705">D859+F859</f>
        <v>0</v>
      </c>
      <c r="M859" s="138">
        <f t="shared" si="1705"/>
        <v>0</v>
      </c>
      <c r="N859" s="139" t="str">
        <f t="shared" si="6"/>
        <v/>
      </c>
      <c r="O859" s="138">
        <f t="shared" si="7"/>
        <v>0</v>
      </c>
      <c r="P859" s="140" t="str">
        <f t="shared" si="3"/>
        <v/>
      </c>
      <c r="Q859" s="141"/>
      <c r="R859" s="141"/>
      <c r="S859" s="141"/>
      <c r="T859" s="141"/>
      <c r="U859" s="141"/>
      <c r="V859" s="141"/>
      <c r="W859" s="141"/>
      <c r="X859" s="141"/>
      <c r="Y859" s="141"/>
      <c r="Z859" s="141"/>
    </row>
    <row r="860" ht="15.0" customHeight="1">
      <c r="A860" s="147"/>
      <c r="B860" s="135" t="str">
        <f t="shared" si="1278"/>
        <v/>
      </c>
      <c r="C860" s="136" t="str">
        <f t="shared" si="1279"/>
        <v/>
      </c>
      <c r="D860" s="137"/>
      <c r="E860" s="137"/>
      <c r="F860" s="138">
        <f>SUMIF('Nhap-Xuat'!$K$12:$K$50000,$A860,'Nhap-Xuat'!$N$12:$N$50000)</f>
        <v>0</v>
      </c>
      <c r="G860" s="138">
        <f>SUMIF('Nhap-Xuat'!$K$12:$K$50000,$A860,'Nhap-Xuat'!$P$12:$P$50000)</f>
        <v>0</v>
      </c>
      <c r="H860" s="138">
        <f>SUMIF('Nhap-Xuat'!$K$12:$K$50000,$A860,'Nhap-Xuat'!$Q$12:$Q$50000)</f>
        <v>0</v>
      </c>
      <c r="I860" s="138">
        <f>SUMIF('Nhap-Xuat'!$K$12:$K$50000,$A860,'Nhap-Xuat'!$S$12:$S$50000)</f>
        <v>0</v>
      </c>
      <c r="J860" s="138">
        <f t="shared" ref="J860:K860" si="1706">D860+F860-H860</f>
        <v>0</v>
      </c>
      <c r="K860" s="138">
        <f t="shared" si="1706"/>
        <v>0</v>
      </c>
      <c r="L860" s="138">
        <f t="shared" ref="L860:M860" si="1707">D860+F860</f>
        <v>0</v>
      </c>
      <c r="M860" s="138">
        <f t="shared" si="1707"/>
        <v>0</v>
      </c>
      <c r="N860" s="139" t="str">
        <f t="shared" si="6"/>
        <v/>
      </c>
      <c r="O860" s="138">
        <f t="shared" si="7"/>
        <v>0</v>
      </c>
      <c r="P860" s="140" t="str">
        <f t="shared" si="3"/>
        <v/>
      </c>
      <c r="Q860" s="141"/>
      <c r="R860" s="141"/>
      <c r="S860" s="141"/>
      <c r="T860" s="141"/>
      <c r="U860" s="141"/>
      <c r="V860" s="141"/>
      <c r="W860" s="141"/>
      <c r="X860" s="141"/>
      <c r="Y860" s="141"/>
      <c r="Z860" s="141"/>
    </row>
    <row r="861" ht="15.75" customHeight="1">
      <c r="A861" s="112"/>
      <c r="B861" s="154" t="str">
        <f t="shared" si="1278"/>
        <v/>
      </c>
      <c r="C861" s="155" t="str">
        <f t="shared" si="1279"/>
        <v/>
      </c>
      <c r="D861" s="115"/>
      <c r="E861" s="115"/>
      <c r="F861" s="115"/>
      <c r="G861" s="112"/>
      <c r="H861" s="112"/>
      <c r="I861" s="112"/>
      <c r="J861" s="112"/>
      <c r="K861" s="112"/>
      <c r="L861" s="112"/>
      <c r="M861" s="112"/>
      <c r="N861" s="112"/>
      <c r="O861" s="112"/>
      <c r="P861" s="124" t="str">
        <f t="shared" si="3"/>
        <v/>
      </c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ht="15.75" customHeight="1">
      <c r="A862" s="112"/>
      <c r="B862" s="154" t="str">
        <f t="shared" si="1278"/>
        <v/>
      </c>
      <c r="C862" s="155" t="str">
        <f t="shared" si="1279"/>
        <v/>
      </c>
      <c r="D862" s="115"/>
      <c r="E862" s="115"/>
      <c r="F862" s="115"/>
      <c r="G862" s="112"/>
      <c r="H862" s="112"/>
      <c r="I862" s="112"/>
      <c r="J862" s="112"/>
      <c r="K862" s="112"/>
      <c r="L862" s="112"/>
      <c r="M862" s="112"/>
      <c r="N862" s="112"/>
      <c r="O862" s="112"/>
      <c r="P862" s="124" t="str">
        <f t="shared" si="3"/>
        <v/>
      </c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ht="15.75" customHeight="1">
      <c r="A863" s="112"/>
      <c r="B863" s="154" t="str">
        <f t="shared" si="1278"/>
        <v/>
      </c>
      <c r="C863" s="155" t="str">
        <f t="shared" si="1279"/>
        <v/>
      </c>
      <c r="D863" s="115"/>
      <c r="E863" s="115"/>
      <c r="F863" s="115"/>
      <c r="G863" s="112"/>
      <c r="H863" s="112"/>
      <c r="I863" s="112"/>
      <c r="J863" s="112"/>
      <c r="K863" s="112"/>
      <c r="L863" s="112"/>
      <c r="M863" s="112"/>
      <c r="N863" s="112"/>
      <c r="O863" s="112"/>
      <c r="P863" s="124" t="str">
        <f t="shared" si="3"/>
        <v/>
      </c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ht="15.75" customHeight="1">
      <c r="A864" s="112"/>
      <c r="B864" s="154" t="str">
        <f t="shared" si="1278"/>
        <v/>
      </c>
      <c r="C864" s="155" t="str">
        <f t="shared" si="1279"/>
        <v/>
      </c>
      <c r="D864" s="115"/>
      <c r="E864" s="115"/>
      <c r="F864" s="115"/>
      <c r="G864" s="112"/>
      <c r="H864" s="112"/>
      <c r="I864" s="112"/>
      <c r="J864" s="112"/>
      <c r="K864" s="112"/>
      <c r="L864" s="112"/>
      <c r="M864" s="112"/>
      <c r="N864" s="112"/>
      <c r="O864" s="112"/>
      <c r="P864" s="124" t="str">
        <f t="shared" si="3"/>
        <v/>
      </c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ht="15.75" customHeight="1">
      <c r="A865" s="112"/>
      <c r="B865" s="154" t="str">
        <f t="shared" si="1278"/>
        <v/>
      </c>
      <c r="C865" s="155" t="str">
        <f t="shared" si="1279"/>
        <v/>
      </c>
      <c r="D865" s="115"/>
      <c r="E865" s="115"/>
      <c r="F865" s="115"/>
      <c r="G865" s="112"/>
      <c r="H865" s="112"/>
      <c r="I865" s="112"/>
      <c r="J865" s="112"/>
      <c r="K865" s="112"/>
      <c r="L865" s="112"/>
      <c r="M865" s="112"/>
      <c r="N865" s="112"/>
      <c r="O865" s="112"/>
      <c r="P865" s="124" t="str">
        <f t="shared" si="3"/>
        <v/>
      </c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ht="15.75" customHeight="1">
      <c r="A866" s="112"/>
      <c r="B866" s="154" t="str">
        <f t="shared" si="1278"/>
        <v/>
      </c>
      <c r="C866" s="155" t="str">
        <f t="shared" si="1279"/>
        <v/>
      </c>
      <c r="D866" s="115"/>
      <c r="E866" s="115"/>
      <c r="F866" s="115"/>
      <c r="G866" s="112"/>
      <c r="H866" s="112"/>
      <c r="I866" s="112"/>
      <c r="J866" s="112"/>
      <c r="K866" s="112"/>
      <c r="L866" s="112"/>
      <c r="M866" s="112"/>
      <c r="N866" s="112"/>
      <c r="O866" s="112"/>
      <c r="P866" s="124" t="str">
        <f t="shared" si="3"/>
        <v/>
      </c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ht="15.75" customHeight="1">
      <c r="A867" s="112"/>
      <c r="B867" s="154" t="str">
        <f t="shared" si="1278"/>
        <v/>
      </c>
      <c r="C867" s="155" t="str">
        <f t="shared" si="1279"/>
        <v/>
      </c>
      <c r="D867" s="115"/>
      <c r="E867" s="115"/>
      <c r="F867" s="115"/>
      <c r="G867" s="112"/>
      <c r="H867" s="112"/>
      <c r="I867" s="112"/>
      <c r="J867" s="112"/>
      <c r="K867" s="112"/>
      <c r="L867" s="112"/>
      <c r="M867" s="112"/>
      <c r="N867" s="112"/>
      <c r="O867" s="112"/>
      <c r="P867" s="124" t="str">
        <f t="shared" si="3"/>
        <v/>
      </c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ht="15.75" customHeight="1">
      <c r="A868" s="112"/>
      <c r="B868" s="154" t="str">
        <f t="shared" si="1278"/>
        <v/>
      </c>
      <c r="C868" s="155" t="str">
        <f t="shared" si="1279"/>
        <v/>
      </c>
      <c r="D868" s="115"/>
      <c r="E868" s="115"/>
      <c r="F868" s="115"/>
      <c r="G868" s="112"/>
      <c r="H868" s="112"/>
      <c r="I868" s="112"/>
      <c r="J868" s="112"/>
      <c r="K868" s="112"/>
      <c r="L868" s="112"/>
      <c r="M868" s="112"/>
      <c r="N868" s="112"/>
      <c r="O868" s="112"/>
      <c r="P868" s="124" t="str">
        <f t="shared" si="3"/>
        <v/>
      </c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ht="15.75" customHeight="1">
      <c r="A869" s="112"/>
      <c r="B869" s="154" t="str">
        <f t="shared" si="1278"/>
        <v/>
      </c>
      <c r="C869" s="155" t="str">
        <f t="shared" si="1279"/>
        <v/>
      </c>
      <c r="D869" s="115"/>
      <c r="E869" s="115"/>
      <c r="F869" s="115"/>
      <c r="G869" s="112"/>
      <c r="H869" s="112"/>
      <c r="I869" s="112"/>
      <c r="J869" s="112"/>
      <c r="K869" s="112"/>
      <c r="L869" s="112"/>
      <c r="M869" s="112"/>
      <c r="N869" s="112"/>
      <c r="O869" s="112"/>
      <c r="P869" s="124" t="str">
        <f t="shared" si="3"/>
        <v/>
      </c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ht="15.75" customHeight="1">
      <c r="A870" s="112"/>
      <c r="B870" s="154" t="str">
        <f t="shared" si="1278"/>
        <v/>
      </c>
      <c r="C870" s="155" t="str">
        <f t="shared" si="1279"/>
        <v/>
      </c>
      <c r="D870" s="115"/>
      <c r="E870" s="115"/>
      <c r="F870" s="115"/>
      <c r="G870" s="112"/>
      <c r="H870" s="112"/>
      <c r="I870" s="112"/>
      <c r="J870" s="112"/>
      <c r="K870" s="112"/>
      <c r="L870" s="112"/>
      <c r="M870" s="112"/>
      <c r="N870" s="112"/>
      <c r="O870" s="112"/>
      <c r="P870" s="124" t="str">
        <f t="shared" si="3"/>
        <v/>
      </c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ht="15.75" customHeight="1">
      <c r="A871" s="112"/>
      <c r="B871" s="154" t="str">
        <f t="shared" si="1278"/>
        <v/>
      </c>
      <c r="C871" s="155" t="str">
        <f t="shared" si="1279"/>
        <v/>
      </c>
      <c r="D871" s="115"/>
      <c r="E871" s="115"/>
      <c r="F871" s="115"/>
      <c r="G871" s="112"/>
      <c r="H871" s="112"/>
      <c r="I871" s="112"/>
      <c r="J871" s="112"/>
      <c r="K871" s="112"/>
      <c r="L871" s="112"/>
      <c r="M871" s="112"/>
      <c r="N871" s="112"/>
      <c r="O871" s="112"/>
      <c r="P871" s="124" t="str">
        <f t="shared" si="3"/>
        <v/>
      </c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ht="15.75" customHeight="1">
      <c r="A872" s="112"/>
      <c r="B872" s="154" t="str">
        <f t="shared" si="1278"/>
        <v/>
      </c>
      <c r="C872" s="155" t="str">
        <f t="shared" si="1279"/>
        <v/>
      </c>
      <c r="D872" s="115"/>
      <c r="E872" s="115"/>
      <c r="F872" s="115"/>
      <c r="G872" s="112"/>
      <c r="H872" s="112"/>
      <c r="I872" s="112"/>
      <c r="J872" s="112"/>
      <c r="K872" s="112"/>
      <c r="L872" s="112"/>
      <c r="M872" s="112"/>
      <c r="N872" s="112"/>
      <c r="O872" s="112"/>
      <c r="P872" s="124" t="str">
        <f t="shared" si="3"/>
        <v/>
      </c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ht="15.75" customHeight="1">
      <c r="A873" s="112"/>
      <c r="B873" s="154" t="str">
        <f t="shared" si="1278"/>
        <v/>
      </c>
      <c r="C873" s="155" t="str">
        <f t="shared" si="1279"/>
        <v/>
      </c>
      <c r="D873" s="115"/>
      <c r="E873" s="115"/>
      <c r="F873" s="115"/>
      <c r="G873" s="112"/>
      <c r="H873" s="112"/>
      <c r="I873" s="112"/>
      <c r="J873" s="112"/>
      <c r="K873" s="112"/>
      <c r="L873" s="112"/>
      <c r="M873" s="112"/>
      <c r="N873" s="112"/>
      <c r="O873" s="112"/>
      <c r="P873" s="124" t="str">
        <f t="shared" si="3"/>
        <v/>
      </c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ht="15.75" customHeight="1">
      <c r="A874" s="112"/>
      <c r="B874" s="154" t="str">
        <f t="shared" si="1278"/>
        <v/>
      </c>
      <c r="C874" s="155" t="str">
        <f t="shared" si="1279"/>
        <v/>
      </c>
      <c r="D874" s="115"/>
      <c r="E874" s="115"/>
      <c r="F874" s="115"/>
      <c r="G874" s="112"/>
      <c r="H874" s="112"/>
      <c r="I874" s="112"/>
      <c r="J874" s="112"/>
      <c r="K874" s="112"/>
      <c r="L874" s="112"/>
      <c r="M874" s="112"/>
      <c r="N874" s="112"/>
      <c r="O874" s="112"/>
      <c r="P874" s="124" t="str">
        <f t="shared" si="3"/>
        <v/>
      </c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ht="15.75" customHeight="1">
      <c r="A875" s="112"/>
      <c r="B875" s="154" t="str">
        <f t="shared" si="1278"/>
        <v/>
      </c>
      <c r="C875" s="155" t="str">
        <f t="shared" si="1279"/>
        <v/>
      </c>
      <c r="D875" s="115"/>
      <c r="E875" s="115"/>
      <c r="F875" s="115"/>
      <c r="G875" s="112"/>
      <c r="H875" s="112"/>
      <c r="I875" s="112"/>
      <c r="J875" s="112"/>
      <c r="K875" s="112"/>
      <c r="L875" s="112"/>
      <c r="M875" s="112"/>
      <c r="N875" s="112"/>
      <c r="O875" s="112"/>
      <c r="P875" s="114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ht="15.75" customHeight="1">
      <c r="A876" s="112"/>
      <c r="B876" s="154" t="str">
        <f t="shared" si="1278"/>
        <v/>
      </c>
      <c r="C876" s="155" t="str">
        <f t="shared" si="1279"/>
        <v/>
      </c>
      <c r="D876" s="115"/>
      <c r="E876" s="115"/>
      <c r="F876" s="115"/>
      <c r="G876" s="112"/>
      <c r="H876" s="112"/>
      <c r="I876" s="112"/>
      <c r="J876" s="112"/>
      <c r="K876" s="112"/>
      <c r="L876" s="112"/>
      <c r="M876" s="112"/>
      <c r="N876" s="112"/>
      <c r="O876" s="112"/>
      <c r="P876" s="114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ht="15.75" customHeight="1">
      <c r="A877" s="112"/>
      <c r="B877" s="154" t="str">
        <f t="shared" si="1278"/>
        <v/>
      </c>
      <c r="C877" s="155" t="str">
        <f t="shared" si="1279"/>
        <v/>
      </c>
      <c r="D877" s="115"/>
      <c r="E877" s="115"/>
      <c r="F877" s="115"/>
      <c r="G877" s="112"/>
      <c r="H877" s="112"/>
      <c r="I877" s="112"/>
      <c r="J877" s="112"/>
      <c r="K877" s="112"/>
      <c r="L877" s="112"/>
      <c r="M877" s="112"/>
      <c r="N877" s="112"/>
      <c r="O877" s="112"/>
      <c r="P877" s="114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ht="15.75" customHeight="1">
      <c r="A878" s="112"/>
      <c r="B878" s="154" t="str">
        <f t="shared" si="1278"/>
        <v/>
      </c>
      <c r="C878" s="155" t="str">
        <f t="shared" si="1279"/>
        <v/>
      </c>
      <c r="D878" s="115"/>
      <c r="E878" s="115"/>
      <c r="F878" s="115"/>
      <c r="G878" s="112"/>
      <c r="H878" s="112"/>
      <c r="I878" s="112"/>
      <c r="J878" s="112"/>
      <c r="K878" s="112"/>
      <c r="L878" s="112"/>
      <c r="M878" s="112"/>
      <c r="N878" s="112"/>
      <c r="O878" s="112"/>
      <c r="P878" s="114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ht="15.75" customHeight="1">
      <c r="A879" s="112"/>
      <c r="B879" s="154" t="str">
        <f t="shared" si="1278"/>
        <v/>
      </c>
      <c r="C879" s="155" t="str">
        <f t="shared" si="1279"/>
        <v/>
      </c>
      <c r="D879" s="115"/>
      <c r="E879" s="115"/>
      <c r="F879" s="115"/>
      <c r="G879" s="112"/>
      <c r="H879" s="112"/>
      <c r="I879" s="112"/>
      <c r="J879" s="112"/>
      <c r="K879" s="112"/>
      <c r="L879" s="112"/>
      <c r="M879" s="112"/>
      <c r="N879" s="112"/>
      <c r="O879" s="112"/>
      <c r="P879" s="114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ht="15.75" customHeight="1">
      <c r="A880" s="112"/>
      <c r="B880" s="154" t="str">
        <f t="shared" si="1278"/>
        <v/>
      </c>
      <c r="C880" s="155" t="str">
        <f t="shared" si="1279"/>
        <v/>
      </c>
      <c r="D880" s="115"/>
      <c r="E880" s="115"/>
      <c r="F880" s="115"/>
      <c r="G880" s="112"/>
      <c r="H880" s="112"/>
      <c r="I880" s="112"/>
      <c r="J880" s="112"/>
      <c r="K880" s="112"/>
      <c r="L880" s="112"/>
      <c r="M880" s="112"/>
      <c r="N880" s="112"/>
      <c r="O880" s="112"/>
      <c r="P880" s="114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ht="15.75" customHeight="1">
      <c r="A881" s="112"/>
      <c r="B881" s="154" t="str">
        <f t="shared" si="1278"/>
        <v/>
      </c>
      <c r="C881" s="155" t="str">
        <f t="shared" si="1279"/>
        <v/>
      </c>
      <c r="D881" s="115"/>
      <c r="E881" s="115"/>
      <c r="F881" s="115"/>
      <c r="G881" s="112"/>
      <c r="H881" s="112"/>
      <c r="I881" s="112"/>
      <c r="J881" s="112"/>
      <c r="K881" s="112"/>
      <c r="L881" s="112"/>
      <c r="M881" s="112"/>
      <c r="N881" s="112"/>
      <c r="O881" s="112"/>
      <c r="P881" s="114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ht="15.75" customHeight="1">
      <c r="A882" s="112"/>
      <c r="B882" s="154" t="str">
        <f t="shared" si="1278"/>
        <v/>
      </c>
      <c r="C882" s="155" t="str">
        <f t="shared" si="1279"/>
        <v/>
      </c>
      <c r="D882" s="115"/>
      <c r="E882" s="115"/>
      <c r="F882" s="115"/>
      <c r="G882" s="112"/>
      <c r="H882" s="112"/>
      <c r="I882" s="112"/>
      <c r="J882" s="112"/>
      <c r="K882" s="112"/>
      <c r="L882" s="112"/>
      <c r="M882" s="112"/>
      <c r="N882" s="112"/>
      <c r="O882" s="112"/>
      <c r="P882" s="114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ht="15.75" customHeight="1">
      <c r="A883" s="112"/>
      <c r="B883" s="112"/>
      <c r="C883" s="113"/>
      <c r="D883" s="115"/>
      <c r="E883" s="115"/>
      <c r="F883" s="115"/>
      <c r="G883" s="112"/>
      <c r="H883" s="112"/>
      <c r="I883" s="112"/>
      <c r="J883" s="112"/>
      <c r="K883" s="112"/>
      <c r="L883" s="112"/>
      <c r="M883" s="112"/>
      <c r="N883" s="112"/>
      <c r="O883" s="112"/>
      <c r="P883" s="114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ht="15.75" customHeight="1">
      <c r="A884" s="112"/>
      <c r="B884" s="112"/>
      <c r="C884" s="113"/>
      <c r="D884" s="115"/>
      <c r="E884" s="115"/>
      <c r="F884" s="115"/>
      <c r="G884" s="112"/>
      <c r="H884" s="112"/>
      <c r="I884" s="112"/>
      <c r="J884" s="112"/>
      <c r="K884" s="112"/>
      <c r="L884" s="112"/>
      <c r="M884" s="112"/>
      <c r="N884" s="112"/>
      <c r="O884" s="112"/>
      <c r="P884" s="114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ht="15.75" customHeight="1">
      <c r="A885" s="112"/>
      <c r="B885" s="112"/>
      <c r="C885" s="113"/>
      <c r="D885" s="115"/>
      <c r="E885" s="115"/>
      <c r="F885" s="115"/>
      <c r="G885" s="112"/>
      <c r="H885" s="112"/>
      <c r="I885" s="112"/>
      <c r="J885" s="112"/>
      <c r="K885" s="112"/>
      <c r="L885" s="112"/>
      <c r="M885" s="112"/>
      <c r="N885" s="112"/>
      <c r="O885" s="112"/>
      <c r="P885" s="114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ht="15.75" customHeight="1">
      <c r="A886" s="112"/>
      <c r="B886" s="112"/>
      <c r="C886" s="113"/>
      <c r="D886" s="115"/>
      <c r="E886" s="115"/>
      <c r="F886" s="115"/>
      <c r="G886" s="112"/>
      <c r="H886" s="112"/>
      <c r="I886" s="112"/>
      <c r="J886" s="112"/>
      <c r="K886" s="112"/>
      <c r="L886" s="112"/>
      <c r="M886" s="112"/>
      <c r="N886" s="112"/>
      <c r="O886" s="112"/>
      <c r="P886" s="114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ht="15.75" customHeight="1">
      <c r="A887" s="112"/>
      <c r="B887" s="112"/>
      <c r="C887" s="113"/>
      <c r="D887" s="115"/>
      <c r="E887" s="115"/>
      <c r="F887" s="115"/>
      <c r="G887" s="112"/>
      <c r="H887" s="112"/>
      <c r="I887" s="112"/>
      <c r="J887" s="112"/>
      <c r="K887" s="112"/>
      <c r="L887" s="112"/>
      <c r="M887" s="112"/>
      <c r="N887" s="112"/>
      <c r="O887" s="112"/>
      <c r="P887" s="114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ht="15.75" customHeight="1">
      <c r="A888" s="112"/>
      <c r="B888" s="112"/>
      <c r="C888" s="113"/>
      <c r="D888" s="115"/>
      <c r="E888" s="115"/>
      <c r="F888" s="115"/>
      <c r="G888" s="112"/>
      <c r="H888" s="112"/>
      <c r="I888" s="112"/>
      <c r="J888" s="112"/>
      <c r="K888" s="112"/>
      <c r="L888" s="112"/>
      <c r="M888" s="112"/>
      <c r="N888" s="112"/>
      <c r="O888" s="112"/>
      <c r="P888" s="114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ht="15.75" customHeight="1">
      <c r="A889" s="112"/>
      <c r="B889" s="112"/>
      <c r="C889" s="113"/>
      <c r="D889" s="115"/>
      <c r="E889" s="115"/>
      <c r="F889" s="115"/>
      <c r="G889" s="112"/>
      <c r="H889" s="112"/>
      <c r="I889" s="112"/>
      <c r="J889" s="112"/>
      <c r="K889" s="112"/>
      <c r="L889" s="112"/>
      <c r="M889" s="112"/>
      <c r="N889" s="112"/>
      <c r="O889" s="112"/>
      <c r="P889" s="114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ht="15.75" customHeight="1">
      <c r="A890" s="112"/>
      <c r="B890" s="112"/>
      <c r="C890" s="113"/>
      <c r="D890" s="115"/>
      <c r="E890" s="115"/>
      <c r="F890" s="115"/>
      <c r="G890" s="112"/>
      <c r="H890" s="112"/>
      <c r="I890" s="112"/>
      <c r="J890" s="112"/>
      <c r="K890" s="112"/>
      <c r="L890" s="112"/>
      <c r="M890" s="112"/>
      <c r="N890" s="112"/>
      <c r="O890" s="112"/>
      <c r="P890" s="114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ht="15.75" customHeight="1">
      <c r="A891" s="112"/>
      <c r="B891" s="112"/>
      <c r="C891" s="113"/>
      <c r="D891" s="115"/>
      <c r="E891" s="115"/>
      <c r="F891" s="115"/>
      <c r="G891" s="112"/>
      <c r="H891" s="112"/>
      <c r="I891" s="112"/>
      <c r="J891" s="112"/>
      <c r="K891" s="112"/>
      <c r="L891" s="112"/>
      <c r="M891" s="112"/>
      <c r="N891" s="112"/>
      <c r="O891" s="112"/>
      <c r="P891" s="114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ht="15.75" customHeight="1">
      <c r="A892" s="112"/>
      <c r="B892" s="112"/>
      <c r="C892" s="113"/>
      <c r="D892" s="115"/>
      <c r="E892" s="115"/>
      <c r="F892" s="115"/>
      <c r="G892" s="112"/>
      <c r="H892" s="112"/>
      <c r="I892" s="112"/>
      <c r="J892" s="112"/>
      <c r="K892" s="112"/>
      <c r="L892" s="112"/>
      <c r="M892" s="112"/>
      <c r="N892" s="112"/>
      <c r="O892" s="112"/>
      <c r="P892" s="114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ht="15.75" customHeight="1">
      <c r="A893" s="112"/>
      <c r="B893" s="112"/>
      <c r="C893" s="113"/>
      <c r="D893" s="115"/>
      <c r="E893" s="115"/>
      <c r="F893" s="115"/>
      <c r="G893" s="112"/>
      <c r="H893" s="112"/>
      <c r="I893" s="112"/>
      <c r="J893" s="112"/>
      <c r="K893" s="112"/>
      <c r="L893" s="112"/>
      <c r="M893" s="112"/>
      <c r="N893" s="112"/>
      <c r="O893" s="112"/>
      <c r="P893" s="114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ht="15.75" customHeight="1">
      <c r="A894" s="112"/>
      <c r="B894" s="112"/>
      <c r="C894" s="113"/>
      <c r="D894" s="115"/>
      <c r="E894" s="115"/>
      <c r="F894" s="115"/>
      <c r="G894" s="112"/>
      <c r="H894" s="112"/>
      <c r="I894" s="112"/>
      <c r="J894" s="112"/>
      <c r="K894" s="112"/>
      <c r="L894" s="112"/>
      <c r="M894" s="112"/>
      <c r="N894" s="112"/>
      <c r="O894" s="112"/>
      <c r="P894" s="114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ht="15.75" customHeight="1">
      <c r="A895" s="112"/>
      <c r="B895" s="112"/>
      <c r="C895" s="113"/>
      <c r="D895" s="115"/>
      <c r="E895" s="115"/>
      <c r="F895" s="115"/>
      <c r="G895" s="112"/>
      <c r="H895" s="112"/>
      <c r="I895" s="112"/>
      <c r="J895" s="112"/>
      <c r="K895" s="112"/>
      <c r="L895" s="112"/>
      <c r="M895" s="112"/>
      <c r="N895" s="112"/>
      <c r="O895" s="112"/>
      <c r="P895" s="114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ht="15.75" customHeight="1">
      <c r="A896" s="112"/>
      <c r="B896" s="112"/>
      <c r="C896" s="113"/>
      <c r="D896" s="115"/>
      <c r="E896" s="115"/>
      <c r="F896" s="115"/>
      <c r="G896" s="112"/>
      <c r="H896" s="112"/>
      <c r="I896" s="112"/>
      <c r="J896" s="112"/>
      <c r="K896" s="112"/>
      <c r="L896" s="112"/>
      <c r="M896" s="112"/>
      <c r="N896" s="112"/>
      <c r="O896" s="112"/>
      <c r="P896" s="114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ht="15.75" customHeight="1">
      <c r="A897" s="112"/>
      <c r="B897" s="112"/>
      <c r="C897" s="113"/>
      <c r="D897" s="115"/>
      <c r="E897" s="115"/>
      <c r="F897" s="115"/>
      <c r="G897" s="112"/>
      <c r="H897" s="112"/>
      <c r="I897" s="112"/>
      <c r="J897" s="112"/>
      <c r="K897" s="112"/>
      <c r="L897" s="112"/>
      <c r="M897" s="112"/>
      <c r="N897" s="112"/>
      <c r="O897" s="112"/>
      <c r="P897" s="114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ht="15.75" customHeight="1">
      <c r="A898" s="112"/>
      <c r="B898" s="112"/>
      <c r="C898" s="113"/>
      <c r="D898" s="115"/>
      <c r="E898" s="115"/>
      <c r="F898" s="115"/>
      <c r="G898" s="112"/>
      <c r="H898" s="112"/>
      <c r="I898" s="112"/>
      <c r="J898" s="112"/>
      <c r="K898" s="112"/>
      <c r="L898" s="112"/>
      <c r="M898" s="112"/>
      <c r="N898" s="112"/>
      <c r="O898" s="112"/>
      <c r="P898" s="114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ht="15.75" customHeight="1">
      <c r="A899" s="112"/>
      <c r="B899" s="112"/>
      <c r="C899" s="113"/>
      <c r="D899" s="115"/>
      <c r="E899" s="115"/>
      <c r="F899" s="115"/>
      <c r="G899" s="112"/>
      <c r="H899" s="112"/>
      <c r="I899" s="112"/>
      <c r="J899" s="112"/>
      <c r="K899" s="112"/>
      <c r="L899" s="112"/>
      <c r="M899" s="112"/>
      <c r="N899" s="112"/>
      <c r="O899" s="112"/>
      <c r="P899" s="114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ht="15.75" customHeight="1">
      <c r="A900" s="112"/>
      <c r="B900" s="112"/>
      <c r="C900" s="113"/>
      <c r="D900" s="115"/>
      <c r="E900" s="115"/>
      <c r="F900" s="115"/>
      <c r="G900" s="112"/>
      <c r="H900" s="112"/>
      <c r="I900" s="112"/>
      <c r="J900" s="112"/>
      <c r="K900" s="112"/>
      <c r="L900" s="112"/>
      <c r="M900" s="112"/>
      <c r="N900" s="112"/>
      <c r="O900" s="112"/>
      <c r="P900" s="114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ht="15.75" customHeight="1">
      <c r="A901" s="112"/>
      <c r="B901" s="112"/>
      <c r="C901" s="113"/>
      <c r="D901" s="115"/>
      <c r="E901" s="115"/>
      <c r="F901" s="115"/>
      <c r="G901" s="112"/>
      <c r="H901" s="112"/>
      <c r="I901" s="112"/>
      <c r="J901" s="112"/>
      <c r="K901" s="112"/>
      <c r="L901" s="112"/>
      <c r="M901" s="112"/>
      <c r="N901" s="112"/>
      <c r="O901" s="112"/>
      <c r="P901" s="114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ht="15.75" customHeight="1">
      <c r="A902" s="112"/>
      <c r="B902" s="112"/>
      <c r="C902" s="113"/>
      <c r="D902" s="115"/>
      <c r="E902" s="115"/>
      <c r="F902" s="115"/>
      <c r="G902" s="112"/>
      <c r="H902" s="112"/>
      <c r="I902" s="112"/>
      <c r="J902" s="112"/>
      <c r="K902" s="112"/>
      <c r="L902" s="112"/>
      <c r="M902" s="112"/>
      <c r="N902" s="112"/>
      <c r="O902" s="112"/>
      <c r="P902" s="114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ht="15.75" customHeight="1">
      <c r="A903" s="112"/>
      <c r="B903" s="112"/>
      <c r="C903" s="113"/>
      <c r="D903" s="115"/>
      <c r="E903" s="115"/>
      <c r="F903" s="115"/>
      <c r="G903" s="112"/>
      <c r="H903" s="112"/>
      <c r="I903" s="112"/>
      <c r="J903" s="112"/>
      <c r="K903" s="112"/>
      <c r="L903" s="112"/>
      <c r="M903" s="112"/>
      <c r="N903" s="112"/>
      <c r="O903" s="112"/>
      <c r="P903" s="114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ht="15.75" customHeight="1">
      <c r="A904" s="112"/>
      <c r="B904" s="112"/>
      <c r="C904" s="113"/>
      <c r="D904" s="115"/>
      <c r="E904" s="115"/>
      <c r="F904" s="115"/>
      <c r="G904" s="112"/>
      <c r="H904" s="112"/>
      <c r="I904" s="112"/>
      <c r="J904" s="112"/>
      <c r="K904" s="112"/>
      <c r="L904" s="112"/>
      <c r="M904" s="112"/>
      <c r="N904" s="112"/>
      <c r="O904" s="112"/>
      <c r="P904" s="114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ht="15.75" customHeight="1">
      <c r="A905" s="112"/>
      <c r="B905" s="112"/>
      <c r="C905" s="113"/>
      <c r="D905" s="115"/>
      <c r="E905" s="115"/>
      <c r="F905" s="115"/>
      <c r="G905" s="112"/>
      <c r="H905" s="112"/>
      <c r="I905" s="112"/>
      <c r="J905" s="112"/>
      <c r="K905" s="112"/>
      <c r="L905" s="112"/>
      <c r="M905" s="112"/>
      <c r="N905" s="112"/>
      <c r="O905" s="112"/>
      <c r="P905" s="114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ht="15.75" customHeight="1">
      <c r="A906" s="112"/>
      <c r="B906" s="112"/>
      <c r="C906" s="113"/>
      <c r="D906" s="115"/>
      <c r="E906" s="115"/>
      <c r="F906" s="115"/>
      <c r="G906" s="112"/>
      <c r="H906" s="112"/>
      <c r="I906" s="112"/>
      <c r="J906" s="112"/>
      <c r="K906" s="112"/>
      <c r="L906" s="112"/>
      <c r="M906" s="112"/>
      <c r="N906" s="112"/>
      <c r="O906" s="112"/>
      <c r="P906" s="114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ht="15.75" customHeight="1">
      <c r="A907" s="112"/>
      <c r="B907" s="112"/>
      <c r="C907" s="113"/>
      <c r="D907" s="115"/>
      <c r="E907" s="115"/>
      <c r="F907" s="115"/>
      <c r="G907" s="112"/>
      <c r="H907" s="112"/>
      <c r="I907" s="112"/>
      <c r="J907" s="112"/>
      <c r="K907" s="112"/>
      <c r="L907" s="112"/>
      <c r="M907" s="112"/>
      <c r="N907" s="112"/>
      <c r="O907" s="112"/>
      <c r="P907" s="114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ht="15.75" customHeight="1">
      <c r="A908" s="112"/>
      <c r="B908" s="112"/>
      <c r="C908" s="113"/>
      <c r="D908" s="115"/>
      <c r="E908" s="115"/>
      <c r="F908" s="115"/>
      <c r="G908" s="112"/>
      <c r="H908" s="112"/>
      <c r="I908" s="112"/>
      <c r="J908" s="112"/>
      <c r="K908" s="112"/>
      <c r="L908" s="112"/>
      <c r="M908" s="112"/>
      <c r="N908" s="112"/>
      <c r="O908" s="112"/>
      <c r="P908" s="114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ht="15.75" customHeight="1">
      <c r="A909" s="112"/>
      <c r="B909" s="112"/>
      <c r="C909" s="113"/>
      <c r="D909" s="115"/>
      <c r="E909" s="115"/>
      <c r="F909" s="115"/>
      <c r="G909" s="112"/>
      <c r="H909" s="112"/>
      <c r="I909" s="112"/>
      <c r="J909" s="112"/>
      <c r="K909" s="112"/>
      <c r="L909" s="112"/>
      <c r="M909" s="112"/>
      <c r="N909" s="112"/>
      <c r="O909" s="112"/>
      <c r="P909" s="114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ht="15.75" customHeight="1">
      <c r="A910" s="112"/>
      <c r="B910" s="112"/>
      <c r="C910" s="113"/>
      <c r="D910" s="115"/>
      <c r="E910" s="115"/>
      <c r="F910" s="115"/>
      <c r="G910" s="112"/>
      <c r="H910" s="112"/>
      <c r="I910" s="112"/>
      <c r="J910" s="112"/>
      <c r="K910" s="112"/>
      <c r="L910" s="112"/>
      <c r="M910" s="112"/>
      <c r="N910" s="112"/>
      <c r="O910" s="112"/>
      <c r="P910" s="114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ht="15.75" customHeight="1">
      <c r="A911" s="112"/>
      <c r="B911" s="112"/>
      <c r="C911" s="113"/>
      <c r="D911" s="115"/>
      <c r="E911" s="115"/>
      <c r="F911" s="115"/>
      <c r="G911" s="112"/>
      <c r="H911" s="112"/>
      <c r="I911" s="112"/>
      <c r="J911" s="112"/>
      <c r="K911" s="112"/>
      <c r="L911" s="112"/>
      <c r="M911" s="112"/>
      <c r="N911" s="112"/>
      <c r="O911" s="112"/>
      <c r="P911" s="114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ht="15.75" customHeight="1">
      <c r="A912" s="112"/>
      <c r="B912" s="112"/>
      <c r="C912" s="113"/>
      <c r="D912" s="115"/>
      <c r="E912" s="115"/>
      <c r="F912" s="115"/>
      <c r="G912" s="112"/>
      <c r="H912" s="112"/>
      <c r="I912" s="112"/>
      <c r="J912" s="112"/>
      <c r="K912" s="112"/>
      <c r="L912" s="112"/>
      <c r="M912" s="112"/>
      <c r="N912" s="112"/>
      <c r="O912" s="112"/>
      <c r="P912" s="114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ht="15.75" customHeight="1">
      <c r="A913" s="112"/>
      <c r="B913" s="112"/>
      <c r="C913" s="113"/>
      <c r="D913" s="115"/>
      <c r="E913" s="115"/>
      <c r="F913" s="115"/>
      <c r="G913" s="112"/>
      <c r="H913" s="112"/>
      <c r="I913" s="112"/>
      <c r="J913" s="112"/>
      <c r="K913" s="112"/>
      <c r="L913" s="112"/>
      <c r="M913" s="112"/>
      <c r="N913" s="112"/>
      <c r="O913" s="112"/>
      <c r="P913" s="114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ht="15.75" customHeight="1">
      <c r="A914" s="112"/>
      <c r="B914" s="112"/>
      <c r="C914" s="113"/>
      <c r="D914" s="115"/>
      <c r="E914" s="115"/>
      <c r="F914" s="115"/>
      <c r="G914" s="112"/>
      <c r="H914" s="112"/>
      <c r="I914" s="112"/>
      <c r="J914" s="112"/>
      <c r="K914" s="112"/>
      <c r="L914" s="112"/>
      <c r="M914" s="112"/>
      <c r="N914" s="112"/>
      <c r="O914" s="112"/>
      <c r="P914" s="114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ht="15.75" customHeight="1">
      <c r="A915" s="112"/>
      <c r="B915" s="112"/>
      <c r="C915" s="113"/>
      <c r="D915" s="115"/>
      <c r="E915" s="115"/>
      <c r="F915" s="115"/>
      <c r="G915" s="112"/>
      <c r="H915" s="112"/>
      <c r="I915" s="112"/>
      <c r="J915" s="112"/>
      <c r="K915" s="112"/>
      <c r="L915" s="112"/>
      <c r="M915" s="112"/>
      <c r="N915" s="112"/>
      <c r="O915" s="112"/>
      <c r="P915" s="114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ht="15.75" customHeight="1">
      <c r="A916" s="112"/>
      <c r="B916" s="112"/>
      <c r="C916" s="113"/>
      <c r="D916" s="115"/>
      <c r="E916" s="115"/>
      <c r="F916" s="115"/>
      <c r="G916" s="112"/>
      <c r="H916" s="112"/>
      <c r="I916" s="112"/>
      <c r="J916" s="112"/>
      <c r="K916" s="112"/>
      <c r="L916" s="112"/>
      <c r="M916" s="112"/>
      <c r="N916" s="112"/>
      <c r="O916" s="112"/>
      <c r="P916" s="114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ht="15.75" customHeight="1">
      <c r="A917" s="112"/>
      <c r="B917" s="112"/>
      <c r="C917" s="113"/>
      <c r="D917" s="115"/>
      <c r="E917" s="115"/>
      <c r="F917" s="115"/>
      <c r="G917" s="112"/>
      <c r="H917" s="112"/>
      <c r="I917" s="112"/>
      <c r="J917" s="112"/>
      <c r="K917" s="112"/>
      <c r="L917" s="112"/>
      <c r="M917" s="112"/>
      <c r="N917" s="112"/>
      <c r="O917" s="112"/>
      <c r="P917" s="114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ht="15.75" customHeight="1">
      <c r="A918" s="112"/>
      <c r="B918" s="112"/>
      <c r="C918" s="113"/>
      <c r="D918" s="115"/>
      <c r="E918" s="115"/>
      <c r="F918" s="115"/>
      <c r="G918" s="112"/>
      <c r="H918" s="112"/>
      <c r="I918" s="112"/>
      <c r="J918" s="112"/>
      <c r="K918" s="112"/>
      <c r="L918" s="112"/>
      <c r="M918" s="112"/>
      <c r="N918" s="112"/>
      <c r="O918" s="112"/>
      <c r="P918" s="114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ht="15.75" customHeight="1">
      <c r="A919" s="112"/>
      <c r="B919" s="112"/>
      <c r="C919" s="113"/>
      <c r="D919" s="115"/>
      <c r="E919" s="115"/>
      <c r="F919" s="115"/>
      <c r="G919" s="112"/>
      <c r="H919" s="112"/>
      <c r="I919" s="112"/>
      <c r="J919" s="112"/>
      <c r="K919" s="112"/>
      <c r="L919" s="112"/>
      <c r="M919" s="112"/>
      <c r="N919" s="112"/>
      <c r="O919" s="112"/>
      <c r="P919" s="114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ht="15.75" customHeight="1">
      <c r="A920" s="112"/>
      <c r="B920" s="112"/>
      <c r="C920" s="113"/>
      <c r="D920" s="115"/>
      <c r="E920" s="115"/>
      <c r="F920" s="115"/>
      <c r="G920" s="112"/>
      <c r="H920" s="112"/>
      <c r="I920" s="112"/>
      <c r="J920" s="112"/>
      <c r="K920" s="112"/>
      <c r="L920" s="112"/>
      <c r="M920" s="112"/>
      <c r="N920" s="112"/>
      <c r="O920" s="112"/>
      <c r="P920" s="114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ht="15.75" customHeight="1">
      <c r="A921" s="112"/>
      <c r="B921" s="112"/>
      <c r="C921" s="113"/>
      <c r="D921" s="115"/>
      <c r="E921" s="115"/>
      <c r="F921" s="115"/>
      <c r="G921" s="112"/>
      <c r="H921" s="112"/>
      <c r="I921" s="112"/>
      <c r="J921" s="112"/>
      <c r="K921" s="112"/>
      <c r="L921" s="112"/>
      <c r="M921" s="112"/>
      <c r="N921" s="112"/>
      <c r="O921" s="112"/>
      <c r="P921" s="114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ht="15.75" customHeight="1">
      <c r="A922" s="112"/>
      <c r="B922" s="112"/>
      <c r="C922" s="113"/>
      <c r="D922" s="115"/>
      <c r="E922" s="115"/>
      <c r="F922" s="115"/>
      <c r="G922" s="112"/>
      <c r="H922" s="112"/>
      <c r="I922" s="112"/>
      <c r="J922" s="112"/>
      <c r="K922" s="112"/>
      <c r="L922" s="112"/>
      <c r="M922" s="112"/>
      <c r="N922" s="112"/>
      <c r="O922" s="112"/>
      <c r="P922" s="114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ht="15.75" customHeight="1">
      <c r="A923" s="112"/>
      <c r="B923" s="112"/>
      <c r="C923" s="113"/>
      <c r="D923" s="115"/>
      <c r="E923" s="115"/>
      <c r="F923" s="115"/>
      <c r="G923" s="112"/>
      <c r="H923" s="112"/>
      <c r="I923" s="112"/>
      <c r="J923" s="112"/>
      <c r="K923" s="112"/>
      <c r="L923" s="112"/>
      <c r="M923" s="112"/>
      <c r="N923" s="112"/>
      <c r="O923" s="112"/>
      <c r="P923" s="114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ht="15.75" customHeight="1">
      <c r="A924" s="112"/>
      <c r="B924" s="112"/>
      <c r="C924" s="113"/>
      <c r="D924" s="115"/>
      <c r="E924" s="115"/>
      <c r="F924" s="115"/>
      <c r="G924" s="112"/>
      <c r="H924" s="112"/>
      <c r="I924" s="112"/>
      <c r="J924" s="112"/>
      <c r="K924" s="112"/>
      <c r="L924" s="112"/>
      <c r="M924" s="112"/>
      <c r="N924" s="112"/>
      <c r="O924" s="112"/>
      <c r="P924" s="114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ht="15.75" customHeight="1">
      <c r="A925" s="112"/>
      <c r="B925" s="112"/>
      <c r="C925" s="113"/>
      <c r="D925" s="115"/>
      <c r="E925" s="115"/>
      <c r="F925" s="115"/>
      <c r="G925" s="112"/>
      <c r="H925" s="112"/>
      <c r="I925" s="112"/>
      <c r="J925" s="112"/>
      <c r="K925" s="112"/>
      <c r="L925" s="112"/>
      <c r="M925" s="112"/>
      <c r="N925" s="112"/>
      <c r="O925" s="112"/>
      <c r="P925" s="114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ht="15.75" customHeight="1">
      <c r="A926" s="112"/>
      <c r="B926" s="112"/>
      <c r="C926" s="113"/>
      <c r="D926" s="115"/>
      <c r="E926" s="115"/>
      <c r="F926" s="115"/>
      <c r="G926" s="112"/>
      <c r="H926" s="112"/>
      <c r="I926" s="112"/>
      <c r="J926" s="112"/>
      <c r="K926" s="112"/>
      <c r="L926" s="112"/>
      <c r="M926" s="112"/>
      <c r="N926" s="112"/>
      <c r="O926" s="112"/>
      <c r="P926" s="114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ht="15.75" customHeight="1">
      <c r="A927" s="112"/>
      <c r="B927" s="112"/>
      <c r="C927" s="113"/>
      <c r="D927" s="115"/>
      <c r="E927" s="115"/>
      <c r="F927" s="115"/>
      <c r="G927" s="112"/>
      <c r="H927" s="112"/>
      <c r="I927" s="112"/>
      <c r="J927" s="112"/>
      <c r="K927" s="112"/>
      <c r="L927" s="112"/>
      <c r="M927" s="112"/>
      <c r="N927" s="112"/>
      <c r="O927" s="112"/>
      <c r="P927" s="114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ht="15.75" customHeight="1">
      <c r="A928" s="112"/>
      <c r="B928" s="112"/>
      <c r="C928" s="113"/>
      <c r="D928" s="115"/>
      <c r="E928" s="115"/>
      <c r="F928" s="115"/>
      <c r="G928" s="112"/>
      <c r="H928" s="112"/>
      <c r="I928" s="112"/>
      <c r="J928" s="112"/>
      <c r="K928" s="112"/>
      <c r="L928" s="112"/>
      <c r="M928" s="112"/>
      <c r="N928" s="112"/>
      <c r="O928" s="112"/>
      <c r="P928" s="114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ht="15.75" customHeight="1">
      <c r="A929" s="112"/>
      <c r="B929" s="112"/>
      <c r="C929" s="113"/>
      <c r="D929" s="115"/>
      <c r="E929" s="115"/>
      <c r="F929" s="115"/>
      <c r="G929" s="112"/>
      <c r="H929" s="112"/>
      <c r="I929" s="112"/>
      <c r="J929" s="112"/>
      <c r="K929" s="112"/>
      <c r="L929" s="112"/>
      <c r="M929" s="112"/>
      <c r="N929" s="112"/>
      <c r="O929" s="112"/>
      <c r="P929" s="114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ht="15.75" customHeight="1">
      <c r="A930" s="112"/>
      <c r="B930" s="112"/>
      <c r="C930" s="113"/>
      <c r="D930" s="115"/>
      <c r="E930" s="115"/>
      <c r="F930" s="115"/>
      <c r="G930" s="112"/>
      <c r="H930" s="112"/>
      <c r="I930" s="112"/>
      <c r="J930" s="112"/>
      <c r="K930" s="112"/>
      <c r="L930" s="112"/>
      <c r="M930" s="112"/>
      <c r="N930" s="112"/>
      <c r="O930" s="112"/>
      <c r="P930" s="114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ht="15.75" customHeight="1">
      <c r="A931" s="112"/>
      <c r="B931" s="112"/>
      <c r="C931" s="113"/>
      <c r="D931" s="115"/>
      <c r="E931" s="115"/>
      <c r="F931" s="115"/>
      <c r="G931" s="112"/>
      <c r="H931" s="112"/>
      <c r="I931" s="112"/>
      <c r="J931" s="112"/>
      <c r="K931" s="112"/>
      <c r="L931" s="112"/>
      <c r="M931" s="112"/>
      <c r="N931" s="112"/>
      <c r="O931" s="112"/>
      <c r="P931" s="114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ht="15.75" customHeight="1">
      <c r="A932" s="112"/>
      <c r="B932" s="112"/>
      <c r="C932" s="113"/>
      <c r="D932" s="115"/>
      <c r="E932" s="115"/>
      <c r="F932" s="115"/>
      <c r="G932" s="112"/>
      <c r="H932" s="112"/>
      <c r="I932" s="112"/>
      <c r="J932" s="112"/>
      <c r="K932" s="112"/>
      <c r="L932" s="112"/>
      <c r="M932" s="112"/>
      <c r="N932" s="112"/>
      <c r="O932" s="112"/>
      <c r="P932" s="114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ht="15.75" customHeight="1">
      <c r="A933" s="112"/>
      <c r="B933" s="112"/>
      <c r="C933" s="113"/>
      <c r="D933" s="115"/>
      <c r="E933" s="115"/>
      <c r="F933" s="115"/>
      <c r="G933" s="112"/>
      <c r="H933" s="112"/>
      <c r="I933" s="112"/>
      <c r="J933" s="112"/>
      <c r="K933" s="112"/>
      <c r="L933" s="112"/>
      <c r="M933" s="112"/>
      <c r="N933" s="112"/>
      <c r="O933" s="112"/>
      <c r="P933" s="114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ht="15.75" customHeight="1">
      <c r="A934" s="112"/>
      <c r="B934" s="112"/>
      <c r="C934" s="113"/>
      <c r="D934" s="115"/>
      <c r="E934" s="115"/>
      <c r="F934" s="115"/>
      <c r="G934" s="112"/>
      <c r="H934" s="112"/>
      <c r="I934" s="112"/>
      <c r="J934" s="112"/>
      <c r="K934" s="112"/>
      <c r="L934" s="112"/>
      <c r="M934" s="112"/>
      <c r="N934" s="112"/>
      <c r="O934" s="112"/>
      <c r="P934" s="114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ht="15.75" customHeight="1">
      <c r="A935" s="112"/>
      <c r="B935" s="112"/>
      <c r="C935" s="113"/>
      <c r="D935" s="115"/>
      <c r="E935" s="115"/>
      <c r="F935" s="115"/>
      <c r="G935" s="112"/>
      <c r="H935" s="112"/>
      <c r="I935" s="112"/>
      <c r="J935" s="112"/>
      <c r="K935" s="112"/>
      <c r="L935" s="112"/>
      <c r="M935" s="112"/>
      <c r="N935" s="112"/>
      <c r="O935" s="112"/>
      <c r="P935" s="114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ht="15.75" customHeight="1">
      <c r="A936" s="112"/>
      <c r="B936" s="112"/>
      <c r="C936" s="113"/>
      <c r="D936" s="115"/>
      <c r="E936" s="115"/>
      <c r="F936" s="115"/>
      <c r="G936" s="112"/>
      <c r="H936" s="112"/>
      <c r="I936" s="112"/>
      <c r="J936" s="112"/>
      <c r="K936" s="112"/>
      <c r="L936" s="112"/>
      <c r="M936" s="112"/>
      <c r="N936" s="112"/>
      <c r="O936" s="112"/>
      <c r="P936" s="114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ht="15.75" customHeight="1">
      <c r="A937" s="112"/>
      <c r="B937" s="112"/>
      <c r="C937" s="113"/>
      <c r="D937" s="115"/>
      <c r="E937" s="115"/>
      <c r="F937" s="115"/>
      <c r="G937" s="112"/>
      <c r="H937" s="112"/>
      <c r="I937" s="112"/>
      <c r="J937" s="112"/>
      <c r="K937" s="112"/>
      <c r="L937" s="112"/>
      <c r="M937" s="112"/>
      <c r="N937" s="112"/>
      <c r="O937" s="112"/>
      <c r="P937" s="114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ht="15.75" customHeight="1">
      <c r="A938" s="112"/>
      <c r="B938" s="112"/>
      <c r="C938" s="113"/>
      <c r="D938" s="115"/>
      <c r="E938" s="115"/>
      <c r="F938" s="115"/>
      <c r="G938" s="112"/>
      <c r="H938" s="112"/>
      <c r="I938" s="112"/>
      <c r="J938" s="112"/>
      <c r="K938" s="112"/>
      <c r="L938" s="112"/>
      <c r="M938" s="112"/>
      <c r="N938" s="112"/>
      <c r="O938" s="112"/>
      <c r="P938" s="114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ht="15.75" customHeight="1">
      <c r="A939" s="112"/>
      <c r="B939" s="112"/>
      <c r="C939" s="113"/>
      <c r="D939" s="115"/>
      <c r="E939" s="115"/>
      <c r="F939" s="115"/>
      <c r="G939" s="112"/>
      <c r="H939" s="112"/>
      <c r="I939" s="112"/>
      <c r="J939" s="112"/>
      <c r="K939" s="112"/>
      <c r="L939" s="112"/>
      <c r="M939" s="112"/>
      <c r="N939" s="112"/>
      <c r="O939" s="112"/>
      <c r="P939" s="114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ht="15.75" customHeight="1">
      <c r="A940" s="112"/>
      <c r="B940" s="112"/>
      <c r="C940" s="113"/>
      <c r="D940" s="115"/>
      <c r="E940" s="115"/>
      <c r="F940" s="115"/>
      <c r="G940" s="112"/>
      <c r="H940" s="112"/>
      <c r="I940" s="112"/>
      <c r="J940" s="112"/>
      <c r="K940" s="112"/>
      <c r="L940" s="112"/>
      <c r="M940" s="112"/>
      <c r="N940" s="112"/>
      <c r="O940" s="112"/>
      <c r="P940" s="114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ht="15.75" customHeight="1">
      <c r="A941" s="112"/>
      <c r="B941" s="112"/>
      <c r="C941" s="113"/>
      <c r="D941" s="115"/>
      <c r="E941" s="115"/>
      <c r="F941" s="115"/>
      <c r="G941" s="112"/>
      <c r="H941" s="112"/>
      <c r="I941" s="112"/>
      <c r="J941" s="112"/>
      <c r="K941" s="112"/>
      <c r="L941" s="112"/>
      <c r="M941" s="112"/>
      <c r="N941" s="112"/>
      <c r="O941" s="112"/>
      <c r="P941" s="114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ht="15.75" customHeight="1">
      <c r="A942" s="112"/>
      <c r="B942" s="112"/>
      <c r="C942" s="113"/>
      <c r="D942" s="115"/>
      <c r="E942" s="115"/>
      <c r="F942" s="115"/>
      <c r="G942" s="112"/>
      <c r="H942" s="112"/>
      <c r="I942" s="112"/>
      <c r="J942" s="112"/>
      <c r="K942" s="112"/>
      <c r="L942" s="112"/>
      <c r="M942" s="112"/>
      <c r="N942" s="112"/>
      <c r="O942" s="112"/>
      <c r="P942" s="114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ht="15.75" customHeight="1">
      <c r="A943" s="112"/>
      <c r="B943" s="112"/>
      <c r="C943" s="113"/>
      <c r="D943" s="115"/>
      <c r="E943" s="115"/>
      <c r="F943" s="115"/>
      <c r="G943" s="112"/>
      <c r="H943" s="112"/>
      <c r="I943" s="112"/>
      <c r="J943" s="112"/>
      <c r="K943" s="112"/>
      <c r="L943" s="112"/>
      <c r="M943" s="112"/>
      <c r="N943" s="112"/>
      <c r="O943" s="112"/>
      <c r="P943" s="114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ht="15.75" customHeight="1">
      <c r="A944" s="112"/>
      <c r="B944" s="112"/>
      <c r="C944" s="113"/>
      <c r="D944" s="115"/>
      <c r="E944" s="115"/>
      <c r="F944" s="115"/>
      <c r="G944" s="112"/>
      <c r="H944" s="112"/>
      <c r="I944" s="112"/>
      <c r="J944" s="112"/>
      <c r="K944" s="112"/>
      <c r="L944" s="112"/>
      <c r="M944" s="112"/>
      <c r="N944" s="112"/>
      <c r="O944" s="112"/>
      <c r="P944" s="114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ht="15.75" customHeight="1">
      <c r="A945" s="112"/>
      <c r="B945" s="112"/>
      <c r="C945" s="113"/>
      <c r="D945" s="115"/>
      <c r="E945" s="115"/>
      <c r="F945" s="115"/>
      <c r="G945" s="112"/>
      <c r="H945" s="112"/>
      <c r="I945" s="112"/>
      <c r="J945" s="112"/>
      <c r="K945" s="112"/>
      <c r="L945" s="112"/>
      <c r="M945" s="112"/>
      <c r="N945" s="112"/>
      <c r="O945" s="112"/>
      <c r="P945" s="114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ht="15.75" customHeight="1">
      <c r="A946" s="112"/>
      <c r="B946" s="112"/>
      <c r="C946" s="113"/>
      <c r="D946" s="115"/>
      <c r="E946" s="115"/>
      <c r="F946" s="115"/>
      <c r="G946" s="112"/>
      <c r="H946" s="112"/>
      <c r="I946" s="112"/>
      <c r="J946" s="112"/>
      <c r="K946" s="112"/>
      <c r="L946" s="112"/>
      <c r="M946" s="112"/>
      <c r="N946" s="112"/>
      <c r="O946" s="112"/>
      <c r="P946" s="114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ht="15.75" customHeight="1">
      <c r="A947" s="112"/>
      <c r="B947" s="112"/>
      <c r="C947" s="113"/>
      <c r="D947" s="115"/>
      <c r="E947" s="115"/>
      <c r="F947" s="115"/>
      <c r="G947" s="112"/>
      <c r="H947" s="112"/>
      <c r="I947" s="112"/>
      <c r="J947" s="112"/>
      <c r="K947" s="112"/>
      <c r="L947" s="112"/>
      <c r="M947" s="112"/>
      <c r="N947" s="112"/>
      <c r="O947" s="112"/>
      <c r="P947" s="114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ht="15.75" customHeight="1">
      <c r="A948" s="112"/>
      <c r="B948" s="112"/>
      <c r="C948" s="113"/>
      <c r="D948" s="115"/>
      <c r="E948" s="115"/>
      <c r="F948" s="115"/>
      <c r="G948" s="112"/>
      <c r="H948" s="112"/>
      <c r="I948" s="112"/>
      <c r="J948" s="112"/>
      <c r="K948" s="112"/>
      <c r="L948" s="112"/>
      <c r="M948" s="112"/>
      <c r="N948" s="112"/>
      <c r="O948" s="112"/>
      <c r="P948" s="114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ht="15.75" customHeight="1">
      <c r="A949" s="112"/>
      <c r="B949" s="112"/>
      <c r="C949" s="113"/>
      <c r="D949" s="115"/>
      <c r="E949" s="115"/>
      <c r="F949" s="115"/>
      <c r="G949" s="112"/>
      <c r="H949" s="112"/>
      <c r="I949" s="112"/>
      <c r="J949" s="112"/>
      <c r="K949" s="112"/>
      <c r="L949" s="112"/>
      <c r="M949" s="112"/>
      <c r="N949" s="112"/>
      <c r="O949" s="112"/>
      <c r="P949" s="114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ht="15.75" customHeight="1">
      <c r="A950" s="112"/>
      <c r="B950" s="112"/>
      <c r="C950" s="113"/>
      <c r="D950" s="115"/>
      <c r="E950" s="115"/>
      <c r="F950" s="115"/>
      <c r="G950" s="112"/>
      <c r="H950" s="112"/>
      <c r="I950" s="112"/>
      <c r="J950" s="112"/>
      <c r="K950" s="112"/>
      <c r="L950" s="112"/>
      <c r="M950" s="112"/>
      <c r="N950" s="112"/>
      <c r="O950" s="112"/>
      <c r="P950" s="114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ht="15.75" customHeight="1">
      <c r="A951" s="112"/>
      <c r="B951" s="112"/>
      <c r="C951" s="113"/>
      <c r="D951" s="115"/>
      <c r="E951" s="115"/>
      <c r="F951" s="115"/>
      <c r="G951" s="112"/>
      <c r="H951" s="112"/>
      <c r="I951" s="112"/>
      <c r="J951" s="112"/>
      <c r="K951" s="112"/>
      <c r="L951" s="112"/>
      <c r="M951" s="112"/>
      <c r="N951" s="112"/>
      <c r="O951" s="112"/>
      <c r="P951" s="114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ht="15.75" customHeight="1">
      <c r="A952" s="112"/>
      <c r="B952" s="112"/>
      <c r="C952" s="113"/>
      <c r="D952" s="115"/>
      <c r="E952" s="115"/>
      <c r="F952" s="115"/>
      <c r="G952" s="112"/>
      <c r="H952" s="112"/>
      <c r="I952" s="112"/>
      <c r="J952" s="112"/>
      <c r="K952" s="112"/>
      <c r="L952" s="112"/>
      <c r="M952" s="112"/>
      <c r="N952" s="112"/>
      <c r="O952" s="112"/>
      <c r="P952" s="114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ht="15.75" customHeight="1">
      <c r="A953" s="112"/>
      <c r="B953" s="112"/>
      <c r="C953" s="113"/>
      <c r="D953" s="115"/>
      <c r="E953" s="115"/>
      <c r="F953" s="115"/>
      <c r="G953" s="112"/>
      <c r="H953" s="112"/>
      <c r="I953" s="112"/>
      <c r="J953" s="112"/>
      <c r="K953" s="112"/>
      <c r="L953" s="112"/>
      <c r="M953" s="112"/>
      <c r="N953" s="112"/>
      <c r="O953" s="112"/>
      <c r="P953" s="114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ht="15.75" customHeight="1">
      <c r="A954" s="112"/>
      <c r="B954" s="112"/>
      <c r="C954" s="113"/>
      <c r="D954" s="115"/>
      <c r="E954" s="115"/>
      <c r="F954" s="115"/>
      <c r="G954" s="112"/>
      <c r="H954" s="112"/>
      <c r="I954" s="112"/>
      <c r="J954" s="112"/>
      <c r="K954" s="112"/>
      <c r="L954" s="112"/>
      <c r="M954" s="112"/>
      <c r="N954" s="112"/>
      <c r="O954" s="112"/>
      <c r="P954" s="114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ht="15.75" customHeight="1">
      <c r="A955" s="112"/>
      <c r="B955" s="112"/>
      <c r="C955" s="113"/>
      <c r="D955" s="115"/>
      <c r="E955" s="115"/>
      <c r="F955" s="115"/>
      <c r="G955" s="112"/>
      <c r="H955" s="112"/>
      <c r="I955" s="112"/>
      <c r="J955" s="112"/>
      <c r="K955" s="112"/>
      <c r="L955" s="112"/>
      <c r="M955" s="112"/>
      <c r="N955" s="112"/>
      <c r="O955" s="112"/>
      <c r="P955" s="114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ht="15.75" customHeight="1">
      <c r="A956" s="112"/>
      <c r="B956" s="112"/>
      <c r="C956" s="113"/>
      <c r="D956" s="115"/>
      <c r="E956" s="115"/>
      <c r="F956" s="115"/>
      <c r="G956" s="112"/>
      <c r="H956" s="112"/>
      <c r="I956" s="112"/>
      <c r="J956" s="112"/>
      <c r="K956" s="112"/>
      <c r="L956" s="112"/>
      <c r="M956" s="112"/>
      <c r="N956" s="112"/>
      <c r="O956" s="112"/>
      <c r="P956" s="114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ht="15.75" customHeight="1">
      <c r="A957" s="112"/>
      <c r="B957" s="112"/>
      <c r="C957" s="113"/>
      <c r="D957" s="115"/>
      <c r="E957" s="115"/>
      <c r="F957" s="115"/>
      <c r="G957" s="112"/>
      <c r="H957" s="112"/>
      <c r="I957" s="112"/>
      <c r="J957" s="112"/>
      <c r="K957" s="112"/>
      <c r="L957" s="112"/>
      <c r="M957" s="112"/>
      <c r="N957" s="112"/>
      <c r="O957" s="112"/>
      <c r="P957" s="114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ht="15.75" customHeight="1">
      <c r="A958" s="112"/>
      <c r="B958" s="112"/>
      <c r="C958" s="113"/>
      <c r="D958" s="115"/>
      <c r="E958" s="115"/>
      <c r="F958" s="115"/>
      <c r="G958" s="112"/>
      <c r="H958" s="112"/>
      <c r="I958" s="112"/>
      <c r="J958" s="112"/>
      <c r="K958" s="112"/>
      <c r="L958" s="112"/>
      <c r="M958" s="112"/>
      <c r="N958" s="112"/>
      <c r="O958" s="112"/>
      <c r="P958" s="114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ht="15.75" customHeight="1">
      <c r="A959" s="112"/>
      <c r="B959" s="112"/>
      <c r="C959" s="113"/>
      <c r="D959" s="115"/>
      <c r="E959" s="115"/>
      <c r="F959" s="115"/>
      <c r="G959" s="112"/>
      <c r="H959" s="112"/>
      <c r="I959" s="112"/>
      <c r="J959" s="112"/>
      <c r="K959" s="112"/>
      <c r="L959" s="112"/>
      <c r="M959" s="112"/>
      <c r="N959" s="112"/>
      <c r="O959" s="112"/>
      <c r="P959" s="114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ht="15.75" customHeight="1">
      <c r="A960" s="112"/>
      <c r="B960" s="112"/>
      <c r="C960" s="113"/>
      <c r="D960" s="115"/>
      <c r="E960" s="115"/>
      <c r="F960" s="115"/>
      <c r="G960" s="112"/>
      <c r="H960" s="112"/>
      <c r="I960" s="112"/>
      <c r="J960" s="112"/>
      <c r="K960" s="112"/>
      <c r="L960" s="112"/>
      <c r="M960" s="112"/>
      <c r="N960" s="112"/>
      <c r="O960" s="112"/>
      <c r="P960" s="114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ht="15.75" customHeight="1">
      <c r="A961" s="112"/>
      <c r="B961" s="112"/>
      <c r="C961" s="113"/>
      <c r="D961" s="115"/>
      <c r="E961" s="115"/>
      <c r="F961" s="115"/>
      <c r="G961" s="112"/>
      <c r="H961" s="112"/>
      <c r="I961" s="112"/>
      <c r="J961" s="112"/>
      <c r="K961" s="112"/>
      <c r="L961" s="112"/>
      <c r="M961" s="112"/>
      <c r="N961" s="112"/>
      <c r="O961" s="112"/>
      <c r="P961" s="114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ht="15.75" customHeight="1">
      <c r="A962" s="112"/>
      <c r="B962" s="112"/>
      <c r="C962" s="113"/>
      <c r="D962" s="115"/>
      <c r="E962" s="115"/>
      <c r="F962" s="115"/>
      <c r="G962" s="112"/>
      <c r="H962" s="112"/>
      <c r="I962" s="112"/>
      <c r="J962" s="112"/>
      <c r="K962" s="112"/>
      <c r="L962" s="112"/>
      <c r="M962" s="112"/>
      <c r="N962" s="112"/>
      <c r="O962" s="112"/>
      <c r="P962" s="114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ht="15.75" customHeight="1">
      <c r="A963" s="112"/>
      <c r="B963" s="112"/>
      <c r="C963" s="113"/>
      <c r="D963" s="115"/>
      <c r="E963" s="115"/>
      <c r="F963" s="115"/>
      <c r="G963" s="112"/>
      <c r="H963" s="112"/>
      <c r="I963" s="112"/>
      <c r="J963" s="112"/>
      <c r="K963" s="112"/>
      <c r="L963" s="112"/>
      <c r="M963" s="112"/>
      <c r="N963" s="112"/>
      <c r="O963" s="112"/>
      <c r="P963" s="114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ht="15.75" customHeight="1">
      <c r="A964" s="112"/>
      <c r="B964" s="112"/>
      <c r="C964" s="113"/>
      <c r="D964" s="115"/>
      <c r="E964" s="115"/>
      <c r="F964" s="115"/>
      <c r="G964" s="112"/>
      <c r="H964" s="112"/>
      <c r="I964" s="112"/>
      <c r="J964" s="112"/>
      <c r="K964" s="112"/>
      <c r="L964" s="112"/>
      <c r="M964" s="112"/>
      <c r="N964" s="112"/>
      <c r="O964" s="112"/>
      <c r="P964" s="114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ht="15.75" customHeight="1">
      <c r="A965" s="112"/>
      <c r="B965" s="112"/>
      <c r="C965" s="113"/>
      <c r="D965" s="115"/>
      <c r="E965" s="115"/>
      <c r="F965" s="115"/>
      <c r="G965" s="112"/>
      <c r="H965" s="112"/>
      <c r="I965" s="112"/>
      <c r="J965" s="112"/>
      <c r="K965" s="112"/>
      <c r="L965" s="112"/>
      <c r="M965" s="112"/>
      <c r="N965" s="112"/>
      <c r="O965" s="112"/>
      <c r="P965" s="114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ht="15.75" customHeight="1">
      <c r="A966" s="112"/>
      <c r="B966" s="112"/>
      <c r="C966" s="113"/>
      <c r="D966" s="115"/>
      <c r="E966" s="115"/>
      <c r="F966" s="115"/>
      <c r="G966" s="112"/>
      <c r="H966" s="112"/>
      <c r="I966" s="112"/>
      <c r="J966" s="112"/>
      <c r="K966" s="112"/>
      <c r="L966" s="112"/>
      <c r="M966" s="112"/>
      <c r="N966" s="112"/>
      <c r="O966" s="112"/>
      <c r="P966" s="114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ht="15.75" customHeight="1">
      <c r="A967" s="112"/>
      <c r="B967" s="112"/>
      <c r="C967" s="113"/>
      <c r="D967" s="115"/>
      <c r="E967" s="115"/>
      <c r="F967" s="115"/>
      <c r="G967" s="112"/>
      <c r="H967" s="112"/>
      <c r="I967" s="112"/>
      <c r="J967" s="112"/>
      <c r="K967" s="112"/>
      <c r="L967" s="112"/>
      <c r="M967" s="112"/>
      <c r="N967" s="112"/>
      <c r="O967" s="112"/>
      <c r="P967" s="114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ht="15.75" customHeight="1">
      <c r="A968" s="112"/>
      <c r="B968" s="112"/>
      <c r="C968" s="113"/>
      <c r="D968" s="115"/>
      <c r="E968" s="115"/>
      <c r="F968" s="115"/>
      <c r="G968" s="112"/>
      <c r="H968" s="112"/>
      <c r="I968" s="112"/>
      <c r="J968" s="112"/>
      <c r="K968" s="112"/>
      <c r="L968" s="112"/>
      <c r="M968" s="112"/>
      <c r="N968" s="112"/>
      <c r="O968" s="112"/>
      <c r="P968" s="114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ht="15.75" customHeight="1">
      <c r="A969" s="112"/>
      <c r="B969" s="112"/>
      <c r="C969" s="113"/>
      <c r="D969" s="115"/>
      <c r="E969" s="115"/>
      <c r="F969" s="115"/>
      <c r="G969" s="112"/>
      <c r="H969" s="112"/>
      <c r="I969" s="112"/>
      <c r="J969" s="112"/>
      <c r="K969" s="112"/>
      <c r="L969" s="112"/>
      <c r="M969" s="112"/>
      <c r="N969" s="112"/>
      <c r="O969" s="112"/>
      <c r="P969" s="114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ht="15.75" customHeight="1">
      <c r="A970" s="112"/>
      <c r="B970" s="112"/>
      <c r="C970" s="113"/>
      <c r="D970" s="115"/>
      <c r="E970" s="115"/>
      <c r="F970" s="115"/>
      <c r="G970" s="112"/>
      <c r="H970" s="112"/>
      <c r="I970" s="112"/>
      <c r="J970" s="112"/>
      <c r="K970" s="112"/>
      <c r="L970" s="112"/>
      <c r="M970" s="112"/>
      <c r="N970" s="112"/>
      <c r="O970" s="112"/>
      <c r="P970" s="114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ht="15.75" customHeight="1">
      <c r="A971" s="112"/>
      <c r="B971" s="112"/>
      <c r="C971" s="113"/>
      <c r="D971" s="115"/>
      <c r="E971" s="115"/>
      <c r="F971" s="115"/>
      <c r="G971" s="112"/>
      <c r="H971" s="112"/>
      <c r="I971" s="112"/>
      <c r="J971" s="112"/>
      <c r="K971" s="112"/>
      <c r="L971" s="112"/>
      <c r="M971" s="112"/>
      <c r="N971" s="112"/>
      <c r="O971" s="112"/>
      <c r="P971" s="114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ht="15.75" customHeight="1">
      <c r="A972" s="112"/>
      <c r="B972" s="112"/>
      <c r="C972" s="113"/>
      <c r="D972" s="115"/>
      <c r="E972" s="115"/>
      <c r="F972" s="115"/>
      <c r="G972" s="112"/>
      <c r="H972" s="112"/>
      <c r="I972" s="112"/>
      <c r="J972" s="112"/>
      <c r="K972" s="112"/>
      <c r="L972" s="112"/>
      <c r="M972" s="112"/>
      <c r="N972" s="112"/>
      <c r="O972" s="112"/>
      <c r="P972" s="114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ht="15.75" customHeight="1">
      <c r="A973" s="112"/>
      <c r="B973" s="112"/>
      <c r="C973" s="113"/>
      <c r="D973" s="115"/>
      <c r="E973" s="115"/>
      <c r="F973" s="115"/>
      <c r="G973" s="112"/>
      <c r="H973" s="112"/>
      <c r="I973" s="112"/>
      <c r="J973" s="112"/>
      <c r="K973" s="112"/>
      <c r="L973" s="112"/>
      <c r="M973" s="112"/>
      <c r="N973" s="112"/>
      <c r="O973" s="112"/>
      <c r="P973" s="114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ht="15.75" customHeight="1">
      <c r="A974" s="112"/>
      <c r="B974" s="112"/>
      <c r="C974" s="113"/>
      <c r="D974" s="115"/>
      <c r="E974" s="115"/>
      <c r="F974" s="115"/>
      <c r="G974" s="112"/>
      <c r="H974" s="112"/>
      <c r="I974" s="112"/>
      <c r="J974" s="112"/>
      <c r="K974" s="112"/>
      <c r="L974" s="112"/>
      <c r="M974" s="112"/>
      <c r="N974" s="112"/>
      <c r="O974" s="112"/>
      <c r="P974" s="114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ht="15.75" customHeight="1">
      <c r="A975" s="112"/>
      <c r="B975" s="112"/>
      <c r="C975" s="113"/>
      <c r="D975" s="115"/>
      <c r="E975" s="115"/>
      <c r="F975" s="115"/>
      <c r="G975" s="112"/>
      <c r="H975" s="112"/>
      <c r="I975" s="112"/>
      <c r="J975" s="112"/>
      <c r="K975" s="112"/>
      <c r="L975" s="112"/>
      <c r="M975" s="112"/>
      <c r="N975" s="112"/>
      <c r="O975" s="112"/>
      <c r="P975" s="114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ht="15.75" customHeight="1">
      <c r="A976" s="112"/>
      <c r="B976" s="112"/>
      <c r="C976" s="113"/>
      <c r="D976" s="115"/>
      <c r="E976" s="115"/>
      <c r="F976" s="115"/>
      <c r="G976" s="112"/>
      <c r="H976" s="112"/>
      <c r="I976" s="112"/>
      <c r="J976" s="112"/>
      <c r="K976" s="112"/>
      <c r="L976" s="112"/>
      <c r="M976" s="112"/>
      <c r="N976" s="112"/>
      <c r="O976" s="112"/>
      <c r="P976" s="114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ht="15.75" customHeight="1">
      <c r="A977" s="112"/>
      <c r="B977" s="112"/>
      <c r="C977" s="113"/>
      <c r="D977" s="115"/>
      <c r="E977" s="115"/>
      <c r="F977" s="115"/>
      <c r="G977" s="112"/>
      <c r="H977" s="112"/>
      <c r="I977" s="112"/>
      <c r="J977" s="112"/>
      <c r="K977" s="112"/>
      <c r="L977" s="112"/>
      <c r="M977" s="112"/>
      <c r="N977" s="112"/>
      <c r="O977" s="112"/>
      <c r="P977" s="114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ht="15.75" customHeight="1">
      <c r="A978" s="112"/>
      <c r="B978" s="112"/>
      <c r="C978" s="113"/>
      <c r="D978" s="115"/>
      <c r="E978" s="115"/>
      <c r="F978" s="115"/>
      <c r="G978" s="112"/>
      <c r="H978" s="112"/>
      <c r="I978" s="112"/>
      <c r="J978" s="112"/>
      <c r="K978" s="112"/>
      <c r="L978" s="112"/>
      <c r="M978" s="112"/>
      <c r="N978" s="112"/>
      <c r="O978" s="112"/>
      <c r="P978" s="114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ht="15.75" customHeight="1">
      <c r="A979" s="112"/>
      <c r="B979" s="112"/>
      <c r="C979" s="113"/>
      <c r="D979" s="115"/>
      <c r="E979" s="115"/>
      <c r="F979" s="115"/>
      <c r="G979" s="112"/>
      <c r="H979" s="112"/>
      <c r="I979" s="112"/>
      <c r="J979" s="112"/>
      <c r="K979" s="112"/>
      <c r="L979" s="112"/>
      <c r="M979" s="112"/>
      <c r="N979" s="112"/>
      <c r="O979" s="112"/>
      <c r="P979" s="114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ht="15.75" customHeight="1">
      <c r="A980" s="112"/>
      <c r="B980" s="112"/>
      <c r="C980" s="113"/>
      <c r="D980" s="115"/>
      <c r="E980" s="115"/>
      <c r="F980" s="115"/>
      <c r="G980" s="112"/>
      <c r="H980" s="112"/>
      <c r="I980" s="112"/>
      <c r="J980" s="112"/>
      <c r="K980" s="112"/>
      <c r="L980" s="112"/>
      <c r="M980" s="112"/>
      <c r="N980" s="112"/>
      <c r="O980" s="112"/>
      <c r="P980" s="114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ht="15.75" customHeight="1">
      <c r="A981" s="112"/>
      <c r="B981" s="112"/>
      <c r="C981" s="113"/>
      <c r="D981" s="115"/>
      <c r="E981" s="115"/>
      <c r="F981" s="115"/>
      <c r="G981" s="112"/>
      <c r="H981" s="112"/>
      <c r="I981" s="112"/>
      <c r="J981" s="112"/>
      <c r="K981" s="112"/>
      <c r="L981" s="112"/>
      <c r="M981" s="112"/>
      <c r="N981" s="112"/>
      <c r="O981" s="112"/>
      <c r="P981" s="114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ht="15.75" customHeight="1">
      <c r="A982" s="112"/>
      <c r="B982" s="112"/>
      <c r="C982" s="113"/>
      <c r="D982" s="115"/>
      <c r="E982" s="115"/>
      <c r="F982" s="115"/>
      <c r="G982" s="112"/>
      <c r="H982" s="112"/>
      <c r="I982" s="112"/>
      <c r="J982" s="112"/>
      <c r="K982" s="112"/>
      <c r="L982" s="112"/>
      <c r="M982" s="112"/>
      <c r="N982" s="112"/>
      <c r="O982" s="112"/>
      <c r="P982" s="114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ht="15.75" customHeight="1">
      <c r="A983" s="112"/>
      <c r="B983" s="112"/>
      <c r="C983" s="113"/>
      <c r="D983" s="115"/>
      <c r="E983" s="115"/>
      <c r="F983" s="115"/>
      <c r="G983" s="112"/>
      <c r="H983" s="112"/>
      <c r="I983" s="112"/>
      <c r="J983" s="112"/>
      <c r="K983" s="112"/>
      <c r="L983" s="112"/>
      <c r="M983" s="112"/>
      <c r="N983" s="112"/>
      <c r="O983" s="112"/>
      <c r="P983" s="114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ht="15.75" customHeight="1">
      <c r="A984" s="112"/>
      <c r="B984" s="112"/>
      <c r="C984" s="113"/>
      <c r="D984" s="115"/>
      <c r="E984" s="115"/>
      <c r="F984" s="115"/>
      <c r="G984" s="112"/>
      <c r="H984" s="112"/>
      <c r="I984" s="112"/>
      <c r="J984" s="112"/>
      <c r="K984" s="112"/>
      <c r="L984" s="112"/>
      <c r="M984" s="112"/>
      <c r="N984" s="112"/>
      <c r="O984" s="112"/>
      <c r="P984" s="114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ht="15.75" customHeight="1">
      <c r="A985" s="112"/>
      <c r="B985" s="112"/>
      <c r="C985" s="113"/>
      <c r="D985" s="115"/>
      <c r="E985" s="115"/>
      <c r="F985" s="115"/>
      <c r="G985" s="112"/>
      <c r="H985" s="112"/>
      <c r="I985" s="112"/>
      <c r="J985" s="112"/>
      <c r="K985" s="112"/>
      <c r="L985" s="112"/>
      <c r="M985" s="112"/>
      <c r="N985" s="112"/>
      <c r="O985" s="112"/>
      <c r="P985" s="114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ht="15.75" customHeight="1">
      <c r="A986" s="112"/>
      <c r="B986" s="112"/>
      <c r="C986" s="113"/>
      <c r="D986" s="115"/>
      <c r="E986" s="115"/>
      <c r="F986" s="115"/>
      <c r="G986" s="112"/>
      <c r="H986" s="112"/>
      <c r="I986" s="112"/>
      <c r="J986" s="112"/>
      <c r="K986" s="112"/>
      <c r="L986" s="112"/>
      <c r="M986" s="112"/>
      <c r="N986" s="112"/>
      <c r="O986" s="112"/>
      <c r="P986" s="114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ht="15.75" customHeight="1">
      <c r="A987" s="112"/>
      <c r="B987" s="112"/>
      <c r="C987" s="113"/>
      <c r="D987" s="115"/>
      <c r="E987" s="115"/>
      <c r="F987" s="115"/>
      <c r="G987" s="112"/>
      <c r="H987" s="112"/>
      <c r="I987" s="112"/>
      <c r="J987" s="112"/>
      <c r="K987" s="112"/>
      <c r="L987" s="112"/>
      <c r="M987" s="112"/>
      <c r="N987" s="112"/>
      <c r="O987" s="112"/>
      <c r="P987" s="114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ht="15.75" customHeight="1">
      <c r="A988" s="112"/>
      <c r="B988" s="112"/>
      <c r="C988" s="113"/>
      <c r="D988" s="115"/>
      <c r="E988" s="115"/>
      <c r="F988" s="115"/>
      <c r="G988" s="112"/>
      <c r="H988" s="112"/>
      <c r="I988" s="112"/>
      <c r="J988" s="112"/>
      <c r="K988" s="112"/>
      <c r="L988" s="112"/>
      <c r="M988" s="112"/>
      <c r="N988" s="112"/>
      <c r="O988" s="112"/>
      <c r="P988" s="114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ht="15.75" customHeight="1">
      <c r="A989" s="112"/>
      <c r="B989" s="112"/>
      <c r="C989" s="113"/>
      <c r="D989" s="115"/>
      <c r="E989" s="115"/>
      <c r="F989" s="115"/>
      <c r="G989" s="112"/>
      <c r="H989" s="112"/>
      <c r="I989" s="112"/>
      <c r="J989" s="112"/>
      <c r="K989" s="112"/>
      <c r="L989" s="112"/>
      <c r="M989" s="112"/>
      <c r="N989" s="112"/>
      <c r="O989" s="112"/>
      <c r="P989" s="114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ht="15.75" customHeight="1">
      <c r="A990" s="112"/>
      <c r="B990" s="112"/>
      <c r="C990" s="113"/>
      <c r="D990" s="115"/>
      <c r="E990" s="115"/>
      <c r="F990" s="115"/>
      <c r="G990" s="112"/>
      <c r="H990" s="112"/>
      <c r="I990" s="112"/>
      <c r="J990" s="112"/>
      <c r="K990" s="112"/>
      <c r="L990" s="112"/>
      <c r="M990" s="112"/>
      <c r="N990" s="112"/>
      <c r="O990" s="112"/>
      <c r="P990" s="114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ht="15.75" customHeight="1">
      <c r="A991" s="112"/>
      <c r="B991" s="112"/>
      <c r="C991" s="113"/>
      <c r="D991" s="115"/>
      <c r="E991" s="115"/>
      <c r="F991" s="115"/>
      <c r="G991" s="112"/>
      <c r="H991" s="112"/>
      <c r="I991" s="112"/>
      <c r="J991" s="112"/>
      <c r="K991" s="112"/>
      <c r="L991" s="112"/>
      <c r="M991" s="112"/>
      <c r="N991" s="112"/>
      <c r="O991" s="112"/>
      <c r="P991" s="114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ht="15.75" customHeight="1">
      <c r="A992" s="112"/>
      <c r="B992" s="112"/>
      <c r="C992" s="113"/>
      <c r="D992" s="115"/>
      <c r="E992" s="115"/>
      <c r="F992" s="115"/>
      <c r="G992" s="112"/>
      <c r="H992" s="112"/>
      <c r="I992" s="112"/>
      <c r="J992" s="112"/>
      <c r="K992" s="112"/>
      <c r="L992" s="112"/>
      <c r="M992" s="112"/>
      <c r="N992" s="112"/>
      <c r="O992" s="112"/>
      <c r="P992" s="114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ht="15.75" customHeight="1">
      <c r="A993" s="112"/>
      <c r="B993" s="112"/>
      <c r="C993" s="113"/>
      <c r="D993" s="115"/>
      <c r="E993" s="115"/>
      <c r="F993" s="115"/>
      <c r="G993" s="112"/>
      <c r="H993" s="112"/>
      <c r="I993" s="112"/>
      <c r="J993" s="112"/>
      <c r="K993" s="112"/>
      <c r="L993" s="112"/>
      <c r="M993" s="112"/>
      <c r="N993" s="112"/>
      <c r="O993" s="112"/>
      <c r="P993" s="114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ht="15.75" customHeight="1">
      <c r="A994" s="112"/>
      <c r="B994" s="112"/>
      <c r="C994" s="113"/>
      <c r="D994" s="115"/>
      <c r="E994" s="115"/>
      <c r="F994" s="115"/>
      <c r="G994" s="112"/>
      <c r="H994" s="112"/>
      <c r="I994" s="112"/>
      <c r="J994" s="112"/>
      <c r="K994" s="112"/>
      <c r="L994" s="112"/>
      <c r="M994" s="112"/>
      <c r="N994" s="112"/>
      <c r="O994" s="112"/>
      <c r="P994" s="114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ht="15.75" customHeight="1">
      <c r="A995" s="112"/>
      <c r="B995" s="112"/>
      <c r="C995" s="113"/>
      <c r="D995" s="115"/>
      <c r="E995" s="115"/>
      <c r="F995" s="115"/>
      <c r="G995" s="112"/>
      <c r="H995" s="112"/>
      <c r="I995" s="112"/>
      <c r="J995" s="112"/>
      <c r="K995" s="112"/>
      <c r="L995" s="112"/>
      <c r="M995" s="112"/>
      <c r="N995" s="112"/>
      <c r="O995" s="112"/>
      <c r="P995" s="114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ht="15.75" customHeight="1">
      <c r="A996" s="112"/>
      <c r="B996" s="112"/>
      <c r="C996" s="113"/>
      <c r="D996" s="115"/>
      <c r="E996" s="115"/>
      <c r="F996" s="115"/>
      <c r="G996" s="112"/>
      <c r="H996" s="112"/>
      <c r="I996" s="112"/>
      <c r="J996" s="112"/>
      <c r="K996" s="112"/>
      <c r="L996" s="112"/>
      <c r="M996" s="112"/>
      <c r="N996" s="112"/>
      <c r="O996" s="112"/>
      <c r="P996" s="114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ht="15.75" customHeight="1">
      <c r="A997" s="112"/>
      <c r="B997" s="112"/>
      <c r="C997" s="113"/>
      <c r="D997" s="115"/>
      <c r="E997" s="115"/>
      <c r="F997" s="115"/>
      <c r="G997" s="112"/>
      <c r="H997" s="112"/>
      <c r="I997" s="112"/>
      <c r="J997" s="112"/>
      <c r="K997" s="112"/>
      <c r="L997" s="112"/>
      <c r="M997" s="112"/>
      <c r="N997" s="112"/>
      <c r="O997" s="112"/>
      <c r="P997" s="114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ht="15.75" customHeight="1">
      <c r="A998" s="112"/>
      <c r="B998" s="112"/>
      <c r="C998" s="113"/>
      <c r="D998" s="115"/>
      <c r="E998" s="115"/>
      <c r="F998" s="115"/>
      <c r="G998" s="112"/>
      <c r="H998" s="112"/>
      <c r="I998" s="112"/>
      <c r="J998" s="112"/>
      <c r="K998" s="112"/>
      <c r="L998" s="112"/>
      <c r="M998" s="112"/>
      <c r="N998" s="112"/>
      <c r="O998" s="112"/>
      <c r="P998" s="114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ht="15.75" customHeight="1">
      <c r="A999" s="112"/>
      <c r="B999" s="112"/>
      <c r="C999" s="113"/>
      <c r="D999" s="115"/>
      <c r="E999" s="115"/>
      <c r="F999" s="115"/>
      <c r="G999" s="112"/>
      <c r="H999" s="112"/>
      <c r="I999" s="112"/>
      <c r="J999" s="112"/>
      <c r="K999" s="112"/>
      <c r="L999" s="112"/>
      <c r="M999" s="112"/>
      <c r="N999" s="112"/>
      <c r="O999" s="112"/>
      <c r="P999" s="114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ht="15.75" customHeight="1">
      <c r="A1000" s="112"/>
      <c r="B1000" s="112"/>
      <c r="C1000" s="113"/>
      <c r="D1000" s="115"/>
      <c r="E1000" s="115"/>
      <c r="F1000" s="115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4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autoFilter ref="$P$8:$P$185"/>
  <mergeCells count="8">
    <mergeCell ref="A7:A8"/>
    <mergeCell ref="B7:B8"/>
    <mergeCell ref="C7:C8"/>
    <mergeCell ref="D7:E7"/>
    <mergeCell ref="F7:G7"/>
    <mergeCell ref="H7:I7"/>
    <mergeCell ref="J7:K7"/>
    <mergeCell ref="L7:O7"/>
  </mergeCells>
  <conditionalFormatting sqref="J10:K860">
    <cfRule type="cellIs" dxfId="2" priority="1" operator="lessThanOrEqual">
      <formula>0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8.33"/>
    <col customWidth="1" min="2" max="2" width="6.11"/>
    <col customWidth="1" min="3" max="3" width="8.0"/>
    <col customWidth="1" min="4" max="4" width="12.22"/>
    <col customWidth="1" min="5" max="5" width="7.67"/>
    <col customWidth="1" min="6" max="6" width="12.67"/>
    <col customWidth="1" min="7" max="7" width="9.44"/>
    <col customWidth="1" min="8" max="8" width="6.11"/>
    <col customWidth="1" min="9" max="9" width="5.22"/>
    <col customWidth="1" min="10" max="10" width="10.78"/>
    <col customWidth="1" min="11" max="11" width="8.78"/>
    <col customWidth="1" min="12" max="12" width="20.67"/>
    <col customWidth="1" min="13" max="13" width="4.11"/>
    <col customWidth="1" min="14" max="14" width="8.78"/>
    <col customWidth="1" min="15" max="15" width="10.78"/>
    <col customWidth="1" min="16" max="16" width="11.78"/>
    <col customWidth="1" min="17" max="17" width="9.78"/>
    <col customWidth="1" min="18" max="18" width="10.89"/>
    <col customWidth="1" min="19" max="19" width="13.11"/>
    <col customWidth="1" min="20" max="20" width="9.67"/>
    <col customWidth="1" min="21" max="21" width="12.67"/>
    <col customWidth="1" min="22" max="22" width="8.67"/>
    <col customWidth="1" min="23" max="23" width="8.89"/>
    <col customWidth="1" min="24" max="24" width="9.11"/>
    <col customWidth="1" min="25" max="26" width="9.0"/>
  </cols>
  <sheetData>
    <row r="1" ht="15.75" customHeight="1">
      <c r="A1" s="111" t="str">
        <f>ThongtinDN!$C$5&amp;" "&amp;ThongtinDN!$D$5</f>
        <v>Tên đơn vị:  Công ty TNHH ABC</v>
      </c>
      <c r="B1" s="113"/>
      <c r="C1" s="112"/>
      <c r="D1" s="112"/>
      <c r="E1" s="112"/>
      <c r="F1" s="112"/>
      <c r="G1" s="112"/>
      <c r="H1" s="113"/>
      <c r="I1" s="113"/>
      <c r="J1" s="113"/>
      <c r="K1" s="112"/>
      <c r="L1" s="112"/>
      <c r="M1" s="113"/>
      <c r="N1" s="156"/>
      <c r="O1" s="157"/>
      <c r="P1" s="158"/>
      <c r="Q1" s="159"/>
      <c r="R1" s="159"/>
      <c r="S1" s="160"/>
      <c r="T1" s="154"/>
      <c r="U1" s="154"/>
      <c r="V1" s="114"/>
      <c r="W1" s="114"/>
      <c r="X1" s="114"/>
      <c r="Y1" s="114"/>
      <c r="Z1" s="112"/>
    </row>
    <row r="2" ht="15.75" customHeight="1">
      <c r="A2" s="111" t="str">
        <f>ThongtinDN!$C$6&amp;" "&amp;ThongtinDN!$D$6</f>
        <v>Địa chỉ: Minh Khai - Bắc Từ Liêm - Hà Nội</v>
      </c>
      <c r="B2" s="113"/>
      <c r="C2" s="112"/>
      <c r="D2" s="112"/>
      <c r="E2" s="112"/>
      <c r="F2" s="112"/>
      <c r="G2" s="112"/>
      <c r="H2" s="113"/>
      <c r="I2" s="113"/>
      <c r="J2" s="113"/>
      <c r="K2" s="112"/>
      <c r="L2" s="112"/>
      <c r="M2" s="113"/>
      <c r="N2" s="156"/>
      <c r="O2" s="157"/>
      <c r="P2" s="158"/>
      <c r="Q2" s="159"/>
      <c r="R2" s="159"/>
      <c r="S2" s="160"/>
      <c r="T2" s="154"/>
      <c r="U2" s="154"/>
      <c r="V2" s="114"/>
      <c r="W2" s="114"/>
      <c r="X2" s="114"/>
      <c r="Y2" s="114"/>
      <c r="Z2" s="112"/>
    </row>
    <row r="3" ht="15.75" customHeight="1">
      <c r="A3" s="111" t="str">
        <f>ThongtinDN!$C$7&amp;" "&amp;ThongtinDN!$D$7</f>
        <v>MST:  0906690004</v>
      </c>
      <c r="B3" s="113"/>
      <c r="C3" s="112"/>
      <c r="D3" s="112"/>
      <c r="E3" s="112"/>
      <c r="F3" s="112"/>
      <c r="G3" s="112"/>
      <c r="H3" s="113"/>
      <c r="I3" s="113"/>
      <c r="J3" s="113"/>
      <c r="K3" s="112"/>
      <c r="L3" s="112"/>
      <c r="M3" s="113"/>
      <c r="N3" s="156"/>
      <c r="O3" s="157"/>
      <c r="P3" s="158"/>
      <c r="Q3" s="159"/>
      <c r="R3" s="159"/>
      <c r="S3" s="160"/>
      <c r="T3" s="154"/>
      <c r="U3" s="154"/>
      <c r="V3" s="114"/>
      <c r="W3" s="114"/>
      <c r="X3" s="114"/>
      <c r="Y3" s="114"/>
      <c r="Z3" s="112"/>
    </row>
    <row r="4" ht="15.75" customHeight="1">
      <c r="A4" s="112"/>
      <c r="B4" s="113"/>
      <c r="C4" s="112"/>
      <c r="D4" s="112"/>
      <c r="E4" s="112"/>
      <c r="F4" s="112"/>
      <c r="G4" s="112"/>
      <c r="H4" s="113"/>
      <c r="I4" s="113"/>
      <c r="J4" s="113"/>
      <c r="K4" s="112"/>
      <c r="L4" s="112"/>
      <c r="M4" s="113"/>
      <c r="N4" s="156"/>
      <c r="O4" s="157"/>
      <c r="P4" s="158"/>
      <c r="Q4" s="159"/>
      <c r="R4" s="159"/>
      <c r="S4" s="160"/>
      <c r="T4" s="154"/>
      <c r="U4" s="154"/>
      <c r="V4" s="114"/>
      <c r="W4" s="114"/>
      <c r="X4" s="114"/>
      <c r="Y4" s="114"/>
      <c r="Z4" s="112"/>
    </row>
    <row r="5" ht="45.0" customHeight="1">
      <c r="A5" s="112"/>
      <c r="B5" s="161" t="s">
        <v>406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3"/>
      <c r="O5" s="164"/>
      <c r="P5" s="163"/>
      <c r="Q5" s="165"/>
      <c r="R5" s="165"/>
      <c r="S5" s="166"/>
      <c r="T5" s="154"/>
      <c r="U5" s="154"/>
      <c r="V5" s="114"/>
      <c r="W5" s="114"/>
      <c r="X5" s="114"/>
      <c r="Y5" s="114"/>
      <c r="Z5" s="112"/>
    </row>
    <row r="6" ht="23.25" customHeight="1">
      <c r="A6" s="167"/>
      <c r="B6" s="167"/>
      <c r="C6" s="167"/>
      <c r="D6" s="112"/>
      <c r="E6" s="168" t="str">
        <f>ThongtinDN!D16</f>
        <v>Từ ngày 01/01/2013   đến 31/01/2013</v>
      </c>
      <c r="F6" s="112"/>
      <c r="G6" s="169"/>
      <c r="H6" s="169"/>
      <c r="I6" s="169"/>
      <c r="J6" s="169"/>
      <c r="K6" s="169"/>
      <c r="L6" s="113"/>
      <c r="M6" s="113"/>
      <c r="N6" s="170"/>
      <c r="O6" s="171"/>
      <c r="P6" s="172"/>
      <c r="Q6" s="173"/>
      <c r="R6" s="174"/>
      <c r="S6" s="175"/>
      <c r="T6" s="154"/>
      <c r="U6" s="154"/>
      <c r="V6" s="114"/>
      <c r="W6" s="114"/>
      <c r="X6" s="114"/>
      <c r="Y6" s="114"/>
      <c r="Z6" s="112"/>
    </row>
    <row r="7" ht="15.75" customHeight="1">
      <c r="A7" s="176" t="s">
        <v>407</v>
      </c>
      <c r="B7" s="177"/>
      <c r="C7" s="178"/>
      <c r="D7" s="179" t="s">
        <v>408</v>
      </c>
      <c r="E7" s="180" t="s">
        <v>409</v>
      </c>
      <c r="F7" s="180" t="s">
        <v>410</v>
      </c>
      <c r="G7" s="180" t="s">
        <v>411</v>
      </c>
      <c r="H7" s="181" t="s">
        <v>412</v>
      </c>
      <c r="I7" s="178"/>
      <c r="J7" s="182" t="s">
        <v>413</v>
      </c>
      <c r="K7" s="183" t="s">
        <v>55</v>
      </c>
      <c r="L7" s="183" t="s">
        <v>56</v>
      </c>
      <c r="M7" s="184" t="s">
        <v>414</v>
      </c>
      <c r="N7" s="185" t="s">
        <v>59</v>
      </c>
      <c r="O7" s="122"/>
      <c r="P7" s="98"/>
      <c r="Q7" s="186" t="s">
        <v>60</v>
      </c>
      <c r="R7" s="122"/>
      <c r="S7" s="122"/>
      <c r="T7" s="187"/>
      <c r="U7" s="187"/>
      <c r="V7" s="188"/>
      <c r="W7" s="188"/>
      <c r="X7" s="188"/>
      <c r="Y7" s="188"/>
      <c r="Z7" s="189"/>
    </row>
    <row r="8" ht="15.75" customHeight="1">
      <c r="A8" s="190"/>
      <c r="B8" s="191"/>
      <c r="C8" s="192"/>
      <c r="D8" s="193"/>
      <c r="E8" s="193"/>
      <c r="F8" s="193"/>
      <c r="G8" s="193"/>
      <c r="H8" s="190"/>
      <c r="I8" s="192"/>
      <c r="J8" s="193"/>
      <c r="K8" s="193"/>
      <c r="L8" s="193"/>
      <c r="M8" s="193"/>
      <c r="N8" s="194"/>
      <c r="O8" s="195"/>
      <c r="P8" s="194"/>
      <c r="Q8" s="196"/>
      <c r="R8" s="197"/>
      <c r="S8" s="198" t="s">
        <v>415</v>
      </c>
      <c r="T8" s="199" t="s">
        <v>416</v>
      </c>
      <c r="U8" s="98"/>
      <c r="V8" s="188"/>
      <c r="W8" s="188"/>
      <c r="X8" s="188"/>
      <c r="Y8" s="188"/>
      <c r="Z8" s="189"/>
    </row>
    <row r="9" ht="39.75" customHeight="1">
      <c r="A9" s="200" t="s">
        <v>417</v>
      </c>
      <c r="B9" s="200" t="s">
        <v>418</v>
      </c>
      <c r="C9" s="201" t="s">
        <v>419</v>
      </c>
      <c r="D9" s="126"/>
      <c r="E9" s="126"/>
      <c r="F9" s="126"/>
      <c r="G9" s="126"/>
      <c r="H9" s="200" t="s">
        <v>420</v>
      </c>
      <c r="I9" s="200" t="s">
        <v>421</v>
      </c>
      <c r="J9" s="126"/>
      <c r="K9" s="126"/>
      <c r="L9" s="126"/>
      <c r="M9" s="126"/>
      <c r="N9" s="202" t="s">
        <v>422</v>
      </c>
      <c r="O9" s="203" t="s">
        <v>423</v>
      </c>
      <c r="P9" s="202" t="s">
        <v>415</v>
      </c>
      <c r="Q9" s="204" t="s">
        <v>424</v>
      </c>
      <c r="R9" s="204" t="s">
        <v>425</v>
      </c>
      <c r="S9" s="204" t="s">
        <v>415</v>
      </c>
      <c r="T9" s="205" t="s">
        <v>63</v>
      </c>
      <c r="U9" s="199" t="s">
        <v>64</v>
      </c>
      <c r="V9" s="188"/>
      <c r="W9" s="188"/>
      <c r="X9" s="188"/>
      <c r="Y9" s="188"/>
      <c r="Z9" s="189"/>
    </row>
    <row r="10" ht="12.75" customHeight="1">
      <c r="A10" s="206" t="s">
        <v>426</v>
      </c>
      <c r="B10" s="206" t="s">
        <v>427</v>
      </c>
      <c r="C10" s="206" t="s">
        <v>428</v>
      </c>
      <c r="D10" s="206" t="s">
        <v>429</v>
      </c>
      <c r="E10" s="206" t="s">
        <v>430</v>
      </c>
      <c r="F10" s="206" t="s">
        <v>431</v>
      </c>
      <c r="G10" s="206" t="s">
        <v>432</v>
      </c>
      <c r="H10" s="207" t="s">
        <v>433</v>
      </c>
      <c r="I10" s="207" t="s">
        <v>434</v>
      </c>
      <c r="J10" s="207" t="s">
        <v>435</v>
      </c>
      <c r="K10" s="206" t="s">
        <v>436</v>
      </c>
      <c r="L10" s="206" t="s">
        <v>437</v>
      </c>
      <c r="M10" s="206" t="s">
        <v>438</v>
      </c>
      <c r="N10" s="208" t="s">
        <v>439</v>
      </c>
      <c r="O10" s="209" t="s">
        <v>440</v>
      </c>
      <c r="P10" s="208">
        <v>15.0</v>
      </c>
      <c r="Q10" s="210">
        <v>16.0</v>
      </c>
      <c r="R10" s="210">
        <v>17.0</v>
      </c>
      <c r="S10" s="210">
        <v>18.0</v>
      </c>
      <c r="T10" s="206">
        <v>19.0</v>
      </c>
      <c r="U10" s="211">
        <v>20.0</v>
      </c>
      <c r="V10" s="212"/>
      <c r="W10" s="212"/>
      <c r="X10" s="212"/>
      <c r="Y10" s="212"/>
      <c r="Z10" s="213"/>
    </row>
    <row r="11" ht="12.75" customHeight="1">
      <c r="A11" s="211" t="s">
        <v>441</v>
      </c>
      <c r="B11" s="122"/>
      <c r="C11" s="122"/>
      <c r="D11" s="122"/>
      <c r="E11" s="98"/>
      <c r="F11" s="206"/>
      <c r="G11" s="206"/>
      <c r="H11" s="207"/>
      <c r="I11" s="207"/>
      <c r="J11" s="207"/>
      <c r="K11" s="206"/>
      <c r="L11" s="206" t="s">
        <v>69</v>
      </c>
      <c r="M11" s="206"/>
      <c r="N11" s="214">
        <f t="shared" ref="N11:U11" si="1">SUM(N12:N50000)</f>
        <v>3946.69</v>
      </c>
      <c r="O11" s="214">
        <f t="shared" si="1"/>
        <v>2590184.001</v>
      </c>
      <c r="P11" s="214">
        <f t="shared" si="1"/>
        <v>68393985</v>
      </c>
      <c r="Q11" s="214">
        <f t="shared" si="1"/>
        <v>12023</v>
      </c>
      <c r="R11" s="214">
        <f t="shared" si="1"/>
        <v>1354404</v>
      </c>
      <c r="S11" s="214">
        <f t="shared" si="1"/>
        <v>180716459</v>
      </c>
      <c r="T11" s="214">
        <f t="shared" si="1"/>
        <v>41007.8</v>
      </c>
      <c r="U11" s="214">
        <f t="shared" si="1"/>
        <v>649271248</v>
      </c>
      <c r="V11" s="215" t="s">
        <v>442</v>
      </c>
      <c r="X11" s="215" t="s">
        <v>443</v>
      </c>
      <c r="Z11" s="213"/>
    </row>
    <row r="12" ht="12.75" customHeight="1">
      <c r="A12" s="216" t="s">
        <v>444</v>
      </c>
      <c r="B12" s="216">
        <v>57.0</v>
      </c>
      <c r="C12" s="217">
        <v>41275.0</v>
      </c>
      <c r="D12" s="218" t="s">
        <v>445</v>
      </c>
      <c r="E12" s="219" t="str">
        <f>IF($D12="","",VLOOKUP($D12,DMKH!$A$9:$D$50006,2,0))</f>
        <v>Công Ty TNHH Thương Mại Dịch Vụ Thanh Đoan</v>
      </c>
      <c r="F12" s="220" t="str">
        <f>IF($D12="","",VLOOKUP($D12,DMKH!$A$9:$D$50006,3,0))</f>
        <v>139/12 Đường số 9, Phường Linh Tây, Quận Thủ Đức</v>
      </c>
      <c r="G12" s="220" t="str">
        <f>IF($D12="","",VLOOKUP($D12,DMKH!$A$9:$D$50006,4,0))</f>
        <v>0304 980 752</v>
      </c>
      <c r="H12" s="221" t="s">
        <v>446</v>
      </c>
      <c r="I12" s="221" t="s">
        <v>447</v>
      </c>
      <c r="J12" s="222" t="s">
        <v>448</v>
      </c>
      <c r="K12" s="223" t="s">
        <v>393</v>
      </c>
      <c r="L12" s="224" t="str">
        <f>IF($K12="","",VLOOKUP($K12,'Tong hop'!$A$10:$O$50000,2,0))</f>
        <v>Sơn trong (18)</v>
      </c>
      <c r="M12" s="225" t="str">
        <f>IF($K12="","",VLOOKUP($K12,'Tong hop'!$A$10:$O$50000,3,0))</f>
        <v>thùng</v>
      </c>
      <c r="N12" s="226">
        <v>25.0</v>
      </c>
      <c r="O12" s="227">
        <f t="shared" ref="O12:O1329" si="2">IF(P12="","",P12/N12)</f>
        <v>350000</v>
      </c>
      <c r="P12" s="228">
        <v>8750000.0</v>
      </c>
      <c r="Q12" s="229"/>
      <c r="R12" s="229" t="str">
        <f>IF(LEFT(A12,2)="PX",IF(K12="",0,VLOOKUP(K12,'Tong hop'!$N$10:$O$50000,2,0)),"")</f>
        <v/>
      </c>
      <c r="S12" s="230">
        <f t="shared" ref="S12:S1329" si="3">IF(Q12="",0,ROUND(Q12*R12,0))</f>
        <v>0</v>
      </c>
      <c r="T12" s="229">
        <f>IF($K12="","",VLOOKUP($K12,'Tong hop'!$A$10:$K$50000,10,0))</f>
        <v>25</v>
      </c>
      <c r="U12" s="230">
        <f>IF($K12="","",VLOOKUP($K12,'Tong hop'!$A$10:$K$50000,11,0))</f>
        <v>8750000</v>
      </c>
      <c r="V12" s="231">
        <f t="shared" ref="V12:V1329" si="4">SUMIF($A$12:$A$50000,A12,$P$12:$P$50000)</f>
        <v>8750000</v>
      </c>
      <c r="W12" s="231" t="str">
        <f t="shared" ref="W12:W1329" si="5">IF(LEFT(A12,2)="PN",A12,"")</f>
        <v>PN1301-01</v>
      </c>
      <c r="X12" s="231">
        <f t="shared" ref="X12:X1329" si="6">SUMIF($A$12:$A$50000,A12,$S$12:$S$50000)</f>
        <v>0</v>
      </c>
      <c r="Y12" s="231" t="str">
        <f t="shared" ref="Y12:Y1329" si="7">IF(LEFT(A12,2)="PX",A12,"")</f>
        <v/>
      </c>
      <c r="Z12" s="232" t="str">
        <f t="shared" ref="Z12:Z1329" si="8">IF(LEFT(B12,3)="154",B12,"")</f>
        <v/>
      </c>
    </row>
    <row r="13" ht="12.75" customHeight="1">
      <c r="A13" s="216" t="s">
        <v>449</v>
      </c>
      <c r="B13" s="216">
        <v>3087.0</v>
      </c>
      <c r="C13" s="217">
        <v>41281.0</v>
      </c>
      <c r="D13" s="218" t="s">
        <v>450</v>
      </c>
      <c r="E13" s="219" t="str">
        <f>IF($D13="","",VLOOKUP($D13,DMKH!$A$9:$D$50006,2,0))</f>
        <v>Công Ty TNHH Sắt Thép Thanh Tâm</v>
      </c>
      <c r="F13" s="219" t="str">
        <f>IF($D13="","",VLOOKUP($D13,DMKH!$A$9:$D$50006,3,0))</f>
        <v>222 Quốc Lộ 1K, Khu Phố 1, P.Linh Xuân, Q.Thủ Đức, TP.HCM</v>
      </c>
      <c r="G13" s="220" t="str">
        <f>IF($D13="","",VLOOKUP($D13,DMKH!$A$9:$D$50006,4,0))</f>
        <v>0305 721 408</v>
      </c>
      <c r="H13" s="221" t="s">
        <v>446</v>
      </c>
      <c r="I13" s="221" t="s">
        <v>447</v>
      </c>
      <c r="J13" s="222" t="s">
        <v>451</v>
      </c>
      <c r="K13" s="223" t="s">
        <v>280</v>
      </c>
      <c r="L13" s="224" t="str">
        <f>IF($K13="","",VLOOKUP($K13,'Tong hop'!$A$10:$O$50000,2,0))</f>
        <v>Thép hộp vuông mạ kẽm</v>
      </c>
      <c r="M13" s="225" t="str">
        <f>IF($K13="","",VLOOKUP($K13,'Tong hop'!$A$10:$O$50000,3,0))</f>
        <v>kg</v>
      </c>
      <c r="N13" s="226">
        <v>494.8</v>
      </c>
      <c r="O13" s="227">
        <f t="shared" si="2"/>
        <v>16867.99919</v>
      </c>
      <c r="P13" s="228">
        <v>8346286.0</v>
      </c>
      <c r="Q13" s="229"/>
      <c r="R13" s="229" t="str">
        <f>IF(LEFT(A13,2)="PX",IF(K13="",0,VLOOKUP(K13,'Tong hop'!$N$10:$O$50000,2,0)),"")</f>
        <v/>
      </c>
      <c r="S13" s="230">
        <f t="shared" si="3"/>
        <v>0</v>
      </c>
      <c r="T13" s="229">
        <f>IF($K13="","",VLOOKUP($K13,'Tong hop'!$A$10:$K$50000,10,0))</f>
        <v>1052.8</v>
      </c>
      <c r="U13" s="230">
        <f>IF($K13="","",VLOOKUP($K13,'Tong hop'!$A$10:$K$50000,11,0))</f>
        <v>18294040</v>
      </c>
      <c r="V13" s="231">
        <f t="shared" si="4"/>
        <v>8346286</v>
      </c>
      <c r="W13" s="231" t="str">
        <f t="shared" si="5"/>
        <v>PN1301-02</v>
      </c>
      <c r="X13" s="231">
        <f t="shared" si="6"/>
        <v>0</v>
      </c>
      <c r="Y13" s="231" t="str">
        <f t="shared" si="7"/>
        <v/>
      </c>
      <c r="Z13" s="232" t="str">
        <f t="shared" si="8"/>
        <v/>
      </c>
    </row>
    <row r="14" ht="12.75" customHeight="1">
      <c r="A14" s="216" t="s">
        <v>452</v>
      </c>
      <c r="B14" s="216">
        <v>1834.0</v>
      </c>
      <c r="C14" s="217">
        <v>41291.0</v>
      </c>
      <c r="D14" s="218" t="s">
        <v>453</v>
      </c>
      <c r="E14" s="219" t="str">
        <f>IF($D14="","",VLOOKUP($D14,DMKH!$A$9:$D$50006,2,0))</f>
        <v>Công Ty TNHH Thương Mại Sản Xuất Tân Trường Thịnh</v>
      </c>
      <c r="F14" s="219" t="str">
        <f>IF($D14="","",VLOOKUP($D14,DMKH!$A$9:$D$50006,3,0))</f>
        <v>288 Cách Mạng Tháng 8, Phường 10, Quận 3, TP.HCM</v>
      </c>
      <c r="G14" s="233" t="str">
        <f>IF($D14="","",VLOOKUP($D14,DMKH!$A$9:$D$50006,4,0))</f>
        <v>0302 559 108</v>
      </c>
      <c r="H14" s="221" t="s">
        <v>446</v>
      </c>
      <c r="I14" s="221">
        <v>331.0</v>
      </c>
      <c r="J14" s="222" t="s">
        <v>454</v>
      </c>
      <c r="K14" s="223" t="s">
        <v>396</v>
      </c>
      <c r="L14" s="224" t="str">
        <f>IF($K14="","",VLOOKUP($K14,'Tong hop'!$A$10:$O$50000,2,0))</f>
        <v>Sơn lót G322 Benzo (17.5 lít)</v>
      </c>
      <c r="M14" s="225" t="str">
        <f>IF($K14="","",VLOOKUP($K14,'Tong hop'!$A$10:$O$50000,3,0))</f>
        <v>thùng</v>
      </c>
      <c r="N14" s="226">
        <v>3.0</v>
      </c>
      <c r="O14" s="227">
        <f t="shared" si="2"/>
        <v>564909</v>
      </c>
      <c r="P14" s="228">
        <v>1694727.0</v>
      </c>
      <c r="Q14" s="229"/>
      <c r="R14" s="229" t="str">
        <f>IF(LEFT(A14,2)="PX",IF(K14="",0,VLOOKUP(K14,'Tong hop'!$N$10:$O$50000,2,0)),"")</f>
        <v/>
      </c>
      <c r="S14" s="230">
        <f t="shared" si="3"/>
        <v>0</v>
      </c>
      <c r="T14" s="229">
        <f>IF($K14="","",VLOOKUP($K14,'Tong hop'!$A$10:$K$50000,10,0))</f>
        <v>1</v>
      </c>
      <c r="U14" s="230">
        <f>IF($K14="","",VLOOKUP($K14,'Tong hop'!$A$10:$K$50000,11,0))</f>
        <v>564909</v>
      </c>
      <c r="V14" s="231">
        <f t="shared" si="4"/>
        <v>2919636</v>
      </c>
      <c r="W14" s="231" t="str">
        <f t="shared" si="5"/>
        <v>PN1301-03</v>
      </c>
      <c r="X14" s="231">
        <f t="shared" si="6"/>
        <v>0</v>
      </c>
      <c r="Y14" s="231" t="str">
        <f t="shared" si="7"/>
        <v/>
      </c>
      <c r="Z14" s="232" t="str">
        <f t="shared" si="8"/>
        <v/>
      </c>
    </row>
    <row r="15" ht="12.75" customHeight="1">
      <c r="A15" s="216" t="s">
        <v>452</v>
      </c>
      <c r="B15" s="216">
        <v>1834.0</v>
      </c>
      <c r="C15" s="217">
        <v>41291.0</v>
      </c>
      <c r="D15" s="218" t="s">
        <v>453</v>
      </c>
      <c r="E15" s="219" t="str">
        <f>IF($D15="","",VLOOKUP($D15,DMKH!$A$9:$D$50006,2,0))</f>
        <v>Công Ty TNHH Thương Mại Sản Xuất Tân Trường Thịnh</v>
      </c>
      <c r="F15" s="219" t="str">
        <f>IF($D15="","",VLOOKUP($D15,DMKH!$A$9:$D$50006,3,0))</f>
        <v>288 Cách Mạng Tháng 8, Phường 10, Quận 3, TP.HCM</v>
      </c>
      <c r="G15" s="233" t="str">
        <f>IF($D15="","",VLOOKUP($D15,DMKH!$A$9:$D$50006,4,0))</f>
        <v>0302 559 108</v>
      </c>
      <c r="H15" s="221" t="s">
        <v>446</v>
      </c>
      <c r="I15" s="221">
        <v>331.0</v>
      </c>
      <c r="J15" s="222" t="s">
        <v>455</v>
      </c>
      <c r="K15" s="223" t="s">
        <v>398</v>
      </c>
      <c r="L15" s="224" t="str">
        <f>IF($K15="","",VLOOKUP($K15,'Tong hop'!$A$10:$O$50000,2,0))</f>
        <v>Sơn chống rỉ R1 Benzo (17.5 lit)</v>
      </c>
      <c r="M15" s="225" t="str">
        <f>IF($K15="","",VLOOKUP($K15,'Tong hop'!$A$10:$O$50000,3,0))</f>
        <v>thùng</v>
      </c>
      <c r="N15" s="226">
        <v>1.0</v>
      </c>
      <c r="O15" s="227">
        <f t="shared" si="2"/>
        <v>517636</v>
      </c>
      <c r="P15" s="228">
        <v>517636.0</v>
      </c>
      <c r="Q15" s="229"/>
      <c r="R15" s="229" t="str">
        <f>IF(LEFT(A15,2)="PX",IF(K15="",0,VLOOKUP(K15,'Tong hop'!$N$10:$O$50000,2,0)),"")</f>
        <v/>
      </c>
      <c r="S15" s="230">
        <f t="shared" si="3"/>
        <v>0</v>
      </c>
      <c r="T15" s="229">
        <f>IF($K15="","",VLOOKUP($K15,'Tong hop'!$A$10:$K$50000,10,0))</f>
        <v>0</v>
      </c>
      <c r="U15" s="230">
        <f>IF($K15="","",VLOOKUP($K15,'Tong hop'!$A$10:$K$50000,11,0))</f>
        <v>0</v>
      </c>
      <c r="V15" s="231">
        <f t="shared" si="4"/>
        <v>2919636</v>
      </c>
      <c r="W15" s="231" t="str">
        <f t="shared" si="5"/>
        <v>PN1301-03</v>
      </c>
      <c r="X15" s="231">
        <f t="shared" si="6"/>
        <v>0</v>
      </c>
      <c r="Y15" s="231" t="str">
        <f t="shared" si="7"/>
        <v/>
      </c>
      <c r="Z15" s="232" t="str">
        <f t="shared" si="8"/>
        <v/>
      </c>
    </row>
    <row r="16" ht="12.75" customHeight="1">
      <c r="A16" s="216" t="s">
        <v>452</v>
      </c>
      <c r="B16" s="216">
        <v>1834.0</v>
      </c>
      <c r="C16" s="217">
        <v>41291.0</v>
      </c>
      <c r="D16" s="218" t="s">
        <v>453</v>
      </c>
      <c r="E16" s="219" t="str">
        <f>IF($D16="","",VLOOKUP($D16,DMKH!$A$9:$D$50006,2,0))</f>
        <v>Công Ty TNHH Thương Mại Sản Xuất Tân Trường Thịnh</v>
      </c>
      <c r="F16" s="219" t="str">
        <f>IF($D16="","",VLOOKUP($D16,DMKH!$A$9:$D$50006,3,0))</f>
        <v>288 Cách Mạng Tháng 8, Phường 10, Quận 3, TP.HCM</v>
      </c>
      <c r="G16" s="233" t="str">
        <f>IF($D16="","",VLOOKUP($D16,DMKH!$A$9:$D$50006,4,0))</f>
        <v>0302 559 108</v>
      </c>
      <c r="H16" s="221" t="s">
        <v>446</v>
      </c>
      <c r="I16" s="221" t="s">
        <v>447</v>
      </c>
      <c r="J16" s="222" t="s">
        <v>455</v>
      </c>
      <c r="K16" s="223" t="s">
        <v>218</v>
      </c>
      <c r="L16" s="224" t="str">
        <f>IF($K16="","",VLOOKUP($K16,'Tong hop'!$A$10:$O$50000,2,0))</f>
        <v>Sơn màu C2 203 Benzo (20kg)</v>
      </c>
      <c r="M16" s="225" t="str">
        <f>IF($K16="","",VLOOKUP($K16,'Tong hop'!$A$10:$O$50000,3,0))</f>
        <v/>
      </c>
      <c r="N16" s="226">
        <v>1.0</v>
      </c>
      <c r="O16" s="227">
        <f t="shared" si="2"/>
        <v>707273</v>
      </c>
      <c r="P16" s="228">
        <v>707273.0</v>
      </c>
      <c r="Q16" s="229"/>
      <c r="R16" s="229" t="str">
        <f>IF(LEFT(A16,2)="PX",IF(K16="",0,VLOOKUP(K16,'Tong hop'!$N$10:$O$50000,2,0)),"")</f>
        <v/>
      </c>
      <c r="S16" s="230">
        <f t="shared" si="3"/>
        <v>0</v>
      </c>
      <c r="T16" s="229">
        <f>IF($K16="","",VLOOKUP($K16,'Tong hop'!$A$10:$K$50000,10,0))</f>
        <v>2</v>
      </c>
      <c r="U16" s="230">
        <f>IF($K16="","",VLOOKUP($K16,'Tong hop'!$A$10:$K$50000,11,0))</f>
        <v>1414546</v>
      </c>
      <c r="V16" s="231">
        <f t="shared" si="4"/>
        <v>2919636</v>
      </c>
      <c r="W16" s="231" t="str">
        <f t="shared" si="5"/>
        <v>PN1301-03</v>
      </c>
      <c r="X16" s="231">
        <f t="shared" si="6"/>
        <v>0</v>
      </c>
      <c r="Y16" s="231" t="str">
        <f t="shared" si="7"/>
        <v/>
      </c>
      <c r="Z16" s="232" t="str">
        <f t="shared" si="8"/>
        <v/>
      </c>
    </row>
    <row r="17" ht="12.75" customHeight="1">
      <c r="A17" s="216" t="s">
        <v>456</v>
      </c>
      <c r="B17" s="216">
        <v>1879.0</v>
      </c>
      <c r="C17" s="217">
        <v>41299.0</v>
      </c>
      <c r="D17" s="218" t="s">
        <v>457</v>
      </c>
      <c r="E17" s="219" t="str">
        <f>IF($D17="","",VLOOKUP($D17,DMKH!$A$9:$D$50006,2,0))</f>
        <v>Công Ty TNHH Thép Đức Tùng</v>
      </c>
      <c r="F17" s="219" t="str">
        <f>IF($D17="","",VLOOKUP($D17,DMKH!$A$9:$D$50006,3,0))</f>
        <v>165C Quốc Lộ 1A, Phường Bình Chiểu, Quận Thủ Đức, TP.HCM</v>
      </c>
      <c r="G17" s="220" t="str">
        <f>IF($D17="","",VLOOKUP($D17,DMKH!$A$9:$D$50006,4,0))</f>
        <v>0304 717 078</v>
      </c>
      <c r="H17" s="221" t="s">
        <v>446</v>
      </c>
      <c r="I17" s="221">
        <v>331.0</v>
      </c>
      <c r="J17" s="222" t="s">
        <v>458</v>
      </c>
      <c r="K17" s="223" t="s">
        <v>400</v>
      </c>
      <c r="L17" s="224" t="str">
        <f>IF($K17="","",VLOOKUP($K17,'Tong hop'!$A$10:$O$50000,2,0))</f>
        <v>Thép lá (LG)</v>
      </c>
      <c r="M17" s="225" t="str">
        <f>IF($K17="","",VLOOKUP($K17,'Tong hop'!$A$10:$O$50000,3,0))</f>
        <v>kg</v>
      </c>
      <c r="N17" s="226">
        <v>1185.78</v>
      </c>
      <c r="O17" s="227">
        <f t="shared" si="2"/>
        <v>12650</v>
      </c>
      <c r="P17" s="228">
        <v>1.5000117E7</v>
      </c>
      <c r="Q17" s="229"/>
      <c r="R17" s="229" t="str">
        <f>IF(LEFT(A17,2)="PX",IF(K17="",0,VLOOKUP(K17,'Tong hop'!$N$10:$O$50000,2,0)),"")</f>
        <v/>
      </c>
      <c r="S17" s="230">
        <f t="shared" si="3"/>
        <v>0</v>
      </c>
      <c r="T17" s="229">
        <f>IF($K17="","",VLOOKUP($K17,'Tong hop'!$A$10:$K$50000,10,0))</f>
        <v>625.78</v>
      </c>
      <c r="U17" s="230">
        <f>IF($K17="","",VLOOKUP($K17,'Tong hop'!$A$10:$K$50000,11,0))</f>
        <v>7916117</v>
      </c>
      <c r="V17" s="231">
        <f t="shared" si="4"/>
        <v>15000117</v>
      </c>
      <c r="W17" s="231" t="str">
        <f t="shared" si="5"/>
        <v>PN1301-04</v>
      </c>
      <c r="X17" s="231">
        <f t="shared" si="6"/>
        <v>0</v>
      </c>
      <c r="Y17" s="231" t="str">
        <f t="shared" si="7"/>
        <v/>
      </c>
      <c r="Z17" s="232" t="str">
        <f t="shared" si="8"/>
        <v/>
      </c>
    </row>
    <row r="18" ht="12.75" customHeight="1">
      <c r="A18" s="216" t="s">
        <v>459</v>
      </c>
      <c r="B18" s="216">
        <v>1938.0</v>
      </c>
      <c r="C18" s="217">
        <v>41300.0</v>
      </c>
      <c r="D18" s="218" t="s">
        <v>457</v>
      </c>
      <c r="E18" s="219" t="str">
        <f>IF($D18="","",VLOOKUP($D18,DMKH!$A$9:$D$50006,2,0))</f>
        <v>Công Ty TNHH Thép Đức Tùng</v>
      </c>
      <c r="F18" s="219" t="str">
        <f>IF($D18="","",VLOOKUP($D18,DMKH!$A$9:$D$50006,3,0))</f>
        <v>165C Quốc Lộ 1A, Phường Bình Chiểu, Quận Thủ Đức, TP.HCM</v>
      </c>
      <c r="G18" s="220" t="str">
        <f>IF($D18="","",VLOOKUP($D18,DMKH!$A$9:$D$50006,4,0))</f>
        <v>0304 717 078</v>
      </c>
      <c r="H18" s="221" t="s">
        <v>446</v>
      </c>
      <c r="I18" s="221" t="s">
        <v>447</v>
      </c>
      <c r="J18" s="222" t="s">
        <v>460</v>
      </c>
      <c r="K18" s="223" t="s">
        <v>402</v>
      </c>
      <c r="L18" s="224" t="str">
        <f>IF($K18="","",VLOOKUP($K18,'Tong hop'!$A$10:$O$50000,2,0))</f>
        <v>Thép lá (LO)</v>
      </c>
      <c r="M18" s="225" t="str">
        <f>IF($K18="","",VLOOKUP($K18,'Tong hop'!$A$10:$O$50000,3,0))</f>
        <v>kg</v>
      </c>
      <c r="N18" s="226">
        <v>269.41</v>
      </c>
      <c r="O18" s="227">
        <f t="shared" si="2"/>
        <v>13616.00163</v>
      </c>
      <c r="P18" s="228">
        <v>3668287.0</v>
      </c>
      <c r="Q18" s="229"/>
      <c r="R18" s="229" t="str">
        <f>IF(LEFT(A18,2)="PX",IF(K18="",0,VLOOKUP(K18,'Tong hop'!$N$10:$O$50000,2,0)),"")</f>
        <v/>
      </c>
      <c r="S18" s="230">
        <f t="shared" si="3"/>
        <v>0</v>
      </c>
      <c r="T18" s="229">
        <f>IF($K18="","",VLOOKUP($K18,'Tong hop'!$A$10:$K$50000,10,0))</f>
        <v>728.11</v>
      </c>
      <c r="U18" s="230">
        <f>IF($K18="","",VLOOKUP($K18,'Tong hop'!$A$10:$K$50000,11,0))</f>
        <v>9913946</v>
      </c>
      <c r="V18" s="231">
        <f t="shared" si="4"/>
        <v>3668287</v>
      </c>
      <c r="W18" s="231" t="str">
        <f t="shared" si="5"/>
        <v>PN1301-05</v>
      </c>
      <c r="X18" s="231">
        <f t="shared" si="6"/>
        <v>0</v>
      </c>
      <c r="Y18" s="231" t="str">
        <f t="shared" si="7"/>
        <v/>
      </c>
      <c r="Z18" s="232" t="str">
        <f t="shared" si="8"/>
        <v/>
      </c>
    </row>
    <row r="19" ht="12.75" customHeight="1">
      <c r="A19" s="216" t="s">
        <v>461</v>
      </c>
      <c r="B19" s="216">
        <v>59992.0</v>
      </c>
      <c r="C19" s="217">
        <v>41301.0</v>
      </c>
      <c r="D19" s="218" t="s">
        <v>462</v>
      </c>
      <c r="E19" s="219" t="str">
        <f>IF($D19="","",VLOOKUP($D19,DMKH!$A$9:$D$50006,2,0))</f>
        <v>Cửa Hàng VLXD Quỳnh Như</v>
      </c>
      <c r="F19" s="219" t="str">
        <f>IF($D19="","",VLOOKUP($D19,DMKH!$A$9:$D$50006,3,0))</f>
        <v>1/8 Tân Hòa, Đông Hòa, Dĩ An, Bình Dương</v>
      </c>
      <c r="G19" s="219" t="str">
        <f>IF($D19="","",VLOOKUP($D19,DMKH!$A$9:$D$50006,4,0))</f>
        <v>3700 642 456</v>
      </c>
      <c r="H19" s="221" t="s">
        <v>446</v>
      </c>
      <c r="I19" s="221">
        <v>331.0</v>
      </c>
      <c r="J19" s="222" t="s">
        <v>463</v>
      </c>
      <c r="K19" s="223" t="s">
        <v>404</v>
      </c>
      <c r="L19" s="224" t="str">
        <f>IF($K19="","",VLOOKUP($K19,'Tong hop'!$A$10:$O$50000,2,0))</f>
        <v>Sơn nước 18kg</v>
      </c>
      <c r="M19" s="225" t="str">
        <f>IF($K19="","",VLOOKUP($K19,'Tong hop'!$A$10:$O$50000,3,0))</f>
        <v>thùng</v>
      </c>
      <c r="N19" s="226">
        <v>8.0</v>
      </c>
      <c r="O19" s="227">
        <f t="shared" si="2"/>
        <v>380000</v>
      </c>
      <c r="P19" s="228">
        <v>3040000.0</v>
      </c>
      <c r="Q19" s="229"/>
      <c r="R19" s="229" t="str">
        <f>IF(LEFT(A19,2)="PX",IF(K19="",0,VLOOKUP(K19,'Tong hop'!$N$10:$O$50000,2,0)),"")</f>
        <v/>
      </c>
      <c r="S19" s="230">
        <f t="shared" si="3"/>
        <v>0</v>
      </c>
      <c r="T19" s="229">
        <f>IF($K19="","",VLOOKUP($K19,'Tong hop'!$A$10:$K$50000,10,0))</f>
        <v>8</v>
      </c>
      <c r="U19" s="230">
        <f>IF($K19="","",VLOOKUP($K19,'Tong hop'!$A$10:$K$50000,11,0))</f>
        <v>3040000</v>
      </c>
      <c r="V19" s="231">
        <f t="shared" si="4"/>
        <v>3040000</v>
      </c>
      <c r="W19" s="231" t="str">
        <f t="shared" si="5"/>
        <v>PN1301-06</v>
      </c>
      <c r="X19" s="231">
        <f t="shared" si="6"/>
        <v>0</v>
      </c>
      <c r="Y19" s="231" t="str">
        <f t="shared" si="7"/>
        <v/>
      </c>
      <c r="Z19" s="232" t="str">
        <f t="shared" si="8"/>
        <v/>
      </c>
    </row>
    <row r="20" ht="12.75" customHeight="1">
      <c r="A20" s="216" t="s">
        <v>464</v>
      </c>
      <c r="B20" s="216">
        <v>2008.0</v>
      </c>
      <c r="C20" s="217">
        <v>41302.0</v>
      </c>
      <c r="D20" s="218" t="s">
        <v>457</v>
      </c>
      <c r="E20" s="219" t="str">
        <f>IF($D20="","",VLOOKUP($D20,DMKH!$A$9:$D$50006,2,0))</f>
        <v>Công Ty TNHH Thép Đức Tùng</v>
      </c>
      <c r="F20" s="219" t="str">
        <f>IF($D20="","",VLOOKUP($D20,DMKH!$A$9:$D$50006,3,0))</f>
        <v>165C Quốc Lộ 1A, Phường Bình Chiểu, Quận Thủ Đức, TP.HCM</v>
      </c>
      <c r="G20" s="220" t="str">
        <f>IF($D20="","",VLOOKUP($D20,DMKH!$A$9:$D$50006,4,0))</f>
        <v>0304 717 078</v>
      </c>
      <c r="H20" s="221" t="s">
        <v>446</v>
      </c>
      <c r="I20" s="221" t="s">
        <v>447</v>
      </c>
      <c r="J20" s="222" t="s">
        <v>465</v>
      </c>
      <c r="K20" s="223" t="s">
        <v>402</v>
      </c>
      <c r="L20" s="224" t="str">
        <f>IF($K20="","",VLOOKUP($K20,'Tong hop'!$A$10:$O$50000,2,0))</f>
        <v>Thép lá (LO)</v>
      </c>
      <c r="M20" s="225" t="str">
        <f>IF($K20="","",VLOOKUP($K20,'Tong hop'!$A$10:$O$50000,3,0))</f>
        <v>kg</v>
      </c>
      <c r="N20" s="226">
        <v>1291.0</v>
      </c>
      <c r="O20" s="227">
        <f t="shared" si="2"/>
        <v>13616</v>
      </c>
      <c r="P20" s="228">
        <v>1.7578256E7</v>
      </c>
      <c r="Q20" s="229"/>
      <c r="R20" s="229" t="str">
        <f>IF(LEFT(A20,2)="PX",IF(K20="",0,VLOOKUP(K20,'Tong hop'!$N$10:$O$50000,2,0)),"")</f>
        <v/>
      </c>
      <c r="S20" s="230">
        <f t="shared" si="3"/>
        <v>0</v>
      </c>
      <c r="T20" s="229">
        <f>IF($K20="","",VLOOKUP($K20,'Tong hop'!$A$10:$K$50000,10,0))</f>
        <v>728.11</v>
      </c>
      <c r="U20" s="230">
        <f>IF($K20="","",VLOOKUP($K20,'Tong hop'!$A$10:$K$50000,11,0))</f>
        <v>9913946</v>
      </c>
      <c r="V20" s="231">
        <f t="shared" si="4"/>
        <v>17578256</v>
      </c>
      <c r="W20" s="231" t="str">
        <f t="shared" si="5"/>
        <v>PN1301-07</v>
      </c>
      <c r="X20" s="231">
        <f t="shared" si="6"/>
        <v>0</v>
      </c>
      <c r="Y20" s="231" t="str">
        <f t="shared" si="7"/>
        <v/>
      </c>
      <c r="Z20" s="232" t="str">
        <f t="shared" si="8"/>
        <v/>
      </c>
    </row>
    <row r="21" ht="12.75" customHeight="1">
      <c r="A21" s="216" t="s">
        <v>466</v>
      </c>
      <c r="B21" s="216">
        <v>2057.0</v>
      </c>
      <c r="C21" s="217">
        <v>41303.0</v>
      </c>
      <c r="D21" s="218" t="s">
        <v>457</v>
      </c>
      <c r="E21" s="219" t="str">
        <f>IF($D21="","",VLOOKUP($D21,DMKH!$A$9:$D$50006,2,0))</f>
        <v>Công Ty TNHH Thép Đức Tùng</v>
      </c>
      <c r="F21" s="219" t="str">
        <f>IF($D21="","",VLOOKUP($D21,DMKH!$A$9:$D$50006,3,0))</f>
        <v>165C Quốc Lộ 1A, Phường Bình Chiểu, Quận Thủ Đức, TP.HCM</v>
      </c>
      <c r="G21" s="220" t="str">
        <f>IF($D21="","",VLOOKUP($D21,DMKH!$A$9:$D$50006,4,0))</f>
        <v>0304 717 078</v>
      </c>
      <c r="H21" s="221" t="s">
        <v>446</v>
      </c>
      <c r="I21" s="221" t="s">
        <v>447</v>
      </c>
      <c r="J21" s="222" t="s">
        <v>467</v>
      </c>
      <c r="K21" s="223" t="s">
        <v>402</v>
      </c>
      <c r="L21" s="224" t="str">
        <f>IF($K21="","",VLOOKUP($K21,'Tong hop'!$A$10:$O$50000,2,0))</f>
        <v>Thép lá (LO)</v>
      </c>
      <c r="M21" s="225" t="str">
        <f>IF($K21="","",VLOOKUP($K21,'Tong hop'!$A$10:$O$50000,3,0))</f>
        <v>kg</v>
      </c>
      <c r="N21" s="226">
        <v>667.7</v>
      </c>
      <c r="O21" s="227">
        <f t="shared" si="2"/>
        <v>13615.9997</v>
      </c>
      <c r="P21" s="228">
        <v>9091403.0</v>
      </c>
      <c r="Q21" s="229"/>
      <c r="R21" s="229" t="str">
        <f>IF(LEFT(A21,2)="PX",IF(K21="",0,VLOOKUP(K21,'Tong hop'!$N$10:$O$50000,2,0)),"")</f>
        <v/>
      </c>
      <c r="S21" s="230">
        <f t="shared" si="3"/>
        <v>0</v>
      </c>
      <c r="T21" s="229">
        <f>IF($K21="","",VLOOKUP($K21,'Tong hop'!$A$10:$K$50000,10,0))</f>
        <v>728.11</v>
      </c>
      <c r="U21" s="230">
        <f>IF($K21="","",VLOOKUP($K21,'Tong hop'!$A$10:$K$50000,11,0))</f>
        <v>9913946</v>
      </c>
      <c r="V21" s="231">
        <f t="shared" si="4"/>
        <v>9091403</v>
      </c>
      <c r="W21" s="231" t="str">
        <f t="shared" si="5"/>
        <v>PN1301-08</v>
      </c>
      <c r="X21" s="231">
        <f t="shared" si="6"/>
        <v>0</v>
      </c>
      <c r="Y21" s="231" t="str">
        <f t="shared" si="7"/>
        <v/>
      </c>
      <c r="Z21" s="232" t="str">
        <f t="shared" si="8"/>
        <v/>
      </c>
    </row>
    <row r="22" ht="12.75" customHeight="1">
      <c r="A22" s="216" t="s">
        <v>468</v>
      </c>
      <c r="B22" s="221" t="s">
        <v>469</v>
      </c>
      <c r="C22" s="217">
        <v>41282.0</v>
      </c>
      <c r="D22" s="218"/>
      <c r="E22" s="220" t="str">
        <f>IF($D22="","",VLOOKUP($D22,DMKH!$A$9:$D$50006,2,0))</f>
        <v/>
      </c>
      <c r="F22" s="220" t="str">
        <f>IF($D22="","",VLOOKUP($D22,DMKH!$A$9:$D$50006,3,0))</f>
        <v/>
      </c>
      <c r="G22" s="220" t="str">
        <f>IF($D22="","",VLOOKUP($D22,DMKH!$A$9:$D$50006,4,0))</f>
        <v/>
      </c>
      <c r="H22" s="221" t="s">
        <v>469</v>
      </c>
      <c r="I22" s="221" t="s">
        <v>446</v>
      </c>
      <c r="J22" s="222" t="s">
        <v>470</v>
      </c>
      <c r="K22" s="234" t="s">
        <v>345</v>
      </c>
      <c r="L22" s="224" t="str">
        <f>IF($K22="","",VLOOKUP($K22,'Tong hop'!$A$10:$O$50000,2,0))</f>
        <v>Tôn lạnh</v>
      </c>
      <c r="M22" s="225" t="str">
        <f>IF($K22="","",VLOOKUP($K22,'Tong hop'!$A$10:$O$50000,3,0))</f>
        <v>kg</v>
      </c>
      <c r="N22" s="226"/>
      <c r="O22" s="227" t="str">
        <f t="shared" si="2"/>
        <v/>
      </c>
      <c r="P22" s="228"/>
      <c r="Q22" s="229">
        <v>575.0</v>
      </c>
      <c r="R22" s="229">
        <f>IF(LEFT(A22,2)="PX",IF(K22="",0,VLOOKUP(K22,'Tong hop'!$N$10:$O$50000,2,0)),"")</f>
        <v>21403</v>
      </c>
      <c r="S22" s="230">
        <f t="shared" si="3"/>
        <v>12306725</v>
      </c>
      <c r="T22" s="229">
        <f>IF($K22="","",VLOOKUP($K22,'Tong hop'!$A$10:$K$50000,10,0))</f>
        <v>4773</v>
      </c>
      <c r="U22" s="230">
        <f>IF($K22="","",VLOOKUP($K22,'Tong hop'!$A$10:$K$50000,11,0))</f>
        <v>102157422</v>
      </c>
      <c r="V22" s="231">
        <f t="shared" si="4"/>
        <v>0</v>
      </c>
      <c r="W22" s="231" t="str">
        <f t="shared" si="5"/>
        <v/>
      </c>
      <c r="X22" s="231">
        <f t="shared" si="6"/>
        <v>34213690</v>
      </c>
      <c r="Y22" s="231" t="str">
        <f t="shared" si="7"/>
        <v>PX1301-01</v>
      </c>
      <c r="Z22" s="232" t="str">
        <f t="shared" si="8"/>
        <v>154001</v>
      </c>
    </row>
    <row r="23" ht="12.75" customHeight="1">
      <c r="A23" s="216" t="s">
        <v>468</v>
      </c>
      <c r="B23" s="221" t="s">
        <v>469</v>
      </c>
      <c r="C23" s="217">
        <v>41282.0</v>
      </c>
      <c r="D23" s="218"/>
      <c r="E23" s="220" t="str">
        <f>IF($D23="","",VLOOKUP($D23,DMKH!$A$9:$D$50006,2,0))</f>
        <v/>
      </c>
      <c r="F23" s="220" t="str">
        <f>IF($D23="","",VLOOKUP($D23,DMKH!$A$9:$D$50006,3,0))</f>
        <v/>
      </c>
      <c r="G23" s="220" t="str">
        <f>IF($D23="","",VLOOKUP($D23,DMKH!$A$9:$D$50006,4,0))</f>
        <v/>
      </c>
      <c r="H23" s="221" t="s">
        <v>469</v>
      </c>
      <c r="I23" s="221" t="s">
        <v>446</v>
      </c>
      <c r="J23" s="222" t="s">
        <v>470</v>
      </c>
      <c r="K23" s="234" t="s">
        <v>66</v>
      </c>
      <c r="L23" s="224" t="str">
        <f>IF($K23="","",VLOOKUP($K23,'Tong hop'!$A$10:$O$50000,2,0))</f>
        <v>Thép tấm</v>
      </c>
      <c r="M23" s="225" t="str">
        <f>IF($K23="","",VLOOKUP($K23,'Tong hop'!$A$10:$O$50000,3,0))</f>
        <v>kg</v>
      </c>
      <c r="N23" s="226"/>
      <c r="O23" s="227" t="str">
        <f t="shared" si="2"/>
        <v/>
      </c>
      <c r="P23" s="228"/>
      <c r="Q23" s="229">
        <v>85.0</v>
      </c>
      <c r="R23" s="229">
        <f>IF(LEFT(A23,2)="PX",IF(K23="",0,VLOOKUP(K23,'Tong hop'!$N$10:$O$50000,2,0)),"")</f>
        <v>13723</v>
      </c>
      <c r="S23" s="230">
        <f t="shared" si="3"/>
        <v>1166455</v>
      </c>
      <c r="T23" s="229">
        <f>IF($K23="","",VLOOKUP($K23,'Tong hop'!$A$10:$K$50000,10,0))</f>
        <v>12414</v>
      </c>
      <c r="U23" s="230">
        <f>IF($K23="","",VLOOKUP($K23,'Tong hop'!$A$10:$K$50000,11,0))</f>
        <v>170354805</v>
      </c>
      <c r="V23" s="231">
        <f t="shared" si="4"/>
        <v>0</v>
      </c>
      <c r="W23" s="231" t="str">
        <f t="shared" si="5"/>
        <v/>
      </c>
      <c r="X23" s="231">
        <f t="shared" si="6"/>
        <v>34213690</v>
      </c>
      <c r="Y23" s="231" t="str">
        <f t="shared" si="7"/>
        <v>PX1301-01</v>
      </c>
      <c r="Z23" s="232" t="str">
        <f t="shared" si="8"/>
        <v>154001</v>
      </c>
    </row>
    <row r="24" ht="12.75" customHeight="1">
      <c r="A24" s="216" t="s">
        <v>468</v>
      </c>
      <c r="B24" s="221" t="s">
        <v>469</v>
      </c>
      <c r="C24" s="217">
        <v>41282.0</v>
      </c>
      <c r="D24" s="218"/>
      <c r="E24" s="220" t="str">
        <f>IF($D24="","",VLOOKUP($D24,DMKH!$A$9:$D$50006,2,0))</f>
        <v/>
      </c>
      <c r="F24" s="220" t="str">
        <f>IF($D24="","",VLOOKUP($D24,DMKH!$A$9:$D$50006,3,0))</f>
        <v/>
      </c>
      <c r="G24" s="220" t="str">
        <f>IF($D24="","",VLOOKUP($D24,DMKH!$A$9:$D$50006,4,0))</f>
        <v/>
      </c>
      <c r="H24" s="221" t="s">
        <v>469</v>
      </c>
      <c r="I24" s="221" t="s">
        <v>446</v>
      </c>
      <c r="J24" s="222" t="s">
        <v>470</v>
      </c>
      <c r="K24" s="234" t="s">
        <v>325</v>
      </c>
      <c r="L24" s="224" t="str">
        <f>IF($K24="","",VLOOKUP($K24,'Tong hop'!$A$10:$O$50000,2,0))</f>
        <v>Thép tấm 5ly</v>
      </c>
      <c r="M24" s="225" t="str">
        <f>IF($K24="","",VLOOKUP($K24,'Tong hop'!$A$10:$O$50000,3,0))</f>
        <v>kg</v>
      </c>
      <c r="N24" s="226"/>
      <c r="O24" s="227" t="str">
        <f t="shared" si="2"/>
        <v/>
      </c>
      <c r="P24" s="228"/>
      <c r="Q24" s="229">
        <v>46.0</v>
      </c>
      <c r="R24" s="229">
        <f>IF(LEFT(A24,2)="PX",IF(K24="",0,VLOOKUP(K24,'Tong hop'!$N$10:$O$50000,2,0)),"")</f>
        <v>12880</v>
      </c>
      <c r="S24" s="230">
        <f t="shared" si="3"/>
        <v>592480</v>
      </c>
      <c r="T24" s="229">
        <f>IF($K24="","",VLOOKUP($K24,'Tong hop'!$A$10:$K$50000,10,0))</f>
        <v>1260</v>
      </c>
      <c r="U24" s="230">
        <f>IF($K24="","",VLOOKUP($K24,'Tong hop'!$A$10:$K$50000,11,0))</f>
        <v>16228320</v>
      </c>
      <c r="V24" s="231">
        <f t="shared" si="4"/>
        <v>0</v>
      </c>
      <c r="W24" s="231" t="str">
        <f t="shared" si="5"/>
        <v/>
      </c>
      <c r="X24" s="231">
        <f t="shared" si="6"/>
        <v>34213690</v>
      </c>
      <c r="Y24" s="231" t="str">
        <f t="shared" si="7"/>
        <v>PX1301-01</v>
      </c>
      <c r="Z24" s="232" t="str">
        <f t="shared" si="8"/>
        <v>154001</v>
      </c>
    </row>
    <row r="25" ht="12.75" customHeight="1">
      <c r="A25" s="216" t="s">
        <v>468</v>
      </c>
      <c r="B25" s="221" t="s">
        <v>469</v>
      </c>
      <c r="C25" s="217">
        <v>41282.0</v>
      </c>
      <c r="D25" s="218"/>
      <c r="E25" s="220" t="str">
        <f>IF($D25="","",VLOOKUP($D25,DMKH!$A$9:$D$50006,2,0))</f>
        <v/>
      </c>
      <c r="F25" s="220" t="str">
        <f>IF($D25="","",VLOOKUP($D25,DMKH!$A$9:$D$50006,3,0))</f>
        <v/>
      </c>
      <c r="G25" s="220" t="str">
        <f>IF($D25="","",VLOOKUP($D25,DMKH!$A$9:$D$50006,4,0))</f>
        <v/>
      </c>
      <c r="H25" s="221" t="s">
        <v>469</v>
      </c>
      <c r="I25" s="221" t="s">
        <v>446</v>
      </c>
      <c r="J25" s="222" t="s">
        <v>470</v>
      </c>
      <c r="K25" s="234" t="s">
        <v>323</v>
      </c>
      <c r="L25" s="224" t="str">
        <f>IF($K25="","",VLOOKUP($K25,'Tong hop'!$A$10:$O$50000,2,0))</f>
        <v>Thép tấm  4ly</v>
      </c>
      <c r="M25" s="225" t="str">
        <f>IF($K25="","",VLOOKUP($K25,'Tong hop'!$A$10:$O$50000,3,0))</f>
        <v>kg</v>
      </c>
      <c r="N25" s="226"/>
      <c r="O25" s="227" t="str">
        <f t="shared" si="2"/>
        <v/>
      </c>
      <c r="P25" s="228"/>
      <c r="Q25" s="229">
        <v>58.0</v>
      </c>
      <c r="R25" s="229">
        <f>IF(LEFT(A25,2)="PX",IF(K25="",0,VLOOKUP(K25,'Tong hop'!$N$10:$O$50000,2,0)),"")</f>
        <v>13000</v>
      </c>
      <c r="S25" s="230">
        <f t="shared" si="3"/>
        <v>754000</v>
      </c>
      <c r="T25" s="229">
        <f>IF($K25="","",VLOOKUP($K25,'Tong hop'!$A$10:$K$50000,10,0))</f>
        <v>282</v>
      </c>
      <c r="U25" s="230">
        <f>IF($K25="","",VLOOKUP($K25,'Tong hop'!$A$10:$K$50000,11,0))</f>
        <v>3666000</v>
      </c>
      <c r="V25" s="231">
        <f t="shared" si="4"/>
        <v>0</v>
      </c>
      <c r="W25" s="231" t="str">
        <f t="shared" si="5"/>
        <v/>
      </c>
      <c r="X25" s="231">
        <f t="shared" si="6"/>
        <v>34213690</v>
      </c>
      <c r="Y25" s="231" t="str">
        <f t="shared" si="7"/>
        <v>PX1301-01</v>
      </c>
      <c r="Z25" s="232" t="str">
        <f t="shared" si="8"/>
        <v>154001</v>
      </c>
    </row>
    <row r="26" ht="15.0" customHeight="1">
      <c r="A26" s="216" t="s">
        <v>468</v>
      </c>
      <c r="B26" s="221" t="s">
        <v>469</v>
      </c>
      <c r="C26" s="217">
        <v>41282.0</v>
      </c>
      <c r="D26" s="218"/>
      <c r="E26" s="220" t="str">
        <f>IF($D26="","",VLOOKUP($D26,DMKH!$A$9:$D$50006,2,0))</f>
        <v/>
      </c>
      <c r="F26" s="220" t="str">
        <f>IF($D26="","",VLOOKUP($D26,DMKH!$A$9:$D$50006,3,0))</f>
        <v/>
      </c>
      <c r="G26" s="220" t="str">
        <f>IF($D26="","",VLOOKUP($D26,DMKH!$A$9:$D$50006,4,0))</f>
        <v/>
      </c>
      <c r="H26" s="221" t="s">
        <v>469</v>
      </c>
      <c r="I26" s="221" t="s">
        <v>446</v>
      </c>
      <c r="J26" s="222" t="s">
        <v>470</v>
      </c>
      <c r="K26" s="223" t="s">
        <v>310</v>
      </c>
      <c r="L26" s="224" t="str">
        <f>IF($K26="","",VLOOKUP($K26,'Tong hop'!$A$10:$O$50000,2,0))</f>
        <v>Thép ống hộp vuông các loại</v>
      </c>
      <c r="M26" s="225" t="str">
        <f>IF($K26="","",VLOOKUP($K26,'Tong hop'!$A$10:$O$50000,3,0))</f>
        <v>kg</v>
      </c>
      <c r="N26" s="152"/>
      <c r="O26" s="227" t="str">
        <f t="shared" si="2"/>
        <v/>
      </c>
      <c r="P26" s="228"/>
      <c r="Q26" s="229">
        <v>1035.0</v>
      </c>
      <c r="R26" s="229">
        <f>IF(LEFT(A26,2)="PX",IF(K26="",0,VLOOKUP(K26,'Tong hop'!$N$10:$O$50000,2,0)),"")</f>
        <v>15334</v>
      </c>
      <c r="S26" s="230">
        <f t="shared" si="3"/>
        <v>15870690</v>
      </c>
      <c r="T26" s="229">
        <f>IF($K26="","",VLOOKUP($K26,'Tong hop'!$A$10:$K$50000,10,0))</f>
        <v>2144</v>
      </c>
      <c r="U26" s="230">
        <f>IF($K26="","",VLOOKUP($K26,'Tong hop'!$A$10:$K$50000,11,0))</f>
        <v>32876002</v>
      </c>
      <c r="V26" s="231">
        <f t="shared" si="4"/>
        <v>0</v>
      </c>
      <c r="W26" s="231" t="str">
        <f t="shared" si="5"/>
        <v/>
      </c>
      <c r="X26" s="231">
        <f t="shared" si="6"/>
        <v>34213690</v>
      </c>
      <c r="Y26" s="231" t="str">
        <f t="shared" si="7"/>
        <v>PX1301-01</v>
      </c>
      <c r="Z26" s="232" t="str">
        <f t="shared" si="8"/>
        <v>154001</v>
      </c>
    </row>
    <row r="27" ht="15.0" customHeight="1">
      <c r="A27" s="216" t="s">
        <v>468</v>
      </c>
      <c r="B27" s="221" t="s">
        <v>469</v>
      </c>
      <c r="C27" s="217">
        <v>41282.0</v>
      </c>
      <c r="D27" s="218"/>
      <c r="E27" s="220" t="str">
        <f>IF($D27="","",VLOOKUP($D27,DMKH!$A$9:$D$50006,2,0))</f>
        <v/>
      </c>
      <c r="F27" s="220" t="str">
        <f>IF($D27="","",VLOOKUP($D27,DMKH!$A$9:$D$50006,3,0))</f>
        <v/>
      </c>
      <c r="G27" s="220" t="str">
        <f>IF($D27="","",VLOOKUP($D27,DMKH!$A$9:$D$50006,4,0))</f>
        <v/>
      </c>
      <c r="H27" s="221" t="s">
        <v>469</v>
      </c>
      <c r="I27" s="221" t="s">
        <v>446</v>
      </c>
      <c r="J27" s="222" t="s">
        <v>470</v>
      </c>
      <c r="K27" s="223" t="s">
        <v>471</v>
      </c>
      <c r="L27" s="224" t="str">
        <f>IF($K27="","",VLOOKUP($K27,'Tong hop'!$A$10:$O$50000,2,0))</f>
        <v>Thép lá</v>
      </c>
      <c r="M27" s="225" t="str">
        <f>IF($K27="","",VLOOKUP($K27,'Tong hop'!$A$10:$O$50000,3,0))</f>
        <v>kg</v>
      </c>
      <c r="N27" s="152"/>
      <c r="O27" s="227" t="str">
        <f t="shared" si="2"/>
        <v/>
      </c>
      <c r="P27" s="228"/>
      <c r="Q27" s="229">
        <v>226.0</v>
      </c>
      <c r="R27" s="229">
        <f>IF(LEFT(A27,2)="PX",IF(K27="",0,VLOOKUP(K27,'Tong hop'!$N$10:$O$50000,2,0)),"")</f>
        <v>15590</v>
      </c>
      <c r="S27" s="230">
        <f t="shared" si="3"/>
        <v>3523340</v>
      </c>
      <c r="T27" s="229">
        <f>IF($K27="","",VLOOKUP($K27,'Tong hop'!$A$10:$K$50000,10,0))</f>
        <v>238</v>
      </c>
      <c r="U27" s="230">
        <f>IF($K27="","",VLOOKUP($K27,'Tong hop'!$A$10:$K$50000,11,0))</f>
        <v>3710420</v>
      </c>
      <c r="V27" s="231">
        <f t="shared" si="4"/>
        <v>0</v>
      </c>
      <c r="W27" s="231" t="str">
        <f t="shared" si="5"/>
        <v/>
      </c>
      <c r="X27" s="231">
        <f t="shared" si="6"/>
        <v>34213690</v>
      </c>
      <c r="Y27" s="231" t="str">
        <f t="shared" si="7"/>
        <v>PX1301-01</v>
      </c>
      <c r="Z27" s="232" t="str">
        <f t="shared" si="8"/>
        <v>154001</v>
      </c>
    </row>
    <row r="28" ht="12.75" customHeight="1">
      <c r="A28" s="216" t="s">
        <v>472</v>
      </c>
      <c r="B28" s="221" t="s">
        <v>473</v>
      </c>
      <c r="C28" s="217">
        <v>41299.0</v>
      </c>
      <c r="D28" s="218"/>
      <c r="E28" s="220" t="str">
        <f>IF($D28="","",VLOOKUP($D28,DMKH!$A$9:$D$50006,2,0))</f>
        <v/>
      </c>
      <c r="F28" s="220" t="str">
        <f>IF($D28="","",VLOOKUP($D28,DMKH!$A$9:$D$50006,3,0))</f>
        <v/>
      </c>
      <c r="G28" s="220" t="str">
        <f>IF($D28="","",VLOOKUP($D28,DMKH!$A$9:$D$50006,4,0))</f>
        <v/>
      </c>
      <c r="H28" s="221" t="s">
        <v>473</v>
      </c>
      <c r="I28" s="221" t="s">
        <v>446</v>
      </c>
      <c r="J28" s="222" t="s">
        <v>474</v>
      </c>
      <c r="K28" s="234" t="s">
        <v>323</v>
      </c>
      <c r="L28" s="224" t="str">
        <f>IF($K28="","",VLOOKUP($K28,'Tong hop'!$A$10:$O$50000,2,0))</f>
        <v>Thép tấm  4ly</v>
      </c>
      <c r="M28" s="225" t="str">
        <f>IF($K28="","",VLOOKUP($K28,'Tong hop'!$A$10:$O$50000,3,0))</f>
        <v>kg</v>
      </c>
      <c r="N28" s="226"/>
      <c r="O28" s="227" t="str">
        <f t="shared" si="2"/>
        <v/>
      </c>
      <c r="P28" s="228"/>
      <c r="Q28" s="229">
        <v>500.0</v>
      </c>
      <c r="R28" s="229">
        <f>IF(LEFT(A28,2)="PX",IF(K28="",0,VLOOKUP(K28,'Tong hop'!$N$10:$O$50000,2,0)),"")</f>
        <v>13000</v>
      </c>
      <c r="S28" s="230">
        <f t="shared" si="3"/>
        <v>6500000</v>
      </c>
      <c r="T28" s="229">
        <f>IF($K28="","",VLOOKUP($K28,'Tong hop'!$A$10:$K$50000,10,0))</f>
        <v>282</v>
      </c>
      <c r="U28" s="230">
        <f>IF($K28="","",VLOOKUP($K28,'Tong hop'!$A$10:$K$50000,11,0))</f>
        <v>3666000</v>
      </c>
      <c r="V28" s="231">
        <f t="shared" si="4"/>
        <v>0</v>
      </c>
      <c r="W28" s="231" t="str">
        <f t="shared" si="5"/>
        <v/>
      </c>
      <c r="X28" s="231">
        <f t="shared" si="6"/>
        <v>83563640</v>
      </c>
      <c r="Y28" s="231" t="str">
        <f t="shared" si="7"/>
        <v>PX1301-02</v>
      </c>
      <c r="Z28" s="232" t="str">
        <f t="shared" si="8"/>
        <v>154002</v>
      </c>
    </row>
    <row r="29" ht="12.75" customHeight="1">
      <c r="A29" s="216" t="s">
        <v>472</v>
      </c>
      <c r="B29" s="221" t="s">
        <v>473</v>
      </c>
      <c r="C29" s="217">
        <v>41299.0</v>
      </c>
      <c r="D29" s="218"/>
      <c r="E29" s="220" t="str">
        <f>IF($D29="","",VLOOKUP($D29,DMKH!$A$9:$D$50006,2,0))</f>
        <v/>
      </c>
      <c r="F29" s="220" t="str">
        <f>IF($D29="","",VLOOKUP($D29,DMKH!$A$9:$D$50006,3,0))</f>
        <v/>
      </c>
      <c r="G29" s="220" t="str">
        <f>IF($D29="","",VLOOKUP($D29,DMKH!$A$9:$D$50006,4,0))</f>
        <v/>
      </c>
      <c r="H29" s="221" t="s">
        <v>473</v>
      </c>
      <c r="I29" s="221" t="s">
        <v>446</v>
      </c>
      <c r="J29" s="222" t="s">
        <v>474</v>
      </c>
      <c r="K29" s="234" t="s">
        <v>325</v>
      </c>
      <c r="L29" s="224" t="str">
        <f>IF($K29="","",VLOOKUP($K29,'Tong hop'!$A$10:$O$50000,2,0))</f>
        <v>Thép tấm 5ly</v>
      </c>
      <c r="M29" s="225" t="str">
        <f>IF($K29="","",VLOOKUP($K29,'Tong hop'!$A$10:$O$50000,3,0))</f>
        <v>kg</v>
      </c>
      <c r="N29" s="226"/>
      <c r="O29" s="227" t="str">
        <f t="shared" si="2"/>
        <v/>
      </c>
      <c r="P29" s="228"/>
      <c r="Q29" s="229">
        <v>750.0</v>
      </c>
      <c r="R29" s="229">
        <f>IF(LEFT(A29,2)="PX",IF(K29="",0,VLOOKUP(K29,'Tong hop'!$N$10:$O$50000,2,0)),"")</f>
        <v>12880</v>
      </c>
      <c r="S29" s="230">
        <f t="shared" si="3"/>
        <v>9660000</v>
      </c>
      <c r="T29" s="229">
        <f>IF($K29="","",VLOOKUP($K29,'Tong hop'!$A$10:$K$50000,10,0))</f>
        <v>1260</v>
      </c>
      <c r="U29" s="230">
        <f>IF($K29="","",VLOOKUP($K29,'Tong hop'!$A$10:$K$50000,11,0))</f>
        <v>16228320</v>
      </c>
      <c r="V29" s="231">
        <f t="shared" si="4"/>
        <v>0</v>
      </c>
      <c r="W29" s="231" t="str">
        <f t="shared" si="5"/>
        <v/>
      </c>
      <c r="X29" s="231">
        <f t="shared" si="6"/>
        <v>83563640</v>
      </c>
      <c r="Y29" s="231" t="str">
        <f t="shared" si="7"/>
        <v>PX1301-02</v>
      </c>
      <c r="Z29" s="232" t="str">
        <f t="shared" si="8"/>
        <v>154002</v>
      </c>
    </row>
    <row r="30" ht="12.75" customHeight="1">
      <c r="A30" s="216" t="s">
        <v>472</v>
      </c>
      <c r="B30" s="221" t="s">
        <v>473</v>
      </c>
      <c r="C30" s="217">
        <v>41299.0</v>
      </c>
      <c r="D30" s="218"/>
      <c r="E30" s="220" t="str">
        <f>IF($D30="","",VLOOKUP($D30,DMKH!$A$9:$D$50006,2,0))</f>
        <v/>
      </c>
      <c r="F30" s="220" t="str">
        <f>IF($D30="","",VLOOKUP($D30,DMKH!$A$9:$D$50006,3,0))</f>
        <v/>
      </c>
      <c r="G30" s="220" t="str">
        <f>IF($D30="","",VLOOKUP($D30,DMKH!$A$9:$D$50006,4,0))</f>
        <v/>
      </c>
      <c r="H30" s="221" t="s">
        <v>473</v>
      </c>
      <c r="I30" s="221" t="s">
        <v>446</v>
      </c>
      <c r="J30" s="222" t="s">
        <v>474</v>
      </c>
      <c r="K30" s="234" t="s">
        <v>327</v>
      </c>
      <c r="L30" s="224" t="str">
        <f>IF($K30="","",VLOOKUP($K30,'Tong hop'!$A$10:$O$50000,2,0))</f>
        <v>Thép tấm 6ly</v>
      </c>
      <c r="M30" s="225" t="str">
        <f>IF($K30="","",VLOOKUP($K30,'Tong hop'!$A$10:$O$50000,3,0))</f>
        <v>kg</v>
      </c>
      <c r="N30" s="226"/>
      <c r="O30" s="227" t="str">
        <f t="shared" si="2"/>
        <v/>
      </c>
      <c r="P30" s="228"/>
      <c r="Q30" s="229">
        <v>450.0</v>
      </c>
      <c r="R30" s="229">
        <f>IF(LEFT(A30,2)="PX",IF(K30="",0,VLOOKUP(K30,'Tong hop'!$N$10:$O$50000,2,0)),"")</f>
        <v>14155</v>
      </c>
      <c r="S30" s="230">
        <f t="shared" si="3"/>
        <v>6369750</v>
      </c>
      <c r="T30" s="229">
        <f>IF($K30="","",VLOOKUP($K30,'Tong hop'!$A$10:$K$50000,10,0))</f>
        <v>1316</v>
      </c>
      <c r="U30" s="230">
        <f>IF($K30="","",VLOOKUP($K30,'Tong hop'!$A$10:$K$50000,11,0))</f>
        <v>18627514</v>
      </c>
      <c r="V30" s="231">
        <f t="shared" si="4"/>
        <v>0</v>
      </c>
      <c r="W30" s="231" t="str">
        <f t="shared" si="5"/>
        <v/>
      </c>
      <c r="X30" s="231">
        <f t="shared" si="6"/>
        <v>83563640</v>
      </c>
      <c r="Y30" s="231" t="str">
        <f t="shared" si="7"/>
        <v>PX1301-02</v>
      </c>
      <c r="Z30" s="232" t="str">
        <f t="shared" si="8"/>
        <v>154002</v>
      </c>
    </row>
    <row r="31" ht="12.75" customHeight="1">
      <c r="A31" s="216" t="s">
        <v>472</v>
      </c>
      <c r="B31" s="221" t="s">
        <v>473</v>
      </c>
      <c r="C31" s="217">
        <v>41299.0</v>
      </c>
      <c r="D31" s="218"/>
      <c r="E31" s="220" t="str">
        <f>IF($D31="","",VLOOKUP($D31,DMKH!$A$9:$D$50006,2,0))</f>
        <v/>
      </c>
      <c r="F31" s="220" t="str">
        <f>IF($D31="","",VLOOKUP($D31,DMKH!$A$9:$D$50006,3,0))</f>
        <v/>
      </c>
      <c r="G31" s="220" t="str">
        <f>IF($D31="","",VLOOKUP($D31,DMKH!$A$9:$D$50006,4,0))</f>
        <v/>
      </c>
      <c r="H31" s="221" t="s">
        <v>473</v>
      </c>
      <c r="I31" s="221" t="s">
        <v>446</v>
      </c>
      <c r="J31" s="222" t="s">
        <v>474</v>
      </c>
      <c r="K31" s="234" t="s">
        <v>329</v>
      </c>
      <c r="L31" s="224" t="str">
        <f>IF($K31="","",VLOOKUP($K31,'Tong hop'!$A$10:$O$50000,2,0))</f>
        <v>Thép tấm 8ly</v>
      </c>
      <c r="M31" s="225" t="str">
        <f>IF($K31="","",VLOOKUP($K31,'Tong hop'!$A$10:$O$50000,3,0))</f>
        <v>kg</v>
      </c>
      <c r="N31" s="226"/>
      <c r="O31" s="227" t="str">
        <f t="shared" si="2"/>
        <v/>
      </c>
      <c r="P31" s="228"/>
      <c r="Q31" s="229">
        <v>155.0</v>
      </c>
      <c r="R31" s="229">
        <f>IF(LEFT(A31,2)="PX",IF(K31="",0,VLOOKUP(K31,'Tong hop'!$N$10:$O$50000,2,0)),"")</f>
        <v>13802</v>
      </c>
      <c r="S31" s="230">
        <f t="shared" si="3"/>
        <v>2139310</v>
      </c>
      <c r="T31" s="229">
        <f>IF($K31="","",VLOOKUP($K31,'Tong hop'!$A$10:$K$50000,10,0))</f>
        <v>655</v>
      </c>
      <c r="U31" s="230">
        <f>IF($K31="","",VLOOKUP($K31,'Tong hop'!$A$10:$K$50000,11,0))</f>
        <v>9040690</v>
      </c>
      <c r="V31" s="231">
        <f t="shared" si="4"/>
        <v>0</v>
      </c>
      <c r="W31" s="231" t="str">
        <f t="shared" si="5"/>
        <v/>
      </c>
      <c r="X31" s="231">
        <f t="shared" si="6"/>
        <v>83563640</v>
      </c>
      <c r="Y31" s="231" t="str">
        <f t="shared" si="7"/>
        <v>PX1301-02</v>
      </c>
      <c r="Z31" s="232" t="str">
        <f t="shared" si="8"/>
        <v>154002</v>
      </c>
    </row>
    <row r="32" ht="12.75" customHeight="1">
      <c r="A32" s="216" t="s">
        <v>472</v>
      </c>
      <c r="B32" s="221" t="s">
        <v>473</v>
      </c>
      <c r="C32" s="217">
        <v>41299.0</v>
      </c>
      <c r="D32" s="218"/>
      <c r="E32" s="220" t="str">
        <f>IF($D32="","",VLOOKUP($D32,DMKH!$A$9:$D$50006,2,0))</f>
        <v/>
      </c>
      <c r="F32" s="220" t="str">
        <f>IF($D32="","",VLOOKUP($D32,DMKH!$A$9:$D$50006,3,0))</f>
        <v/>
      </c>
      <c r="G32" s="220" t="str">
        <f>IF($D32="","",VLOOKUP($D32,DMKH!$A$9:$D$50006,4,0))</f>
        <v/>
      </c>
      <c r="H32" s="221" t="s">
        <v>473</v>
      </c>
      <c r="I32" s="221" t="s">
        <v>446</v>
      </c>
      <c r="J32" s="222" t="s">
        <v>474</v>
      </c>
      <c r="K32" s="223" t="s">
        <v>335</v>
      </c>
      <c r="L32" s="224" t="str">
        <f>IF($K32="","",VLOOKUP($K32,'Tong hop'!$A$10:$O$50000,2,0))</f>
        <v>Thép V các loại</v>
      </c>
      <c r="M32" s="225" t="str">
        <f>IF($K32="","",VLOOKUP($K32,'Tong hop'!$A$10:$O$50000,3,0))</f>
        <v>kg</v>
      </c>
      <c r="N32" s="226"/>
      <c r="O32" s="227" t="str">
        <f t="shared" si="2"/>
        <v/>
      </c>
      <c r="P32" s="228"/>
      <c r="Q32" s="229">
        <v>1940.0</v>
      </c>
      <c r="R32" s="229">
        <f>IF(LEFT(A32,2)="PX",IF(K32="",0,VLOOKUP(K32,'Tong hop'!$N$10:$O$50000,2,0)),"")</f>
        <v>13932</v>
      </c>
      <c r="S32" s="230">
        <f t="shared" si="3"/>
        <v>27028080</v>
      </c>
      <c r="T32" s="229">
        <f>IF($K32="","",VLOOKUP($K32,'Tong hop'!$A$10:$K$50000,10,0))</f>
        <v>0</v>
      </c>
      <c r="U32" s="230">
        <f>IF($K32="","",VLOOKUP($K32,'Tong hop'!$A$10:$K$50000,11,0))</f>
        <v>0</v>
      </c>
      <c r="V32" s="231">
        <f t="shared" si="4"/>
        <v>0</v>
      </c>
      <c r="W32" s="231" t="str">
        <f t="shared" si="5"/>
        <v/>
      </c>
      <c r="X32" s="231">
        <f t="shared" si="6"/>
        <v>83563640</v>
      </c>
      <c r="Y32" s="231" t="str">
        <f t="shared" si="7"/>
        <v>PX1301-02</v>
      </c>
      <c r="Z32" s="232" t="str">
        <f t="shared" si="8"/>
        <v>154002</v>
      </c>
    </row>
    <row r="33" ht="15.0" customHeight="1">
      <c r="A33" s="216" t="s">
        <v>472</v>
      </c>
      <c r="B33" s="221" t="s">
        <v>473</v>
      </c>
      <c r="C33" s="217">
        <v>41299.0</v>
      </c>
      <c r="D33" s="218"/>
      <c r="E33" s="220" t="str">
        <f>IF($D33="","",VLOOKUP($D33,DMKH!$A$9:$D$50006,2,0))</f>
        <v/>
      </c>
      <c r="F33" s="220" t="str">
        <f>IF($D33="","",VLOOKUP($D33,DMKH!$A$9:$D$50006,3,0))</f>
        <v/>
      </c>
      <c r="G33" s="220" t="str">
        <f>IF($D33="","",VLOOKUP($D33,DMKH!$A$9:$D$50006,4,0))</f>
        <v/>
      </c>
      <c r="H33" s="221" t="s">
        <v>473</v>
      </c>
      <c r="I33" s="221" t="s">
        <v>446</v>
      </c>
      <c r="J33" s="222" t="s">
        <v>474</v>
      </c>
      <c r="K33" s="235" t="s">
        <v>304</v>
      </c>
      <c r="L33" s="224" t="str">
        <f>IF($K33="","",VLOOKUP($K33,'Tong hop'!$A$10:$O$50000,2,0))</f>
        <v>Thép ø16</v>
      </c>
      <c r="M33" s="225" t="str">
        <f>IF($K33="","",VLOOKUP($K33,'Tong hop'!$A$10:$O$50000,3,0))</f>
        <v>kg</v>
      </c>
      <c r="N33" s="226"/>
      <c r="O33" s="227" t="str">
        <f t="shared" si="2"/>
        <v/>
      </c>
      <c r="P33" s="228"/>
      <c r="Q33" s="229">
        <v>1955.0</v>
      </c>
      <c r="R33" s="229">
        <f>IF(LEFT(A33,2)="PX",IF(K33="",0,VLOOKUP(K33,'Tong hop'!$N$10:$O$50000,2,0)),"")</f>
        <v>16300</v>
      </c>
      <c r="S33" s="230">
        <f t="shared" si="3"/>
        <v>31866500</v>
      </c>
      <c r="T33" s="229">
        <f>IF($K33="","",VLOOKUP($K33,'Tong hop'!$A$10:$K$50000,10,0))</f>
        <v>5582</v>
      </c>
      <c r="U33" s="230">
        <f>IF($K33="","",VLOOKUP($K33,'Tong hop'!$A$10:$K$50000,11,0))</f>
        <v>90986600</v>
      </c>
      <c r="V33" s="231">
        <f t="shared" si="4"/>
        <v>0</v>
      </c>
      <c r="W33" s="231" t="str">
        <f t="shared" si="5"/>
        <v/>
      </c>
      <c r="X33" s="231">
        <f t="shared" si="6"/>
        <v>83563640</v>
      </c>
      <c r="Y33" s="231" t="str">
        <f t="shared" si="7"/>
        <v>PX1301-02</v>
      </c>
      <c r="Z33" s="232" t="str">
        <f t="shared" si="8"/>
        <v>154002</v>
      </c>
    </row>
    <row r="34" ht="15.0" customHeight="1">
      <c r="A34" s="216" t="s">
        <v>475</v>
      </c>
      <c r="B34" s="221" t="s">
        <v>476</v>
      </c>
      <c r="C34" s="217">
        <v>41305.0</v>
      </c>
      <c r="D34" s="218"/>
      <c r="E34" s="220" t="str">
        <f>IF($D34="","",VLOOKUP($D34,DMKH!$A$9:$D$50006,2,0))</f>
        <v/>
      </c>
      <c r="F34" s="220" t="str">
        <f>IF($D34="","",VLOOKUP($D34,DMKH!$A$9:$D$50006,3,0))</f>
        <v/>
      </c>
      <c r="G34" s="220" t="str">
        <f>IF($D34="","",VLOOKUP($D34,DMKH!$A$9:$D$50006,4,0))</f>
        <v/>
      </c>
      <c r="H34" s="221" t="s">
        <v>477</v>
      </c>
      <c r="I34" s="221" t="s">
        <v>446</v>
      </c>
      <c r="J34" s="222" t="s">
        <v>478</v>
      </c>
      <c r="K34" s="134" t="s">
        <v>310</v>
      </c>
      <c r="L34" s="224" t="str">
        <f>IF($K34="","",VLOOKUP($K34,'Tong hop'!$A$10:$O$50000,2,0))</f>
        <v>Thép ống hộp vuông các loại</v>
      </c>
      <c r="M34" s="225" t="str">
        <f>IF($K34="","",VLOOKUP($K34,'Tong hop'!$A$10:$O$50000,3,0))</f>
        <v>kg</v>
      </c>
      <c r="N34" s="226"/>
      <c r="O34" s="227" t="str">
        <f t="shared" si="2"/>
        <v/>
      </c>
      <c r="P34" s="228"/>
      <c r="Q34" s="236">
        <v>2000.0</v>
      </c>
      <c r="R34" s="229">
        <f>IF(LEFT(A34,2)="PX",IF(K34="",0,VLOOKUP(K34,'Tong hop'!$N$10:$O$50000,2,0)),"")</f>
        <v>15334</v>
      </c>
      <c r="S34" s="230">
        <f t="shared" si="3"/>
        <v>30668000</v>
      </c>
      <c r="T34" s="229">
        <f>IF($K34="","",VLOOKUP($K34,'Tong hop'!$A$10:$K$50000,10,0))</f>
        <v>2144</v>
      </c>
      <c r="U34" s="230">
        <f>IF($K34="","",VLOOKUP($K34,'Tong hop'!$A$10:$K$50000,11,0))</f>
        <v>32876002</v>
      </c>
      <c r="V34" s="231">
        <f t="shared" si="4"/>
        <v>0</v>
      </c>
      <c r="W34" s="231" t="str">
        <f t="shared" si="5"/>
        <v/>
      </c>
      <c r="X34" s="231">
        <f t="shared" si="6"/>
        <v>62939129</v>
      </c>
      <c r="Y34" s="231" t="str">
        <f t="shared" si="7"/>
        <v>PX1301-03</v>
      </c>
      <c r="Z34" s="232" t="str">
        <f t="shared" si="8"/>
        <v>154003</v>
      </c>
    </row>
    <row r="35" ht="12.75" customHeight="1">
      <c r="A35" s="216" t="s">
        <v>475</v>
      </c>
      <c r="B35" s="221" t="s">
        <v>476</v>
      </c>
      <c r="C35" s="217">
        <v>41305.0</v>
      </c>
      <c r="D35" s="218"/>
      <c r="E35" s="220" t="str">
        <f>IF($D35="","",VLOOKUP($D35,DMKH!$A$9:$D$50006,2,0))</f>
        <v/>
      </c>
      <c r="F35" s="220" t="str">
        <f>IF($D35="","",VLOOKUP($D35,DMKH!$A$9:$D$50006,3,0))</f>
        <v/>
      </c>
      <c r="G35" s="220" t="str">
        <f>IF($D35="","",VLOOKUP($D35,DMKH!$A$9:$D$50006,4,0))</f>
        <v/>
      </c>
      <c r="H35" s="221" t="s">
        <v>477</v>
      </c>
      <c r="I35" s="221" t="s">
        <v>446</v>
      </c>
      <c r="J35" s="222" t="s">
        <v>478</v>
      </c>
      <c r="K35" s="216" t="s">
        <v>400</v>
      </c>
      <c r="L35" s="224" t="str">
        <f>IF($K35="","",VLOOKUP($K35,'Tong hop'!$A$10:$O$50000,2,0))</f>
        <v>Thép lá (LG)</v>
      </c>
      <c r="M35" s="225" t="str">
        <f>IF($K35="","",VLOOKUP($K35,'Tong hop'!$A$10:$O$50000,3,0))</f>
        <v>kg</v>
      </c>
      <c r="N35" s="226"/>
      <c r="O35" s="227" t="str">
        <f t="shared" si="2"/>
        <v/>
      </c>
      <c r="P35" s="228"/>
      <c r="Q35" s="236">
        <v>560.0</v>
      </c>
      <c r="R35" s="229">
        <f>IF(LEFT(A35,2)="PX",IF(K35="",0,VLOOKUP(K35,'Tong hop'!$N$10:$O$50000,2,0)),"")</f>
        <v>12650</v>
      </c>
      <c r="S35" s="230">
        <f t="shared" si="3"/>
        <v>7084000</v>
      </c>
      <c r="T35" s="229">
        <f>IF($K35="","",VLOOKUP($K35,'Tong hop'!$A$10:$K$50000,10,0))</f>
        <v>625.78</v>
      </c>
      <c r="U35" s="230">
        <f>IF($K35="","",VLOOKUP($K35,'Tong hop'!$A$10:$K$50000,11,0))</f>
        <v>7916117</v>
      </c>
      <c r="V35" s="231">
        <f t="shared" si="4"/>
        <v>0</v>
      </c>
      <c r="W35" s="231" t="str">
        <f t="shared" si="5"/>
        <v/>
      </c>
      <c r="X35" s="231">
        <f t="shared" si="6"/>
        <v>62939129</v>
      </c>
      <c r="Y35" s="231" t="str">
        <f t="shared" si="7"/>
        <v>PX1301-03</v>
      </c>
      <c r="Z35" s="232" t="str">
        <f t="shared" si="8"/>
        <v>154003</v>
      </c>
    </row>
    <row r="36" ht="12.75" customHeight="1">
      <c r="A36" s="216" t="s">
        <v>475</v>
      </c>
      <c r="B36" s="221" t="s">
        <v>476</v>
      </c>
      <c r="C36" s="217">
        <v>41305.0</v>
      </c>
      <c r="D36" s="218"/>
      <c r="E36" s="220" t="str">
        <f>IF($D36="","",VLOOKUP($D36,DMKH!$A$9:$D$50006,2,0))</f>
        <v/>
      </c>
      <c r="F36" s="220" t="str">
        <f>IF($D36="","",VLOOKUP($D36,DMKH!$A$9:$D$50006,3,0))</f>
        <v/>
      </c>
      <c r="G36" s="220" t="str">
        <f>IF($D36="","",VLOOKUP($D36,DMKH!$A$9:$D$50006,4,0))</f>
        <v/>
      </c>
      <c r="H36" s="221" t="s">
        <v>477</v>
      </c>
      <c r="I36" s="221" t="s">
        <v>446</v>
      </c>
      <c r="J36" s="222" t="s">
        <v>478</v>
      </c>
      <c r="K36" s="216" t="s">
        <v>402</v>
      </c>
      <c r="L36" s="224" t="str">
        <f>IF($K36="","",VLOOKUP($K36,'Tong hop'!$A$10:$O$50000,2,0))</f>
        <v>Thép lá (LO)</v>
      </c>
      <c r="M36" s="225" t="str">
        <f>IF($K36="","",VLOOKUP($K36,'Tong hop'!$A$10:$O$50000,3,0))</f>
        <v>kg</v>
      </c>
      <c r="N36" s="226"/>
      <c r="O36" s="227" t="str">
        <f t="shared" si="2"/>
        <v/>
      </c>
      <c r="P36" s="228"/>
      <c r="Q36" s="236">
        <v>1500.0</v>
      </c>
      <c r="R36" s="229">
        <f>IF(LEFT(A36,2)="PX",IF(K36="",0,VLOOKUP(K36,'Tong hop'!$N$10:$O$50000,2,0)),"")</f>
        <v>13616</v>
      </c>
      <c r="S36" s="230">
        <f t="shared" si="3"/>
        <v>20424000</v>
      </c>
      <c r="T36" s="229">
        <f>IF($K36="","",VLOOKUP($K36,'Tong hop'!$A$10:$K$50000,10,0))</f>
        <v>728.11</v>
      </c>
      <c r="U36" s="230">
        <f>IF($K36="","",VLOOKUP($K36,'Tong hop'!$A$10:$K$50000,11,0))</f>
        <v>9913946</v>
      </c>
      <c r="V36" s="231">
        <f t="shared" si="4"/>
        <v>0</v>
      </c>
      <c r="W36" s="231" t="str">
        <f t="shared" si="5"/>
        <v/>
      </c>
      <c r="X36" s="231">
        <f t="shared" si="6"/>
        <v>62939129</v>
      </c>
      <c r="Y36" s="231" t="str">
        <f t="shared" si="7"/>
        <v>PX1301-03</v>
      </c>
      <c r="Z36" s="232" t="str">
        <f t="shared" si="8"/>
        <v>154003</v>
      </c>
    </row>
    <row r="37" ht="12.75" customHeight="1">
      <c r="A37" s="216" t="s">
        <v>475</v>
      </c>
      <c r="B37" s="221" t="s">
        <v>476</v>
      </c>
      <c r="C37" s="217">
        <v>41305.0</v>
      </c>
      <c r="D37" s="218"/>
      <c r="E37" s="220" t="str">
        <f>IF($D37="","",VLOOKUP($D37,DMKH!$A$9:$D$50006,2,0))</f>
        <v/>
      </c>
      <c r="F37" s="220" t="str">
        <f>IF($D37="","",VLOOKUP($D37,DMKH!$A$9:$D$50006,3,0))</f>
        <v/>
      </c>
      <c r="G37" s="220" t="str">
        <f>IF($D37="","",VLOOKUP($D37,DMKH!$A$9:$D$50006,4,0))</f>
        <v/>
      </c>
      <c r="H37" s="221" t="s">
        <v>477</v>
      </c>
      <c r="I37" s="221" t="s">
        <v>446</v>
      </c>
      <c r="J37" s="222" t="s">
        <v>478</v>
      </c>
      <c r="K37" s="216" t="s">
        <v>312</v>
      </c>
      <c r="L37" s="224" t="str">
        <f>IF($K37="","",VLOOKUP($K37,'Tong hop'!$A$10:$O$50000,2,0))</f>
        <v>Thép ống hộp X0.9</v>
      </c>
      <c r="M37" s="225" t="str">
        <f>IF($K37="","",VLOOKUP($K37,'Tong hop'!$A$10:$O$50000,3,0))</f>
        <v>kg</v>
      </c>
      <c r="N37" s="226"/>
      <c r="O37" s="227" t="str">
        <f t="shared" si="2"/>
        <v/>
      </c>
      <c r="P37" s="228"/>
      <c r="Q37" s="236">
        <v>150.0</v>
      </c>
      <c r="R37" s="229">
        <f>IF(LEFT(A37,2)="PX",IF(K37="",0,VLOOKUP(K37,'Tong hop'!$N$10:$O$50000,2,0)),"")</f>
        <v>16396</v>
      </c>
      <c r="S37" s="230">
        <f t="shared" si="3"/>
        <v>2459400</v>
      </c>
      <c r="T37" s="229">
        <f>IF($K37="","",VLOOKUP($K37,'Tong hop'!$A$10:$K$50000,10,0))</f>
        <v>224</v>
      </c>
      <c r="U37" s="230">
        <f>IF($K37="","",VLOOKUP($K37,'Tong hop'!$A$10:$K$50000,11,0))</f>
        <v>3672560</v>
      </c>
      <c r="V37" s="231">
        <f t="shared" si="4"/>
        <v>0</v>
      </c>
      <c r="W37" s="231" t="str">
        <f t="shared" si="5"/>
        <v/>
      </c>
      <c r="X37" s="231">
        <f t="shared" si="6"/>
        <v>62939129</v>
      </c>
      <c r="Y37" s="231" t="str">
        <f t="shared" si="7"/>
        <v>PX1301-03</v>
      </c>
      <c r="Z37" s="232" t="str">
        <f t="shared" si="8"/>
        <v>154003</v>
      </c>
    </row>
    <row r="38" ht="12.75" customHeight="1">
      <c r="A38" s="216" t="s">
        <v>475</v>
      </c>
      <c r="B38" s="221" t="s">
        <v>476</v>
      </c>
      <c r="C38" s="217">
        <v>41305.0</v>
      </c>
      <c r="D38" s="218"/>
      <c r="E38" s="220" t="str">
        <f>IF($D38="","",VLOOKUP($D38,DMKH!$A$9:$D$50006,2,0))</f>
        <v/>
      </c>
      <c r="F38" s="220" t="str">
        <f>IF($D38="","",VLOOKUP($D38,DMKH!$A$9:$D$50006,3,0))</f>
        <v/>
      </c>
      <c r="G38" s="220" t="str">
        <f>IF($D38="","",VLOOKUP($D38,DMKH!$A$9:$D$50006,4,0))</f>
        <v/>
      </c>
      <c r="H38" s="221" t="s">
        <v>477</v>
      </c>
      <c r="I38" s="221" t="s">
        <v>446</v>
      </c>
      <c r="J38" s="222" t="s">
        <v>478</v>
      </c>
      <c r="K38" s="216" t="s">
        <v>396</v>
      </c>
      <c r="L38" s="224" t="str">
        <f>IF($K38="","",VLOOKUP($K38,'Tong hop'!$A$10:$O$50000,2,0))</f>
        <v>Sơn lót G322 Benzo (17.5 lít)</v>
      </c>
      <c r="M38" s="225" t="str">
        <f>IF($K38="","",VLOOKUP($K38,'Tong hop'!$A$10:$O$50000,3,0))</f>
        <v>thùng</v>
      </c>
      <c r="N38" s="226"/>
      <c r="O38" s="227" t="str">
        <f t="shared" si="2"/>
        <v/>
      </c>
      <c r="P38" s="228"/>
      <c r="Q38" s="236">
        <v>2.0</v>
      </c>
      <c r="R38" s="229">
        <f>IF(LEFT(A38,2)="PX",IF(K38="",0,VLOOKUP(K38,'Tong hop'!$N$10:$O$50000,2,0)),"")</f>
        <v>564909</v>
      </c>
      <c r="S38" s="230">
        <f t="shared" si="3"/>
        <v>1129818</v>
      </c>
      <c r="T38" s="229">
        <f>IF($K38="","",VLOOKUP($K38,'Tong hop'!$A$10:$K$50000,10,0))</f>
        <v>1</v>
      </c>
      <c r="U38" s="230">
        <f>IF($K38="","",VLOOKUP($K38,'Tong hop'!$A$10:$K$50000,11,0))</f>
        <v>564909</v>
      </c>
      <c r="V38" s="231">
        <f t="shared" si="4"/>
        <v>0</v>
      </c>
      <c r="W38" s="231" t="str">
        <f t="shared" si="5"/>
        <v/>
      </c>
      <c r="X38" s="231">
        <f t="shared" si="6"/>
        <v>62939129</v>
      </c>
      <c r="Y38" s="231" t="str">
        <f t="shared" si="7"/>
        <v>PX1301-03</v>
      </c>
      <c r="Z38" s="232" t="str">
        <f t="shared" si="8"/>
        <v>154003</v>
      </c>
    </row>
    <row r="39" ht="12.75" customHeight="1">
      <c r="A39" s="216" t="s">
        <v>475</v>
      </c>
      <c r="B39" s="221" t="s">
        <v>476</v>
      </c>
      <c r="C39" s="217">
        <v>41305.0</v>
      </c>
      <c r="D39" s="218"/>
      <c r="E39" s="220" t="str">
        <f>IF($D39="","",VLOOKUP($D39,DMKH!$A$9:$D$50006,2,0))</f>
        <v/>
      </c>
      <c r="F39" s="220" t="str">
        <f>IF($D39="","",VLOOKUP($D39,DMKH!$A$9:$D$50006,3,0))</f>
        <v/>
      </c>
      <c r="G39" s="220" t="str">
        <f>IF($D39="","",VLOOKUP($D39,DMKH!$A$9:$D$50006,4,0))</f>
        <v/>
      </c>
      <c r="H39" s="221" t="s">
        <v>477</v>
      </c>
      <c r="I39" s="221" t="s">
        <v>446</v>
      </c>
      <c r="J39" s="222" t="s">
        <v>478</v>
      </c>
      <c r="K39" s="216" t="s">
        <v>398</v>
      </c>
      <c r="L39" s="224" t="str">
        <f>IF($K39="","",VLOOKUP($K39,'Tong hop'!$A$10:$O$50000,2,0))</f>
        <v>Sơn chống rỉ R1 Benzo (17.5 lit)</v>
      </c>
      <c r="M39" s="225" t="str">
        <f>IF($K39="","",VLOOKUP($K39,'Tong hop'!$A$10:$O$50000,3,0))</f>
        <v>thùng</v>
      </c>
      <c r="N39" s="226"/>
      <c r="O39" s="227" t="str">
        <f t="shared" si="2"/>
        <v/>
      </c>
      <c r="P39" s="228"/>
      <c r="Q39" s="236">
        <v>1.0</v>
      </c>
      <c r="R39" s="229">
        <f>IF(LEFT(A39,2)="PX",IF(K39="",0,VLOOKUP(K39,'Tong hop'!$N$10:$O$50000,2,0)),"")</f>
        <v>517636</v>
      </c>
      <c r="S39" s="230">
        <f t="shared" si="3"/>
        <v>517636</v>
      </c>
      <c r="T39" s="229">
        <f>IF($K39="","",VLOOKUP($K39,'Tong hop'!$A$10:$K$50000,10,0))</f>
        <v>0</v>
      </c>
      <c r="U39" s="230">
        <f>IF($K39="","",VLOOKUP($K39,'Tong hop'!$A$10:$K$50000,11,0))</f>
        <v>0</v>
      </c>
      <c r="V39" s="231">
        <f t="shared" si="4"/>
        <v>0</v>
      </c>
      <c r="W39" s="231" t="str">
        <f t="shared" si="5"/>
        <v/>
      </c>
      <c r="X39" s="231">
        <f t="shared" si="6"/>
        <v>62939129</v>
      </c>
      <c r="Y39" s="231" t="str">
        <f t="shared" si="7"/>
        <v>PX1301-03</v>
      </c>
      <c r="Z39" s="232" t="str">
        <f t="shared" si="8"/>
        <v>154003</v>
      </c>
    </row>
    <row r="40" ht="12.75" customHeight="1">
      <c r="A40" s="216" t="s">
        <v>475</v>
      </c>
      <c r="B40" s="221" t="s">
        <v>476</v>
      </c>
      <c r="C40" s="217">
        <v>41305.0</v>
      </c>
      <c r="D40" s="218"/>
      <c r="E40" s="220" t="str">
        <f>IF($D40="","",VLOOKUP($D40,DMKH!$A$9:$D$50006,2,0))</f>
        <v/>
      </c>
      <c r="F40" s="220" t="str">
        <f>IF($D40="","",VLOOKUP($D40,DMKH!$A$9:$D$50006,3,0))</f>
        <v/>
      </c>
      <c r="G40" s="220" t="str">
        <f>IF($D40="","",VLOOKUP($D40,DMKH!$A$9:$D$50006,4,0))</f>
        <v/>
      </c>
      <c r="H40" s="221" t="s">
        <v>477</v>
      </c>
      <c r="I40" s="221" t="s">
        <v>446</v>
      </c>
      <c r="J40" s="222" t="s">
        <v>478</v>
      </c>
      <c r="K40" s="216" t="s">
        <v>371</v>
      </c>
      <c r="L40" s="224" t="str">
        <f>IF($K40="","",VLOOKUP($K40,'Tong hop'!$A$10:$O$50000,2,0))</f>
        <v>Xăng 92</v>
      </c>
      <c r="M40" s="225" t="str">
        <f>IF($K40="","",VLOOKUP($K40,'Tong hop'!$A$10:$O$50000,3,0))</f>
        <v>lít</v>
      </c>
      <c r="N40" s="226"/>
      <c r="O40" s="227" t="str">
        <f t="shared" si="2"/>
        <v/>
      </c>
      <c r="P40" s="228"/>
      <c r="Q40" s="236">
        <v>15.0</v>
      </c>
      <c r="R40" s="229">
        <f>IF(LEFT(A40,2)="PX",IF(K40="",0,VLOOKUP(K40,'Tong hop'!$N$10:$O$50000,2,0)),"")</f>
        <v>20201</v>
      </c>
      <c r="S40" s="230">
        <f t="shared" si="3"/>
        <v>303015</v>
      </c>
      <c r="T40" s="229">
        <f>IF($K40="","",VLOOKUP($K40,'Tong hop'!$A$10:$K$50000,10,0))</f>
        <v>353</v>
      </c>
      <c r="U40" s="230">
        <f>IF($K40="","",VLOOKUP($K40,'Tong hop'!$A$10:$K$50000,11,0))</f>
        <v>7130849</v>
      </c>
      <c r="V40" s="231">
        <f t="shared" si="4"/>
        <v>0</v>
      </c>
      <c r="W40" s="231" t="str">
        <f t="shared" si="5"/>
        <v/>
      </c>
      <c r="X40" s="231">
        <f t="shared" si="6"/>
        <v>62939129</v>
      </c>
      <c r="Y40" s="231" t="str">
        <f t="shared" si="7"/>
        <v>PX1301-03</v>
      </c>
      <c r="Z40" s="232" t="str">
        <f t="shared" si="8"/>
        <v>154003</v>
      </c>
    </row>
    <row r="41" ht="15.0" customHeight="1">
      <c r="A41" s="216" t="s">
        <v>475</v>
      </c>
      <c r="B41" s="221" t="s">
        <v>476</v>
      </c>
      <c r="C41" s="217">
        <v>41305.0</v>
      </c>
      <c r="D41" s="218"/>
      <c r="E41" s="220" t="str">
        <f>IF($D41="","",VLOOKUP($D41,DMKH!$A$9:$D$50006,2,0))</f>
        <v/>
      </c>
      <c r="F41" s="220" t="str">
        <f>IF($D41="","",VLOOKUP($D41,DMKH!$A$9:$D$50006,3,0))</f>
        <v/>
      </c>
      <c r="G41" s="220" t="str">
        <f>IF($D41="","",VLOOKUP($D41,DMKH!$A$9:$D$50006,4,0))</f>
        <v/>
      </c>
      <c r="H41" s="221" t="s">
        <v>477</v>
      </c>
      <c r="I41" s="221" t="s">
        <v>446</v>
      </c>
      <c r="J41" s="222" t="s">
        <v>478</v>
      </c>
      <c r="K41" s="134" t="s">
        <v>179</v>
      </c>
      <c r="L41" s="224" t="str">
        <f>IF($K41="","",VLOOKUP($K41,'Tong hop'!$A$10:$O$50000,2,0))</f>
        <v>Que hàn  KT 6013</v>
      </c>
      <c r="M41" s="225" t="str">
        <f>IF($K41="","",VLOOKUP($K41,'Tong hop'!$A$10:$O$50000,3,0))</f>
        <v>kg</v>
      </c>
      <c r="N41" s="226"/>
      <c r="O41" s="227" t="str">
        <f t="shared" si="2"/>
        <v/>
      </c>
      <c r="P41" s="228"/>
      <c r="Q41" s="236">
        <v>20.0</v>
      </c>
      <c r="R41" s="229">
        <f>IF(LEFT(A41,2)="PX",IF(K41="",0,VLOOKUP(K41,'Tong hop'!$N$10:$O$50000,2,0)),"")</f>
        <v>17663</v>
      </c>
      <c r="S41" s="230">
        <f t="shared" si="3"/>
        <v>353260</v>
      </c>
      <c r="T41" s="229">
        <f>IF($K41="","",VLOOKUP($K41,'Tong hop'!$A$10:$K$50000,10,0))</f>
        <v>2827</v>
      </c>
      <c r="U41" s="230">
        <f>IF($K41="","",VLOOKUP($K41,'Tong hop'!$A$10:$K$50000,11,0))</f>
        <v>49933322</v>
      </c>
      <c r="V41" s="231">
        <f t="shared" si="4"/>
        <v>0</v>
      </c>
      <c r="W41" s="231" t="str">
        <f t="shared" si="5"/>
        <v/>
      </c>
      <c r="X41" s="231">
        <f t="shared" si="6"/>
        <v>62939129</v>
      </c>
      <c r="Y41" s="231" t="str">
        <f t="shared" si="7"/>
        <v>PX1301-03</v>
      </c>
      <c r="Z41" s="232" t="str">
        <f t="shared" si="8"/>
        <v>154003</v>
      </c>
    </row>
    <row r="42" ht="12.75" customHeight="1">
      <c r="A42" s="216"/>
      <c r="B42" s="221"/>
      <c r="C42" s="217"/>
      <c r="D42" s="218"/>
      <c r="E42" s="220" t="str">
        <f>IF($D42="","",VLOOKUP($D42,DMKH!$A$9:$D$50006,2,0))</f>
        <v/>
      </c>
      <c r="F42" s="220" t="str">
        <f>IF($D42="","",VLOOKUP($D42,DMKH!$A$9:$D$50006,3,0))</f>
        <v/>
      </c>
      <c r="G42" s="220" t="str">
        <f>IF($D42="","",VLOOKUP($D42,DMKH!$A$9:$D$50006,4,0))</f>
        <v/>
      </c>
      <c r="H42" s="221"/>
      <c r="I42" s="221"/>
      <c r="J42" s="222" t="str">
        <f t="shared" ref="J42:J199" si="9">IF(A42="","",IF(RIGHT(A42,1)="N"," Nhập kho vật tư trước lấy hóa đơn sau",IF(LEFT(A42,2)="PX"," Xuất kho vật tư phục vụ công trình  "&amp;H42,"Nhập kho vật tư theo HĐ "&amp;B42)))</f>
        <v/>
      </c>
      <c r="K42" s="216"/>
      <c r="L42" s="224" t="str">
        <f>IF($K42="","",VLOOKUP($K42,'Tong hop'!$A$10:$O$50000,2,0))</f>
        <v/>
      </c>
      <c r="M42" s="225" t="str">
        <f>IF($K42="","",VLOOKUP($K42,'Tong hop'!$A$10:$O$50000,3,0))</f>
        <v/>
      </c>
      <c r="N42" s="226"/>
      <c r="O42" s="227" t="str">
        <f t="shared" si="2"/>
        <v/>
      </c>
      <c r="P42" s="228"/>
      <c r="Q42" s="236"/>
      <c r="R42" s="229" t="str">
        <f>IF(LEFT(A42,2)="PX",IF(K42="",0,VLOOKUP(K42,'Tong hop'!$N$10:$O$50000,2,0)),"")</f>
        <v/>
      </c>
      <c r="S42" s="230">
        <f t="shared" si="3"/>
        <v>0</v>
      </c>
      <c r="T42" s="229" t="str">
        <f>IF($K42="","",VLOOKUP($K42,'Tong hop'!$A$10:$K$50000,10,0))</f>
        <v/>
      </c>
      <c r="U42" s="230" t="str">
        <f>IF($K42="","",VLOOKUP($K42,'Tong hop'!$A$10:$K$50000,11,0))</f>
        <v/>
      </c>
      <c r="V42" s="231">
        <f t="shared" si="4"/>
        <v>0</v>
      </c>
      <c r="W42" s="231" t="str">
        <f t="shared" si="5"/>
        <v/>
      </c>
      <c r="X42" s="231">
        <f t="shared" si="6"/>
        <v>0</v>
      </c>
      <c r="Y42" s="231" t="str">
        <f t="shared" si="7"/>
        <v/>
      </c>
      <c r="Z42" s="232" t="str">
        <f t="shared" si="8"/>
        <v/>
      </c>
    </row>
    <row r="43" ht="12.75" customHeight="1">
      <c r="A43" s="216"/>
      <c r="B43" s="221"/>
      <c r="C43" s="217"/>
      <c r="D43" s="218"/>
      <c r="E43" s="220" t="str">
        <f>IF($D43="","",VLOOKUP($D43,DMKH!$A$9:$D$50006,2,0))</f>
        <v/>
      </c>
      <c r="F43" s="220" t="str">
        <f>IF($D43="","",VLOOKUP($D43,DMKH!$A$9:$D$50006,3,0))</f>
        <v/>
      </c>
      <c r="G43" s="220" t="str">
        <f>IF($D43="","",VLOOKUP($D43,DMKH!$A$9:$D$50006,4,0))</f>
        <v/>
      </c>
      <c r="H43" s="221"/>
      <c r="I43" s="221"/>
      <c r="J43" s="222" t="str">
        <f t="shared" si="9"/>
        <v/>
      </c>
      <c r="K43" s="216"/>
      <c r="L43" s="224" t="str">
        <f>IF($K43="","",VLOOKUP($K43,'Tong hop'!$A$10:$O$50000,2,0))</f>
        <v/>
      </c>
      <c r="M43" s="225" t="str">
        <f>IF($K43="","",VLOOKUP($K43,'Tong hop'!$A$10:$O$50000,3,0))</f>
        <v/>
      </c>
      <c r="N43" s="226"/>
      <c r="O43" s="227" t="str">
        <f t="shared" si="2"/>
        <v/>
      </c>
      <c r="P43" s="228"/>
      <c r="Q43" s="236"/>
      <c r="R43" s="229" t="str">
        <f>IF(LEFT(A43,2)="PX",IF(K43="",0,VLOOKUP(K43,'Tong hop'!$N$10:$O$50000,2,0)),"")</f>
        <v/>
      </c>
      <c r="S43" s="230">
        <f t="shared" si="3"/>
        <v>0</v>
      </c>
      <c r="T43" s="229" t="str">
        <f>IF($K43="","",VLOOKUP($K43,'Tong hop'!$A$10:$K$50000,10,0))</f>
        <v/>
      </c>
      <c r="U43" s="230" t="str">
        <f>IF($K43="","",VLOOKUP($K43,'Tong hop'!$A$10:$K$50000,11,0))</f>
        <v/>
      </c>
      <c r="V43" s="231">
        <f t="shared" si="4"/>
        <v>0</v>
      </c>
      <c r="W43" s="231" t="str">
        <f t="shared" si="5"/>
        <v/>
      </c>
      <c r="X43" s="231">
        <f t="shared" si="6"/>
        <v>0</v>
      </c>
      <c r="Y43" s="231" t="str">
        <f t="shared" si="7"/>
        <v/>
      </c>
      <c r="Z43" s="232" t="str">
        <f t="shared" si="8"/>
        <v/>
      </c>
    </row>
    <row r="44" ht="12.75" customHeight="1">
      <c r="A44" s="216"/>
      <c r="B44" s="221"/>
      <c r="C44" s="217"/>
      <c r="D44" s="218"/>
      <c r="E44" s="220" t="str">
        <f>IF($D44="","",VLOOKUP($D44,DMKH!$A$9:$D$50006,2,0))</f>
        <v/>
      </c>
      <c r="F44" s="220" t="str">
        <f>IF($D44="","",VLOOKUP($D44,DMKH!$A$9:$D$50006,3,0))</f>
        <v/>
      </c>
      <c r="G44" s="220" t="str">
        <f>IF($D44="","",VLOOKUP($D44,DMKH!$A$9:$D$50006,4,0))</f>
        <v/>
      </c>
      <c r="H44" s="221"/>
      <c r="I44" s="221"/>
      <c r="J44" s="222" t="str">
        <f t="shared" si="9"/>
        <v/>
      </c>
      <c r="K44" s="216"/>
      <c r="L44" s="224" t="str">
        <f>IF($K44="","",VLOOKUP($K44,'Tong hop'!$A$10:$O$50000,2,0))</f>
        <v/>
      </c>
      <c r="M44" s="225" t="str">
        <f>IF($K44="","",VLOOKUP($K44,'Tong hop'!$A$10:$O$50000,3,0))</f>
        <v/>
      </c>
      <c r="N44" s="226"/>
      <c r="O44" s="227" t="str">
        <f t="shared" si="2"/>
        <v/>
      </c>
      <c r="P44" s="228"/>
      <c r="Q44" s="236"/>
      <c r="R44" s="229" t="str">
        <f>IF(LEFT(A44,2)="PX",IF(K44="",0,VLOOKUP(K44,'Tong hop'!$N$10:$O$50000,2,0)),"")</f>
        <v/>
      </c>
      <c r="S44" s="230">
        <f t="shared" si="3"/>
        <v>0</v>
      </c>
      <c r="T44" s="229" t="str">
        <f>IF($K44="","",VLOOKUP($K44,'Tong hop'!$A$10:$K$50000,10,0))</f>
        <v/>
      </c>
      <c r="U44" s="230" t="str">
        <f>IF($K44="","",VLOOKUP($K44,'Tong hop'!$A$10:$K$50000,11,0))</f>
        <v/>
      </c>
      <c r="V44" s="231">
        <f t="shared" si="4"/>
        <v>0</v>
      </c>
      <c r="W44" s="231" t="str">
        <f t="shared" si="5"/>
        <v/>
      </c>
      <c r="X44" s="231">
        <f t="shared" si="6"/>
        <v>0</v>
      </c>
      <c r="Y44" s="231" t="str">
        <f t="shared" si="7"/>
        <v/>
      </c>
      <c r="Z44" s="232" t="str">
        <f t="shared" si="8"/>
        <v/>
      </c>
    </row>
    <row r="45" ht="12.75" customHeight="1">
      <c r="A45" s="216"/>
      <c r="B45" s="216"/>
      <c r="C45" s="217"/>
      <c r="D45" s="218"/>
      <c r="E45" s="220" t="str">
        <f>IF($D45="","",VLOOKUP($D45,DMKH!$A$9:$D$50006,2,0))</f>
        <v/>
      </c>
      <c r="F45" s="220" t="str">
        <f>IF($D45="","",VLOOKUP($D45,DMKH!$A$9:$D$50006,3,0))</f>
        <v/>
      </c>
      <c r="G45" s="220" t="str">
        <f>IF($D45="","",VLOOKUP($D45,DMKH!$A$9:$D$50006,4,0))</f>
        <v/>
      </c>
      <c r="H45" s="221"/>
      <c r="I45" s="221"/>
      <c r="J45" s="222" t="str">
        <f t="shared" si="9"/>
        <v/>
      </c>
      <c r="K45" s="216"/>
      <c r="L45" s="224" t="str">
        <f>IF($K45="","",VLOOKUP($K45,'Tong hop'!$A$10:$O$50000,2,0))</f>
        <v/>
      </c>
      <c r="M45" s="225" t="str">
        <f>IF($K45="","",VLOOKUP($K45,'Tong hop'!$A$10:$O$50000,3,0))</f>
        <v/>
      </c>
      <c r="N45" s="226"/>
      <c r="O45" s="227" t="str">
        <f t="shared" si="2"/>
        <v/>
      </c>
      <c r="P45" s="228"/>
      <c r="Q45" s="236"/>
      <c r="R45" s="229" t="str">
        <f>IF(LEFT(A45,2)="PX",IF(K45="",0,VLOOKUP(K45,'Tong hop'!$N$10:$O$50000,2,0)),"")</f>
        <v/>
      </c>
      <c r="S45" s="230">
        <f t="shared" si="3"/>
        <v>0</v>
      </c>
      <c r="T45" s="229" t="str">
        <f>IF($K45="","",VLOOKUP($K45,'Tong hop'!$A$10:$K$50000,10,0))</f>
        <v/>
      </c>
      <c r="U45" s="230" t="str">
        <f>IF($K45="","",VLOOKUP($K45,'Tong hop'!$A$10:$K$50000,11,0))</f>
        <v/>
      </c>
      <c r="V45" s="231">
        <f t="shared" si="4"/>
        <v>0</v>
      </c>
      <c r="W45" s="231" t="str">
        <f t="shared" si="5"/>
        <v/>
      </c>
      <c r="X45" s="231">
        <f t="shared" si="6"/>
        <v>0</v>
      </c>
      <c r="Y45" s="231" t="str">
        <f t="shared" si="7"/>
        <v/>
      </c>
      <c r="Z45" s="232" t="str">
        <f t="shared" si="8"/>
        <v/>
      </c>
    </row>
    <row r="46" ht="12.75" customHeight="1">
      <c r="A46" s="216"/>
      <c r="B46" s="216"/>
      <c r="C46" s="217"/>
      <c r="D46" s="218"/>
      <c r="E46" s="220" t="str">
        <f>IF($D46="","",VLOOKUP($D46,DMKH!$A$9:$D$50006,2,0))</f>
        <v/>
      </c>
      <c r="F46" s="220" t="str">
        <f>IF($D46="","",VLOOKUP($D46,DMKH!$A$9:$D$50006,3,0))</f>
        <v/>
      </c>
      <c r="G46" s="220" t="str">
        <f>IF($D46="","",VLOOKUP($D46,DMKH!$A$9:$D$50006,4,0))</f>
        <v/>
      </c>
      <c r="H46" s="221"/>
      <c r="I46" s="221"/>
      <c r="J46" s="222" t="str">
        <f t="shared" si="9"/>
        <v/>
      </c>
      <c r="K46" s="216"/>
      <c r="L46" s="224" t="str">
        <f>IF($K46="","",VLOOKUP($K46,'Tong hop'!$A$10:$O$50000,2,0))</f>
        <v/>
      </c>
      <c r="M46" s="225" t="str">
        <f>IF($K46="","",VLOOKUP($K46,'Tong hop'!$A$10:$O$50000,3,0))</f>
        <v/>
      </c>
      <c r="N46" s="226"/>
      <c r="O46" s="227" t="str">
        <f t="shared" si="2"/>
        <v/>
      </c>
      <c r="P46" s="228"/>
      <c r="Q46" s="236"/>
      <c r="R46" s="229" t="str">
        <f>IF(LEFT(A46,2)="PX",IF(K46="",0,VLOOKUP(K46,'Tong hop'!$N$10:$O$50000,2,0)),"")</f>
        <v/>
      </c>
      <c r="S46" s="230">
        <f t="shared" si="3"/>
        <v>0</v>
      </c>
      <c r="T46" s="229" t="str">
        <f>IF($K46="","",VLOOKUP($K46,'Tong hop'!$A$10:$K$50000,10,0))</f>
        <v/>
      </c>
      <c r="U46" s="230" t="str">
        <f>IF($K46="","",VLOOKUP($K46,'Tong hop'!$A$10:$K$50000,11,0))</f>
        <v/>
      </c>
      <c r="V46" s="231">
        <f t="shared" si="4"/>
        <v>0</v>
      </c>
      <c r="W46" s="231" t="str">
        <f t="shared" si="5"/>
        <v/>
      </c>
      <c r="X46" s="231">
        <f t="shared" si="6"/>
        <v>0</v>
      </c>
      <c r="Y46" s="231" t="str">
        <f t="shared" si="7"/>
        <v/>
      </c>
      <c r="Z46" s="232" t="str">
        <f t="shared" si="8"/>
        <v/>
      </c>
    </row>
    <row r="47" ht="12.75" customHeight="1">
      <c r="A47" s="216"/>
      <c r="B47" s="221"/>
      <c r="C47" s="217"/>
      <c r="D47" s="218"/>
      <c r="E47" s="220" t="str">
        <f>IF($D47="","",VLOOKUP($D47,DMKH!$A$9:$D$50006,2,0))</f>
        <v/>
      </c>
      <c r="F47" s="220" t="str">
        <f>IF($D47="","",VLOOKUP($D47,DMKH!$A$9:$D$50006,3,0))</f>
        <v/>
      </c>
      <c r="G47" s="220" t="str">
        <f>IF($D47="","",VLOOKUP($D47,DMKH!$A$9:$D$50006,4,0))</f>
        <v/>
      </c>
      <c r="H47" s="221"/>
      <c r="I47" s="221"/>
      <c r="J47" s="222" t="str">
        <f t="shared" si="9"/>
        <v/>
      </c>
      <c r="K47" s="216"/>
      <c r="L47" s="224" t="str">
        <f>IF($K47="","",VLOOKUP($K47,'Tong hop'!$A$10:$O$50000,2,0))</f>
        <v/>
      </c>
      <c r="M47" s="225" t="str">
        <f>IF($K47="","",VLOOKUP($K47,'Tong hop'!$A$10:$O$50000,3,0))</f>
        <v/>
      </c>
      <c r="N47" s="226"/>
      <c r="O47" s="227" t="str">
        <f t="shared" si="2"/>
        <v/>
      </c>
      <c r="P47" s="228"/>
      <c r="Q47" s="236"/>
      <c r="R47" s="229" t="str">
        <f>IF(LEFT(A47,2)="PX",IF(K47="",0,VLOOKUP(K47,'Tong hop'!$N$10:$O$50000,2,0)),"")</f>
        <v/>
      </c>
      <c r="S47" s="230">
        <f t="shared" si="3"/>
        <v>0</v>
      </c>
      <c r="T47" s="229" t="str">
        <f>IF($K47="","",VLOOKUP($K47,'Tong hop'!$A$10:$K$50000,10,0))</f>
        <v/>
      </c>
      <c r="U47" s="230" t="str">
        <f>IF($K47="","",VLOOKUP($K47,'Tong hop'!$A$10:$K$50000,11,0))</f>
        <v/>
      </c>
      <c r="V47" s="231">
        <f t="shared" si="4"/>
        <v>0</v>
      </c>
      <c r="W47" s="231" t="str">
        <f t="shared" si="5"/>
        <v/>
      </c>
      <c r="X47" s="231">
        <f t="shared" si="6"/>
        <v>0</v>
      </c>
      <c r="Y47" s="231" t="str">
        <f t="shared" si="7"/>
        <v/>
      </c>
      <c r="Z47" s="232" t="str">
        <f t="shared" si="8"/>
        <v/>
      </c>
    </row>
    <row r="48" ht="12.75" customHeight="1">
      <c r="A48" s="216"/>
      <c r="B48" s="221"/>
      <c r="C48" s="217"/>
      <c r="D48" s="218"/>
      <c r="E48" s="220" t="str">
        <f>IF($D48="","",VLOOKUP($D48,DMKH!$A$9:$D$50006,2,0))</f>
        <v/>
      </c>
      <c r="F48" s="220" t="str">
        <f>IF($D48="","",VLOOKUP($D48,DMKH!$A$9:$D$50006,3,0))</f>
        <v/>
      </c>
      <c r="G48" s="220" t="str">
        <f>IF($D48="","",VLOOKUP($D48,DMKH!$A$9:$D$50006,4,0))</f>
        <v/>
      </c>
      <c r="H48" s="221"/>
      <c r="I48" s="221"/>
      <c r="J48" s="222" t="str">
        <f t="shared" si="9"/>
        <v/>
      </c>
      <c r="K48" s="216"/>
      <c r="L48" s="224" t="str">
        <f>IF($K48="","",VLOOKUP($K48,'Tong hop'!$A$10:$O$50000,2,0))</f>
        <v/>
      </c>
      <c r="M48" s="225" t="str">
        <f>IF($K48="","",VLOOKUP($K48,'Tong hop'!$A$10:$O$50000,3,0))</f>
        <v/>
      </c>
      <c r="N48" s="226"/>
      <c r="O48" s="227" t="str">
        <f t="shared" si="2"/>
        <v/>
      </c>
      <c r="P48" s="228"/>
      <c r="Q48" s="236"/>
      <c r="R48" s="229" t="str">
        <f>IF(LEFT(A48,2)="PX",IF(K48="",0,VLOOKUP(K48,'Tong hop'!$N$10:$O$50000,2,0)),"")</f>
        <v/>
      </c>
      <c r="S48" s="230">
        <f t="shared" si="3"/>
        <v>0</v>
      </c>
      <c r="T48" s="229" t="str">
        <f>IF($K48="","",VLOOKUP($K48,'Tong hop'!$A$10:$K$50000,10,0))</f>
        <v/>
      </c>
      <c r="U48" s="230" t="str">
        <f>IF($K48="","",VLOOKUP($K48,'Tong hop'!$A$10:$K$50000,11,0))</f>
        <v/>
      </c>
      <c r="V48" s="231">
        <f t="shared" si="4"/>
        <v>0</v>
      </c>
      <c r="W48" s="231" t="str">
        <f t="shared" si="5"/>
        <v/>
      </c>
      <c r="X48" s="231">
        <f t="shared" si="6"/>
        <v>0</v>
      </c>
      <c r="Y48" s="231" t="str">
        <f t="shared" si="7"/>
        <v/>
      </c>
      <c r="Z48" s="232" t="str">
        <f t="shared" si="8"/>
        <v/>
      </c>
    </row>
    <row r="49" ht="12.75" customHeight="1">
      <c r="A49" s="216"/>
      <c r="B49" s="221"/>
      <c r="C49" s="217"/>
      <c r="D49" s="218"/>
      <c r="E49" s="220" t="str">
        <f>IF($D49="","",VLOOKUP($D49,DMKH!$A$9:$D$50006,2,0))</f>
        <v/>
      </c>
      <c r="F49" s="220" t="str">
        <f>IF($D49="","",VLOOKUP($D49,DMKH!$A$9:$D$50006,3,0))</f>
        <v/>
      </c>
      <c r="G49" s="220" t="str">
        <f>IF($D49="","",VLOOKUP($D49,DMKH!$A$9:$D$50006,4,0))</f>
        <v/>
      </c>
      <c r="H49" s="221"/>
      <c r="I49" s="221"/>
      <c r="J49" s="222" t="str">
        <f t="shared" si="9"/>
        <v/>
      </c>
      <c r="K49" s="216"/>
      <c r="L49" s="224" t="str">
        <f>IF($K49="","",VLOOKUP($K49,'Tong hop'!$A$10:$O$50000,2,0))</f>
        <v/>
      </c>
      <c r="M49" s="225" t="str">
        <f>IF($K49="","",VLOOKUP($K49,'Tong hop'!$A$10:$O$50000,3,0))</f>
        <v/>
      </c>
      <c r="N49" s="226"/>
      <c r="O49" s="227" t="str">
        <f t="shared" si="2"/>
        <v/>
      </c>
      <c r="P49" s="228"/>
      <c r="Q49" s="236"/>
      <c r="R49" s="229" t="str">
        <f>IF(LEFT(A49,2)="PX",IF(K49="",0,VLOOKUP(K49,'Tong hop'!$N$10:$O$50000,2,0)),"")</f>
        <v/>
      </c>
      <c r="S49" s="230">
        <f t="shared" si="3"/>
        <v>0</v>
      </c>
      <c r="T49" s="229" t="str">
        <f>IF($K49="","",VLOOKUP($K49,'Tong hop'!$A$10:$K$50000,10,0))</f>
        <v/>
      </c>
      <c r="U49" s="230" t="str">
        <f>IF($K49="","",VLOOKUP($K49,'Tong hop'!$A$10:$K$50000,11,0))</f>
        <v/>
      </c>
      <c r="V49" s="231">
        <f t="shared" si="4"/>
        <v>0</v>
      </c>
      <c r="W49" s="231" t="str">
        <f t="shared" si="5"/>
        <v/>
      </c>
      <c r="X49" s="231">
        <f t="shared" si="6"/>
        <v>0</v>
      </c>
      <c r="Y49" s="231" t="str">
        <f t="shared" si="7"/>
        <v/>
      </c>
      <c r="Z49" s="232" t="str">
        <f t="shared" si="8"/>
        <v/>
      </c>
    </row>
    <row r="50" ht="12.75" customHeight="1">
      <c r="A50" s="216"/>
      <c r="B50" s="221"/>
      <c r="C50" s="217"/>
      <c r="D50" s="218"/>
      <c r="E50" s="220" t="str">
        <f>IF($D50="","",VLOOKUP($D50,DMKH!$A$9:$D$50006,2,0))</f>
        <v/>
      </c>
      <c r="F50" s="220" t="str">
        <f>IF($D50="","",VLOOKUP($D50,DMKH!$A$9:$D$50006,3,0))</f>
        <v/>
      </c>
      <c r="G50" s="220" t="str">
        <f>IF($D50="","",VLOOKUP($D50,DMKH!$A$9:$D$50006,4,0))</f>
        <v/>
      </c>
      <c r="H50" s="221"/>
      <c r="I50" s="221"/>
      <c r="J50" s="222" t="str">
        <f t="shared" si="9"/>
        <v/>
      </c>
      <c r="K50" s="216"/>
      <c r="L50" s="224" t="str">
        <f>IF($K50="","",VLOOKUP($K50,'Tong hop'!$A$10:$O$50000,2,0))</f>
        <v/>
      </c>
      <c r="M50" s="225" t="str">
        <f>IF($K50="","",VLOOKUP($K50,'Tong hop'!$A$10:$O$50000,3,0))</f>
        <v/>
      </c>
      <c r="N50" s="226"/>
      <c r="O50" s="227" t="str">
        <f t="shared" si="2"/>
        <v/>
      </c>
      <c r="P50" s="228"/>
      <c r="Q50" s="236"/>
      <c r="R50" s="229" t="str">
        <f>IF(LEFT(A50,2)="PX",IF(K50="",0,VLOOKUP(K50,'Tong hop'!$N$10:$O$50000,2,0)),"")</f>
        <v/>
      </c>
      <c r="S50" s="230">
        <f t="shared" si="3"/>
        <v>0</v>
      </c>
      <c r="T50" s="229" t="str">
        <f>IF($K50="","",VLOOKUP($K50,'Tong hop'!$A$10:$K$50000,10,0))</f>
        <v/>
      </c>
      <c r="U50" s="230" t="str">
        <f>IF($K50="","",VLOOKUP($K50,'Tong hop'!$A$10:$K$50000,11,0))</f>
        <v/>
      </c>
      <c r="V50" s="231">
        <f t="shared" si="4"/>
        <v>0</v>
      </c>
      <c r="W50" s="231" t="str">
        <f t="shared" si="5"/>
        <v/>
      </c>
      <c r="X50" s="231">
        <f t="shared" si="6"/>
        <v>0</v>
      </c>
      <c r="Y50" s="231" t="str">
        <f t="shared" si="7"/>
        <v/>
      </c>
      <c r="Z50" s="232" t="str">
        <f t="shared" si="8"/>
        <v/>
      </c>
    </row>
    <row r="51" ht="12.75" customHeight="1">
      <c r="A51" s="216"/>
      <c r="B51" s="221"/>
      <c r="C51" s="217"/>
      <c r="D51" s="218"/>
      <c r="E51" s="220" t="str">
        <f>IF($D51="","",VLOOKUP($D51,DMKH!$A$9:$D$50006,2,0))</f>
        <v/>
      </c>
      <c r="F51" s="220" t="str">
        <f>IF($D51="","",VLOOKUP($D51,DMKH!$A$9:$D$50006,3,0))</f>
        <v/>
      </c>
      <c r="G51" s="220" t="str">
        <f>IF($D51="","",VLOOKUP($D51,DMKH!$A$9:$D$50006,4,0))</f>
        <v/>
      </c>
      <c r="H51" s="221"/>
      <c r="I51" s="221"/>
      <c r="J51" s="222" t="str">
        <f t="shared" si="9"/>
        <v/>
      </c>
      <c r="K51" s="216"/>
      <c r="L51" s="224" t="str">
        <f>IF($K51="","",VLOOKUP($K51,'Tong hop'!$A$10:$O$50000,2,0))</f>
        <v/>
      </c>
      <c r="M51" s="225" t="str">
        <f>IF($K51="","",VLOOKUP($K51,'Tong hop'!$A$10:$O$50000,3,0))</f>
        <v/>
      </c>
      <c r="N51" s="226"/>
      <c r="O51" s="227" t="str">
        <f t="shared" si="2"/>
        <v/>
      </c>
      <c r="P51" s="228"/>
      <c r="Q51" s="236"/>
      <c r="R51" s="229" t="str">
        <f>IF(LEFT(A51,2)="PX",IF(K51="",0,VLOOKUP(K51,'Tong hop'!$N$10:$O$50000,2,0)),"")</f>
        <v/>
      </c>
      <c r="S51" s="230">
        <f t="shared" si="3"/>
        <v>0</v>
      </c>
      <c r="T51" s="229" t="str">
        <f>IF($K51="","",VLOOKUP($K51,'Tong hop'!$A$10:$K$50000,10,0))</f>
        <v/>
      </c>
      <c r="U51" s="230" t="str">
        <f>IF($K51="","",VLOOKUP($K51,'Tong hop'!$A$10:$K$50000,11,0))</f>
        <v/>
      </c>
      <c r="V51" s="231">
        <f t="shared" si="4"/>
        <v>0</v>
      </c>
      <c r="W51" s="231" t="str">
        <f t="shared" si="5"/>
        <v/>
      </c>
      <c r="X51" s="231">
        <f t="shared" si="6"/>
        <v>0</v>
      </c>
      <c r="Y51" s="231" t="str">
        <f t="shared" si="7"/>
        <v/>
      </c>
      <c r="Z51" s="232" t="str">
        <f t="shared" si="8"/>
        <v/>
      </c>
    </row>
    <row r="52" ht="12.75" customHeight="1">
      <c r="A52" s="216"/>
      <c r="B52" s="221"/>
      <c r="C52" s="217"/>
      <c r="D52" s="218"/>
      <c r="E52" s="220" t="str">
        <f>IF($D52="","",VLOOKUP($D52,DMKH!$A$9:$D$50006,2,0))</f>
        <v/>
      </c>
      <c r="F52" s="220" t="str">
        <f>IF($D52="","",VLOOKUP($D52,DMKH!$A$9:$D$50006,3,0))</f>
        <v/>
      </c>
      <c r="G52" s="220" t="str">
        <f>IF($D52="","",VLOOKUP($D52,DMKH!$A$9:$D$50006,4,0))</f>
        <v/>
      </c>
      <c r="H52" s="221"/>
      <c r="I52" s="221"/>
      <c r="J52" s="222" t="str">
        <f t="shared" si="9"/>
        <v/>
      </c>
      <c r="K52" s="216"/>
      <c r="L52" s="224" t="str">
        <f>IF($K52="","",VLOOKUP($K52,'Tong hop'!$A$10:$O$50000,2,0))</f>
        <v/>
      </c>
      <c r="M52" s="225" t="str">
        <f>IF($K52="","",VLOOKUP($K52,'Tong hop'!$A$10:$O$50000,3,0))</f>
        <v/>
      </c>
      <c r="N52" s="226"/>
      <c r="O52" s="227" t="str">
        <f t="shared" si="2"/>
        <v/>
      </c>
      <c r="P52" s="228"/>
      <c r="Q52" s="236"/>
      <c r="R52" s="229" t="str">
        <f>IF(LEFT(A52,2)="PX",IF(K52="",0,VLOOKUP(K52,'Tong hop'!$N$10:$O$50000,2,0)),"")</f>
        <v/>
      </c>
      <c r="S52" s="230">
        <f t="shared" si="3"/>
        <v>0</v>
      </c>
      <c r="T52" s="229" t="str">
        <f>IF($K52="","",VLOOKUP($K52,'Tong hop'!$A$10:$K$50000,10,0))</f>
        <v/>
      </c>
      <c r="U52" s="230" t="str">
        <f>IF($K52="","",VLOOKUP($K52,'Tong hop'!$A$10:$K$50000,11,0))</f>
        <v/>
      </c>
      <c r="V52" s="231">
        <f t="shared" si="4"/>
        <v>0</v>
      </c>
      <c r="W52" s="231" t="str">
        <f t="shared" si="5"/>
        <v/>
      </c>
      <c r="X52" s="231">
        <f t="shared" si="6"/>
        <v>0</v>
      </c>
      <c r="Y52" s="231" t="str">
        <f t="shared" si="7"/>
        <v/>
      </c>
      <c r="Z52" s="232" t="str">
        <f t="shared" si="8"/>
        <v/>
      </c>
    </row>
    <row r="53" ht="12.75" customHeight="1">
      <c r="A53" s="216"/>
      <c r="B53" s="221"/>
      <c r="C53" s="217"/>
      <c r="D53" s="218"/>
      <c r="E53" s="220" t="str">
        <f>IF($D53="","",VLOOKUP($D53,DMKH!$A$9:$D$50006,2,0))</f>
        <v/>
      </c>
      <c r="F53" s="220" t="str">
        <f>IF($D53="","",VLOOKUP($D53,DMKH!$A$9:$D$50006,3,0))</f>
        <v/>
      </c>
      <c r="G53" s="220" t="str">
        <f>IF($D53="","",VLOOKUP($D53,DMKH!$A$9:$D$50006,4,0))</f>
        <v/>
      </c>
      <c r="H53" s="221"/>
      <c r="I53" s="221"/>
      <c r="J53" s="222" t="str">
        <f t="shared" si="9"/>
        <v/>
      </c>
      <c r="K53" s="216"/>
      <c r="L53" s="224" t="str">
        <f>IF($K53="","",VLOOKUP($K53,'Tong hop'!$A$10:$O$50000,2,0))</f>
        <v/>
      </c>
      <c r="M53" s="225" t="str">
        <f>IF($K53="","",VLOOKUP($K53,'Tong hop'!$A$10:$O$50000,3,0))</f>
        <v/>
      </c>
      <c r="N53" s="226"/>
      <c r="O53" s="227" t="str">
        <f t="shared" si="2"/>
        <v/>
      </c>
      <c r="P53" s="228"/>
      <c r="Q53" s="236"/>
      <c r="R53" s="229" t="str">
        <f>IF(LEFT(A53,2)="PX",IF(K53="",0,VLOOKUP(K53,'Tong hop'!$N$10:$O$50000,2,0)),"")</f>
        <v/>
      </c>
      <c r="S53" s="230">
        <f t="shared" si="3"/>
        <v>0</v>
      </c>
      <c r="T53" s="229" t="str">
        <f>IF($K53="","",VLOOKUP($K53,'Tong hop'!$A$10:$K$50000,10,0))</f>
        <v/>
      </c>
      <c r="U53" s="230" t="str">
        <f>IF($K53="","",VLOOKUP($K53,'Tong hop'!$A$10:$K$50000,11,0))</f>
        <v/>
      </c>
      <c r="V53" s="231">
        <f t="shared" si="4"/>
        <v>0</v>
      </c>
      <c r="W53" s="231" t="str">
        <f t="shared" si="5"/>
        <v/>
      </c>
      <c r="X53" s="231">
        <f t="shared" si="6"/>
        <v>0</v>
      </c>
      <c r="Y53" s="231" t="str">
        <f t="shared" si="7"/>
        <v/>
      </c>
      <c r="Z53" s="232" t="str">
        <f t="shared" si="8"/>
        <v/>
      </c>
    </row>
    <row r="54" ht="12.75" customHeight="1">
      <c r="A54" s="216"/>
      <c r="B54" s="221"/>
      <c r="C54" s="217"/>
      <c r="D54" s="218"/>
      <c r="E54" s="220" t="str">
        <f>IF($D54="","",VLOOKUP($D54,DMKH!$A$9:$D$50006,2,0))</f>
        <v/>
      </c>
      <c r="F54" s="220" t="str">
        <f>IF($D54="","",VLOOKUP($D54,DMKH!$A$9:$D$50006,3,0))</f>
        <v/>
      </c>
      <c r="G54" s="220" t="str">
        <f>IF($D54="","",VLOOKUP($D54,DMKH!$A$9:$D$50006,4,0))</f>
        <v/>
      </c>
      <c r="H54" s="221"/>
      <c r="I54" s="221"/>
      <c r="J54" s="222" t="str">
        <f t="shared" si="9"/>
        <v/>
      </c>
      <c r="K54" s="216"/>
      <c r="L54" s="224" t="str">
        <f>IF($K54="","",VLOOKUP($K54,'Tong hop'!$A$10:$O$50000,2,0))</f>
        <v/>
      </c>
      <c r="M54" s="225" t="str">
        <f>IF($K54="","",VLOOKUP($K54,'Tong hop'!$A$10:$O$50000,3,0))</f>
        <v/>
      </c>
      <c r="N54" s="226"/>
      <c r="O54" s="227" t="str">
        <f t="shared" si="2"/>
        <v/>
      </c>
      <c r="P54" s="228"/>
      <c r="Q54" s="236"/>
      <c r="R54" s="229" t="str">
        <f>IF(LEFT(A54,2)="PX",IF(K54="",0,VLOOKUP(K54,'Tong hop'!$N$10:$O$50000,2,0)),"")</f>
        <v/>
      </c>
      <c r="S54" s="230">
        <f t="shared" si="3"/>
        <v>0</v>
      </c>
      <c r="T54" s="229" t="str">
        <f>IF($K54="","",VLOOKUP($K54,'Tong hop'!$A$10:$K$50000,10,0))</f>
        <v/>
      </c>
      <c r="U54" s="230" t="str">
        <f>IF($K54="","",VLOOKUP($K54,'Tong hop'!$A$10:$K$50000,11,0))</f>
        <v/>
      </c>
      <c r="V54" s="231">
        <f t="shared" si="4"/>
        <v>0</v>
      </c>
      <c r="W54" s="231" t="str">
        <f t="shared" si="5"/>
        <v/>
      </c>
      <c r="X54" s="231">
        <f t="shared" si="6"/>
        <v>0</v>
      </c>
      <c r="Y54" s="231" t="str">
        <f t="shared" si="7"/>
        <v/>
      </c>
      <c r="Z54" s="232" t="str">
        <f t="shared" si="8"/>
        <v/>
      </c>
    </row>
    <row r="55" ht="12.75" customHeight="1">
      <c r="A55" s="216"/>
      <c r="B55" s="216"/>
      <c r="C55" s="217"/>
      <c r="D55" s="218"/>
      <c r="E55" s="220" t="str">
        <f>IF($D55="","",VLOOKUP($D55,DMKH!$A$9:$D$50006,2,0))</f>
        <v/>
      </c>
      <c r="F55" s="220" t="str">
        <f>IF($D55="","",VLOOKUP($D55,DMKH!$A$9:$D$50006,3,0))</f>
        <v/>
      </c>
      <c r="G55" s="220" t="str">
        <f>IF($D55="","",VLOOKUP($D55,DMKH!$A$9:$D$50006,4,0))</f>
        <v/>
      </c>
      <c r="H55" s="221"/>
      <c r="I55" s="221"/>
      <c r="J55" s="222" t="str">
        <f t="shared" si="9"/>
        <v/>
      </c>
      <c r="K55" s="216"/>
      <c r="L55" s="224" t="str">
        <f>IF($K55="","",VLOOKUP($K55,'Tong hop'!$A$10:$O$50000,2,0))</f>
        <v/>
      </c>
      <c r="M55" s="225" t="str">
        <f>IF($K55="","",VLOOKUP($K55,'Tong hop'!$A$10:$O$50000,3,0))</f>
        <v/>
      </c>
      <c r="N55" s="226"/>
      <c r="O55" s="227" t="str">
        <f t="shared" si="2"/>
        <v/>
      </c>
      <c r="P55" s="228"/>
      <c r="Q55" s="236"/>
      <c r="R55" s="229" t="str">
        <f>IF(LEFT(A55,2)="PX",IF(K55="",0,VLOOKUP(K55,'Tong hop'!$N$10:$O$50000,2,0)),"")</f>
        <v/>
      </c>
      <c r="S55" s="230">
        <f t="shared" si="3"/>
        <v>0</v>
      </c>
      <c r="T55" s="229" t="str">
        <f>IF($K55="","",VLOOKUP($K55,'Tong hop'!$A$10:$K$50000,10,0))</f>
        <v/>
      </c>
      <c r="U55" s="230" t="str">
        <f>IF($K55="","",VLOOKUP($K55,'Tong hop'!$A$10:$K$50000,11,0))</f>
        <v/>
      </c>
      <c r="V55" s="231">
        <f t="shared" si="4"/>
        <v>0</v>
      </c>
      <c r="W55" s="231" t="str">
        <f t="shared" si="5"/>
        <v/>
      </c>
      <c r="X55" s="231">
        <f t="shared" si="6"/>
        <v>0</v>
      </c>
      <c r="Y55" s="231" t="str">
        <f t="shared" si="7"/>
        <v/>
      </c>
      <c r="Z55" s="232" t="str">
        <f t="shared" si="8"/>
        <v/>
      </c>
    </row>
    <row r="56" ht="12.75" customHeight="1">
      <c r="A56" s="216"/>
      <c r="B56" s="221"/>
      <c r="C56" s="217"/>
      <c r="D56" s="218"/>
      <c r="E56" s="220" t="str">
        <f>IF($D56="","",VLOOKUP($D56,DMKH!$A$9:$D$50006,2,0))</f>
        <v/>
      </c>
      <c r="F56" s="220" t="str">
        <f>IF($D56="","",VLOOKUP($D56,DMKH!$A$9:$D$50006,3,0))</f>
        <v/>
      </c>
      <c r="G56" s="220" t="str">
        <f>IF($D56="","",VLOOKUP($D56,DMKH!$A$9:$D$50006,4,0))</f>
        <v/>
      </c>
      <c r="H56" s="221"/>
      <c r="I56" s="221"/>
      <c r="J56" s="222" t="str">
        <f t="shared" si="9"/>
        <v/>
      </c>
      <c r="K56" s="216"/>
      <c r="L56" s="224" t="str">
        <f>IF($K56="","",VLOOKUP($K56,'Tong hop'!$A$10:$O$50000,2,0))</f>
        <v/>
      </c>
      <c r="M56" s="225" t="str">
        <f>IF($K56="","",VLOOKUP($K56,'Tong hop'!$A$10:$O$50000,3,0))</f>
        <v/>
      </c>
      <c r="N56" s="226"/>
      <c r="O56" s="227" t="str">
        <f t="shared" si="2"/>
        <v/>
      </c>
      <c r="P56" s="228"/>
      <c r="Q56" s="236"/>
      <c r="R56" s="229" t="str">
        <f>IF(LEFT(A56,2)="PX",IF(K56="",0,VLOOKUP(K56,'Tong hop'!$N$10:$O$50000,2,0)),"")</f>
        <v/>
      </c>
      <c r="S56" s="230">
        <f t="shared" si="3"/>
        <v>0</v>
      </c>
      <c r="T56" s="229" t="str">
        <f>IF($K56="","",VLOOKUP($K56,'Tong hop'!$A$10:$K$50000,10,0))</f>
        <v/>
      </c>
      <c r="U56" s="230" t="str">
        <f>IF($K56="","",VLOOKUP($K56,'Tong hop'!$A$10:$K$50000,11,0))</f>
        <v/>
      </c>
      <c r="V56" s="231">
        <f t="shared" si="4"/>
        <v>0</v>
      </c>
      <c r="W56" s="231" t="str">
        <f t="shared" si="5"/>
        <v/>
      </c>
      <c r="X56" s="231">
        <f t="shared" si="6"/>
        <v>0</v>
      </c>
      <c r="Y56" s="231" t="str">
        <f t="shared" si="7"/>
        <v/>
      </c>
      <c r="Z56" s="232" t="str">
        <f t="shared" si="8"/>
        <v/>
      </c>
    </row>
    <row r="57" ht="12.75" customHeight="1">
      <c r="A57" s="216"/>
      <c r="B57" s="216"/>
      <c r="C57" s="217"/>
      <c r="D57" s="218"/>
      <c r="E57" s="220" t="str">
        <f>IF($D57="","",VLOOKUP($D57,DMKH!$A$9:$D$50006,2,0))</f>
        <v/>
      </c>
      <c r="F57" s="220" t="str">
        <f>IF($D57="","",VLOOKUP($D57,DMKH!$A$9:$D$50006,3,0))</f>
        <v/>
      </c>
      <c r="G57" s="220" t="str">
        <f>IF($D57="","",VLOOKUP($D57,DMKH!$A$9:$D$50006,4,0))</f>
        <v/>
      </c>
      <c r="H57" s="221"/>
      <c r="I57" s="221"/>
      <c r="J57" s="222" t="str">
        <f t="shared" si="9"/>
        <v/>
      </c>
      <c r="K57" s="216"/>
      <c r="L57" s="224" t="str">
        <f>IF($K57="","",VLOOKUP($K57,'Tong hop'!$A$10:$O$50000,2,0))</f>
        <v/>
      </c>
      <c r="M57" s="225" t="str">
        <f>IF($K57="","",VLOOKUP($K57,'Tong hop'!$A$10:$O$50000,3,0))</f>
        <v/>
      </c>
      <c r="N57" s="226"/>
      <c r="O57" s="227" t="str">
        <f t="shared" si="2"/>
        <v/>
      </c>
      <c r="P57" s="228"/>
      <c r="Q57" s="236"/>
      <c r="R57" s="229" t="str">
        <f>IF(LEFT(A57,2)="PX",IF(K57="",0,VLOOKUP(K57,'Tong hop'!$N$10:$O$50000,2,0)),"")</f>
        <v/>
      </c>
      <c r="S57" s="230">
        <f t="shared" si="3"/>
        <v>0</v>
      </c>
      <c r="T57" s="229" t="str">
        <f>IF($K57="","",VLOOKUP($K57,'Tong hop'!$A$10:$K$50000,10,0))</f>
        <v/>
      </c>
      <c r="U57" s="230" t="str">
        <f>IF($K57="","",VLOOKUP($K57,'Tong hop'!$A$10:$K$50000,11,0))</f>
        <v/>
      </c>
      <c r="V57" s="231">
        <f t="shared" si="4"/>
        <v>0</v>
      </c>
      <c r="W57" s="231" t="str">
        <f t="shared" si="5"/>
        <v/>
      </c>
      <c r="X57" s="231">
        <f t="shared" si="6"/>
        <v>0</v>
      </c>
      <c r="Y57" s="231" t="str">
        <f t="shared" si="7"/>
        <v/>
      </c>
      <c r="Z57" s="232" t="str">
        <f t="shared" si="8"/>
        <v/>
      </c>
    </row>
    <row r="58" ht="12.75" customHeight="1">
      <c r="A58" s="216"/>
      <c r="B58" s="216"/>
      <c r="C58" s="217"/>
      <c r="D58" s="218"/>
      <c r="E58" s="220" t="str">
        <f>IF($D58="","",VLOOKUP($D58,DMKH!$A$9:$D$50006,2,0))</f>
        <v/>
      </c>
      <c r="F58" s="220" t="str">
        <f>IF($D58="","",VLOOKUP($D58,DMKH!$A$9:$D$50006,3,0))</f>
        <v/>
      </c>
      <c r="G58" s="220" t="str">
        <f>IF($D58="","",VLOOKUP($D58,DMKH!$A$9:$D$50006,4,0))</f>
        <v/>
      </c>
      <c r="H58" s="221"/>
      <c r="I58" s="221"/>
      <c r="J58" s="222" t="str">
        <f t="shared" si="9"/>
        <v/>
      </c>
      <c r="K58" s="216"/>
      <c r="L58" s="224" t="str">
        <f>IF($K58="","",VLOOKUP($K58,'Tong hop'!$A$10:$O$50000,2,0))</f>
        <v/>
      </c>
      <c r="M58" s="225" t="str">
        <f>IF($K58="","",VLOOKUP($K58,'Tong hop'!$A$10:$O$50000,3,0))</f>
        <v/>
      </c>
      <c r="N58" s="226"/>
      <c r="O58" s="227" t="str">
        <f t="shared" si="2"/>
        <v/>
      </c>
      <c r="P58" s="228"/>
      <c r="Q58" s="236"/>
      <c r="R58" s="229" t="str">
        <f>IF(LEFT(A58,2)="PX",IF(K58="",0,VLOOKUP(K58,'Tong hop'!$N$10:$O$50000,2,0)),"")</f>
        <v/>
      </c>
      <c r="S58" s="230">
        <f t="shared" si="3"/>
        <v>0</v>
      </c>
      <c r="T58" s="229" t="str">
        <f>IF($K58="","",VLOOKUP($K58,'Tong hop'!$A$10:$K$50000,10,0))</f>
        <v/>
      </c>
      <c r="U58" s="230" t="str">
        <f>IF($K58="","",VLOOKUP($K58,'Tong hop'!$A$10:$K$50000,11,0))</f>
        <v/>
      </c>
      <c r="V58" s="231">
        <f t="shared" si="4"/>
        <v>0</v>
      </c>
      <c r="W58" s="231" t="str">
        <f t="shared" si="5"/>
        <v/>
      </c>
      <c r="X58" s="231">
        <f t="shared" si="6"/>
        <v>0</v>
      </c>
      <c r="Y58" s="231" t="str">
        <f t="shared" si="7"/>
        <v/>
      </c>
      <c r="Z58" s="232" t="str">
        <f t="shared" si="8"/>
        <v/>
      </c>
    </row>
    <row r="59" ht="12.75" customHeight="1">
      <c r="A59" s="216"/>
      <c r="B59" s="221"/>
      <c r="C59" s="217"/>
      <c r="D59" s="218"/>
      <c r="E59" s="220" t="str">
        <f>IF($D59="","",VLOOKUP($D59,DMKH!$A$9:$D$50006,2,0))</f>
        <v/>
      </c>
      <c r="F59" s="220" t="str">
        <f>IF($D59="","",VLOOKUP($D59,DMKH!$A$9:$D$50006,3,0))</f>
        <v/>
      </c>
      <c r="G59" s="220" t="str">
        <f>IF($D59="","",VLOOKUP($D59,DMKH!$A$9:$D$50006,4,0))</f>
        <v/>
      </c>
      <c r="H59" s="221"/>
      <c r="I59" s="221"/>
      <c r="J59" s="222" t="str">
        <f t="shared" si="9"/>
        <v/>
      </c>
      <c r="K59" s="216"/>
      <c r="L59" s="224" t="str">
        <f>IF($K59="","",VLOOKUP($K59,'Tong hop'!$A$10:$O$50000,2,0))</f>
        <v/>
      </c>
      <c r="M59" s="225" t="str">
        <f>IF($K59="","",VLOOKUP($K59,'Tong hop'!$A$10:$O$50000,3,0))</f>
        <v/>
      </c>
      <c r="N59" s="226"/>
      <c r="O59" s="227" t="str">
        <f t="shared" si="2"/>
        <v/>
      </c>
      <c r="P59" s="228"/>
      <c r="Q59" s="236"/>
      <c r="R59" s="229" t="str">
        <f>IF(LEFT(A59,2)="PX",IF(K59="",0,VLOOKUP(K59,'Tong hop'!$N$10:$O$50000,2,0)),"")</f>
        <v/>
      </c>
      <c r="S59" s="230">
        <f t="shared" si="3"/>
        <v>0</v>
      </c>
      <c r="T59" s="229" t="str">
        <f>IF($K59="","",VLOOKUP($K59,'Tong hop'!$A$10:$K$50000,10,0))</f>
        <v/>
      </c>
      <c r="U59" s="230" t="str">
        <f>IF($K59="","",VLOOKUP($K59,'Tong hop'!$A$10:$K$50000,11,0))</f>
        <v/>
      </c>
      <c r="V59" s="231">
        <f t="shared" si="4"/>
        <v>0</v>
      </c>
      <c r="W59" s="231" t="str">
        <f t="shared" si="5"/>
        <v/>
      </c>
      <c r="X59" s="231">
        <f t="shared" si="6"/>
        <v>0</v>
      </c>
      <c r="Y59" s="231" t="str">
        <f t="shared" si="7"/>
        <v/>
      </c>
      <c r="Z59" s="232" t="str">
        <f t="shared" si="8"/>
        <v/>
      </c>
    </row>
    <row r="60" ht="12.75" customHeight="1">
      <c r="A60" s="216"/>
      <c r="B60" s="221"/>
      <c r="C60" s="217"/>
      <c r="D60" s="218"/>
      <c r="E60" s="220" t="str">
        <f>IF($D60="","",VLOOKUP($D60,DMKH!$A$9:$D$50006,2,0))</f>
        <v/>
      </c>
      <c r="F60" s="220" t="str">
        <f>IF($D60="","",VLOOKUP($D60,DMKH!$A$9:$D$50006,3,0))</f>
        <v/>
      </c>
      <c r="G60" s="220" t="str">
        <f>IF($D60="","",VLOOKUP($D60,DMKH!$A$9:$D$50006,4,0))</f>
        <v/>
      </c>
      <c r="H60" s="221"/>
      <c r="I60" s="221"/>
      <c r="J60" s="222" t="str">
        <f t="shared" si="9"/>
        <v/>
      </c>
      <c r="K60" s="216"/>
      <c r="L60" s="224" t="str">
        <f>IF($K60="","",VLOOKUP($K60,'Tong hop'!$A$10:$O$50000,2,0))</f>
        <v/>
      </c>
      <c r="M60" s="225" t="str">
        <f>IF($K60="","",VLOOKUP($K60,'Tong hop'!$A$10:$O$50000,3,0))</f>
        <v/>
      </c>
      <c r="N60" s="226"/>
      <c r="O60" s="227" t="str">
        <f t="shared" si="2"/>
        <v/>
      </c>
      <c r="P60" s="228"/>
      <c r="Q60" s="236"/>
      <c r="R60" s="229" t="str">
        <f>IF(LEFT(A60,2)="PX",IF(K60="",0,VLOOKUP(K60,'Tong hop'!$N$10:$O$50000,2,0)),"")</f>
        <v/>
      </c>
      <c r="S60" s="230">
        <f t="shared" si="3"/>
        <v>0</v>
      </c>
      <c r="T60" s="229" t="str">
        <f>IF($K60="","",VLOOKUP($K60,'Tong hop'!$A$10:$K$50000,10,0))</f>
        <v/>
      </c>
      <c r="U60" s="230" t="str">
        <f>IF($K60="","",VLOOKUP($K60,'Tong hop'!$A$10:$K$50000,11,0))</f>
        <v/>
      </c>
      <c r="V60" s="231">
        <f t="shared" si="4"/>
        <v>0</v>
      </c>
      <c r="W60" s="231" t="str">
        <f t="shared" si="5"/>
        <v/>
      </c>
      <c r="X60" s="231">
        <f t="shared" si="6"/>
        <v>0</v>
      </c>
      <c r="Y60" s="231" t="str">
        <f t="shared" si="7"/>
        <v/>
      </c>
      <c r="Z60" s="232" t="str">
        <f t="shared" si="8"/>
        <v/>
      </c>
    </row>
    <row r="61" ht="12.75" customHeight="1">
      <c r="A61" s="216"/>
      <c r="B61" s="237"/>
      <c r="C61" s="217"/>
      <c r="D61" s="218"/>
      <c r="E61" s="220" t="str">
        <f>IF($D61="","",VLOOKUP($D61,DMKH!$A$9:$D$50006,2,0))</f>
        <v/>
      </c>
      <c r="F61" s="220" t="str">
        <f>IF($D61="","",VLOOKUP($D61,DMKH!$A$9:$D$50006,3,0))</f>
        <v/>
      </c>
      <c r="G61" s="220" t="str">
        <f>IF($D61="","",VLOOKUP($D61,DMKH!$A$9:$D$50006,4,0))</f>
        <v/>
      </c>
      <c r="H61" s="221"/>
      <c r="I61" s="221"/>
      <c r="J61" s="222" t="str">
        <f t="shared" si="9"/>
        <v/>
      </c>
      <c r="K61" s="216"/>
      <c r="L61" s="224" t="str">
        <f>IF($K61="","",VLOOKUP($K61,'Tong hop'!$A$10:$O$50000,2,0))</f>
        <v/>
      </c>
      <c r="M61" s="225" t="str">
        <f>IF($K61="","",VLOOKUP($K61,'Tong hop'!$A$10:$O$50000,3,0))</f>
        <v/>
      </c>
      <c r="N61" s="226"/>
      <c r="O61" s="227" t="str">
        <f t="shared" si="2"/>
        <v/>
      </c>
      <c r="P61" s="228"/>
      <c r="Q61" s="236"/>
      <c r="R61" s="229" t="str">
        <f>IF(LEFT(A61,2)="PX",IF(K61="",0,VLOOKUP(K61,'Tong hop'!$N$10:$O$50000,2,0)),"")</f>
        <v/>
      </c>
      <c r="S61" s="230">
        <f t="shared" si="3"/>
        <v>0</v>
      </c>
      <c r="T61" s="229" t="str">
        <f>IF($K61="","",VLOOKUP($K61,'Tong hop'!$A$10:$K$50000,10,0))</f>
        <v/>
      </c>
      <c r="U61" s="230" t="str">
        <f>IF($K61="","",VLOOKUP($K61,'Tong hop'!$A$10:$K$50000,11,0))</f>
        <v/>
      </c>
      <c r="V61" s="231">
        <f t="shared" si="4"/>
        <v>0</v>
      </c>
      <c r="W61" s="231" t="str">
        <f t="shared" si="5"/>
        <v/>
      </c>
      <c r="X61" s="231">
        <f t="shared" si="6"/>
        <v>0</v>
      </c>
      <c r="Y61" s="231" t="str">
        <f t="shared" si="7"/>
        <v/>
      </c>
      <c r="Z61" s="232" t="str">
        <f t="shared" si="8"/>
        <v/>
      </c>
    </row>
    <row r="62" ht="12.75" customHeight="1">
      <c r="A62" s="216"/>
      <c r="B62" s="216"/>
      <c r="C62" s="217"/>
      <c r="D62" s="218"/>
      <c r="E62" s="220" t="str">
        <f>IF($D62="","",VLOOKUP($D62,DMKH!$A$9:$D$50006,2,0))</f>
        <v/>
      </c>
      <c r="F62" s="220" t="str">
        <f>IF($D62="","",VLOOKUP($D62,DMKH!$A$9:$D$50006,3,0))</f>
        <v/>
      </c>
      <c r="G62" s="220" t="str">
        <f>IF($D62="","",VLOOKUP($D62,DMKH!$A$9:$D$50006,4,0))</f>
        <v/>
      </c>
      <c r="H62" s="221"/>
      <c r="I62" s="221"/>
      <c r="J62" s="222" t="str">
        <f t="shared" si="9"/>
        <v/>
      </c>
      <c r="K62" s="216"/>
      <c r="L62" s="224" t="str">
        <f>IF($K62="","",VLOOKUP($K62,'Tong hop'!$A$10:$O$50000,2,0))</f>
        <v/>
      </c>
      <c r="M62" s="225" t="str">
        <f>IF($K62="","",VLOOKUP($K62,'Tong hop'!$A$10:$O$50000,3,0))</f>
        <v/>
      </c>
      <c r="N62" s="226"/>
      <c r="O62" s="227" t="str">
        <f t="shared" si="2"/>
        <v/>
      </c>
      <c r="P62" s="228"/>
      <c r="Q62" s="236"/>
      <c r="R62" s="229" t="str">
        <f>IF(LEFT(A62,2)="PX",IF(K62="",0,VLOOKUP(K62,'Tong hop'!$N$10:$O$50000,2,0)),"")</f>
        <v/>
      </c>
      <c r="S62" s="230">
        <f t="shared" si="3"/>
        <v>0</v>
      </c>
      <c r="T62" s="229" t="str">
        <f>IF($K62="","",VLOOKUP($K62,'Tong hop'!$A$10:$K$50000,10,0))</f>
        <v/>
      </c>
      <c r="U62" s="230" t="str">
        <f>IF($K62="","",VLOOKUP($K62,'Tong hop'!$A$10:$K$50000,11,0))</f>
        <v/>
      </c>
      <c r="V62" s="231">
        <f t="shared" si="4"/>
        <v>0</v>
      </c>
      <c r="W62" s="231" t="str">
        <f t="shared" si="5"/>
        <v/>
      </c>
      <c r="X62" s="231">
        <f t="shared" si="6"/>
        <v>0</v>
      </c>
      <c r="Y62" s="231" t="str">
        <f t="shared" si="7"/>
        <v/>
      </c>
      <c r="Z62" s="232" t="str">
        <f t="shared" si="8"/>
        <v/>
      </c>
    </row>
    <row r="63" ht="12.75" customHeight="1">
      <c r="A63" s="216"/>
      <c r="B63" s="216"/>
      <c r="C63" s="217"/>
      <c r="D63" s="218"/>
      <c r="E63" s="220" t="str">
        <f>IF($D63="","",VLOOKUP($D63,DMKH!$A$9:$D$50006,2,0))</f>
        <v/>
      </c>
      <c r="F63" s="220" t="str">
        <f>IF($D63="","",VLOOKUP($D63,DMKH!$A$9:$D$50006,3,0))</f>
        <v/>
      </c>
      <c r="G63" s="220" t="str">
        <f>IF($D63="","",VLOOKUP($D63,DMKH!$A$9:$D$50006,4,0))</f>
        <v/>
      </c>
      <c r="H63" s="221"/>
      <c r="I63" s="221"/>
      <c r="J63" s="222" t="str">
        <f t="shared" si="9"/>
        <v/>
      </c>
      <c r="K63" s="216"/>
      <c r="L63" s="224" t="str">
        <f>IF($K63="","",VLOOKUP($K63,'Tong hop'!$A$10:$O$50000,2,0))</f>
        <v/>
      </c>
      <c r="M63" s="225" t="str">
        <f>IF($K63="","",VLOOKUP($K63,'Tong hop'!$A$10:$O$50000,3,0))</f>
        <v/>
      </c>
      <c r="N63" s="226"/>
      <c r="O63" s="227" t="str">
        <f t="shared" si="2"/>
        <v/>
      </c>
      <c r="P63" s="228"/>
      <c r="Q63" s="236"/>
      <c r="R63" s="229" t="str">
        <f>IF(LEFT(A63,2)="PX",IF(K63="",0,VLOOKUP(K63,'Tong hop'!$N$10:$O$50000,2,0)),"")</f>
        <v/>
      </c>
      <c r="S63" s="230">
        <f t="shared" si="3"/>
        <v>0</v>
      </c>
      <c r="T63" s="229" t="str">
        <f>IF($K63="","",VLOOKUP($K63,'Tong hop'!$A$10:$K$50000,10,0))</f>
        <v/>
      </c>
      <c r="U63" s="230" t="str">
        <f>IF($K63="","",VLOOKUP($K63,'Tong hop'!$A$10:$K$50000,11,0))</f>
        <v/>
      </c>
      <c r="V63" s="231">
        <f t="shared" si="4"/>
        <v>0</v>
      </c>
      <c r="W63" s="231" t="str">
        <f t="shared" si="5"/>
        <v/>
      </c>
      <c r="X63" s="231">
        <f t="shared" si="6"/>
        <v>0</v>
      </c>
      <c r="Y63" s="231" t="str">
        <f t="shared" si="7"/>
        <v/>
      </c>
      <c r="Z63" s="232" t="str">
        <f t="shared" si="8"/>
        <v/>
      </c>
    </row>
    <row r="64" ht="12.75" customHeight="1">
      <c r="A64" s="216"/>
      <c r="B64" s="237"/>
      <c r="C64" s="217"/>
      <c r="D64" s="218"/>
      <c r="E64" s="220" t="str">
        <f>IF($D64="","",VLOOKUP($D64,DMKH!$A$9:$D$50006,2,0))</f>
        <v/>
      </c>
      <c r="F64" s="220" t="str">
        <f>IF($D64="","",VLOOKUP($D64,DMKH!$A$9:$D$50006,3,0))</f>
        <v/>
      </c>
      <c r="G64" s="220" t="str">
        <f>IF($D64="","",VLOOKUP($D64,DMKH!$A$9:$D$50006,4,0))</f>
        <v/>
      </c>
      <c r="H64" s="221"/>
      <c r="I64" s="221"/>
      <c r="J64" s="222" t="str">
        <f t="shared" si="9"/>
        <v/>
      </c>
      <c r="K64" s="216"/>
      <c r="L64" s="224" t="str">
        <f>IF($K64="","",VLOOKUP($K64,'Tong hop'!$A$10:$O$50000,2,0))</f>
        <v/>
      </c>
      <c r="M64" s="225" t="str">
        <f>IF($K64="","",VLOOKUP($K64,'Tong hop'!$A$10:$O$50000,3,0))</f>
        <v/>
      </c>
      <c r="N64" s="226"/>
      <c r="O64" s="227" t="str">
        <f t="shared" si="2"/>
        <v/>
      </c>
      <c r="P64" s="228"/>
      <c r="Q64" s="236"/>
      <c r="R64" s="229" t="str">
        <f>IF(LEFT(A64,2)="PX",IF(K64="",0,VLOOKUP(K64,'Tong hop'!$N$10:$O$50000,2,0)),"")</f>
        <v/>
      </c>
      <c r="S64" s="230">
        <f t="shared" si="3"/>
        <v>0</v>
      </c>
      <c r="T64" s="229" t="str">
        <f>IF($K64="","",VLOOKUP($K64,'Tong hop'!$A$10:$K$50000,10,0))</f>
        <v/>
      </c>
      <c r="U64" s="230" t="str">
        <f>IF($K64="","",VLOOKUP($K64,'Tong hop'!$A$10:$K$50000,11,0))</f>
        <v/>
      </c>
      <c r="V64" s="231">
        <f t="shared" si="4"/>
        <v>0</v>
      </c>
      <c r="W64" s="231" t="str">
        <f t="shared" si="5"/>
        <v/>
      </c>
      <c r="X64" s="231">
        <f t="shared" si="6"/>
        <v>0</v>
      </c>
      <c r="Y64" s="231" t="str">
        <f t="shared" si="7"/>
        <v/>
      </c>
      <c r="Z64" s="232" t="str">
        <f t="shared" si="8"/>
        <v/>
      </c>
    </row>
    <row r="65" ht="12.75" customHeight="1">
      <c r="A65" s="216"/>
      <c r="B65" s="221"/>
      <c r="C65" s="217"/>
      <c r="D65" s="218"/>
      <c r="E65" s="220" t="str">
        <f>IF($D65="","",VLOOKUP($D65,DMKH!$A$9:$D$50006,2,0))</f>
        <v/>
      </c>
      <c r="F65" s="220" t="str">
        <f>IF($D65="","",VLOOKUP($D65,DMKH!$A$9:$D$50006,3,0))</f>
        <v/>
      </c>
      <c r="G65" s="220" t="str">
        <f>IF($D65="","",VLOOKUP($D65,DMKH!$A$9:$D$50006,4,0))</f>
        <v/>
      </c>
      <c r="H65" s="221"/>
      <c r="I65" s="221"/>
      <c r="J65" s="222" t="str">
        <f t="shared" si="9"/>
        <v/>
      </c>
      <c r="K65" s="216"/>
      <c r="L65" s="224" t="str">
        <f>IF($K65="","",VLOOKUP($K65,'Tong hop'!$A$10:$O$50000,2,0))</f>
        <v/>
      </c>
      <c r="M65" s="225" t="str">
        <f>IF($K65="","",VLOOKUP($K65,'Tong hop'!$A$10:$O$50000,3,0))</f>
        <v/>
      </c>
      <c r="N65" s="226"/>
      <c r="O65" s="227" t="str">
        <f t="shared" si="2"/>
        <v/>
      </c>
      <c r="P65" s="228"/>
      <c r="Q65" s="236"/>
      <c r="R65" s="229" t="str">
        <f>IF(LEFT(A65,2)="PX",IF(K65="",0,VLOOKUP(K65,'Tong hop'!$N$10:$O$50000,2,0)),"")</f>
        <v/>
      </c>
      <c r="S65" s="230">
        <f t="shared" si="3"/>
        <v>0</v>
      </c>
      <c r="T65" s="229" t="str">
        <f>IF($K65="","",VLOOKUP($K65,'Tong hop'!$A$10:$K$50000,10,0))</f>
        <v/>
      </c>
      <c r="U65" s="230" t="str">
        <f>IF($K65="","",VLOOKUP($K65,'Tong hop'!$A$10:$K$50000,11,0))</f>
        <v/>
      </c>
      <c r="V65" s="231">
        <f t="shared" si="4"/>
        <v>0</v>
      </c>
      <c r="W65" s="231" t="str">
        <f t="shared" si="5"/>
        <v/>
      </c>
      <c r="X65" s="231">
        <f t="shared" si="6"/>
        <v>0</v>
      </c>
      <c r="Y65" s="231" t="str">
        <f t="shared" si="7"/>
        <v/>
      </c>
      <c r="Z65" s="232" t="str">
        <f t="shared" si="8"/>
        <v/>
      </c>
    </row>
    <row r="66" ht="12.75" customHeight="1">
      <c r="A66" s="216"/>
      <c r="B66" s="221"/>
      <c r="C66" s="217"/>
      <c r="D66" s="218"/>
      <c r="E66" s="220" t="str">
        <f>IF($D66="","",VLOOKUP($D66,DMKH!$A$9:$D$50006,2,0))</f>
        <v/>
      </c>
      <c r="F66" s="220" t="str">
        <f>IF($D66="","",VLOOKUP($D66,DMKH!$A$9:$D$50006,3,0))</f>
        <v/>
      </c>
      <c r="G66" s="220" t="str">
        <f>IF($D66="","",VLOOKUP($D66,DMKH!$A$9:$D$50006,4,0))</f>
        <v/>
      </c>
      <c r="H66" s="221"/>
      <c r="I66" s="221"/>
      <c r="J66" s="222" t="str">
        <f t="shared" si="9"/>
        <v/>
      </c>
      <c r="K66" s="216"/>
      <c r="L66" s="224" t="str">
        <f>IF($K66="","",VLOOKUP($K66,'Tong hop'!$A$10:$O$50000,2,0))</f>
        <v/>
      </c>
      <c r="M66" s="225" t="str">
        <f>IF($K66="","",VLOOKUP($K66,'Tong hop'!$A$10:$O$50000,3,0))</f>
        <v/>
      </c>
      <c r="N66" s="226"/>
      <c r="O66" s="227" t="str">
        <f t="shared" si="2"/>
        <v/>
      </c>
      <c r="P66" s="228"/>
      <c r="Q66" s="236"/>
      <c r="R66" s="229" t="str">
        <f>IF(LEFT(A66,2)="PX",IF(K66="",0,VLOOKUP(K66,'Tong hop'!$N$10:$O$50000,2,0)),"")</f>
        <v/>
      </c>
      <c r="S66" s="230">
        <f t="shared" si="3"/>
        <v>0</v>
      </c>
      <c r="T66" s="229" t="str">
        <f>IF($K66="","",VLOOKUP($K66,'Tong hop'!$A$10:$K$50000,10,0))</f>
        <v/>
      </c>
      <c r="U66" s="230" t="str">
        <f>IF($K66="","",VLOOKUP($K66,'Tong hop'!$A$10:$K$50000,11,0))</f>
        <v/>
      </c>
      <c r="V66" s="231">
        <f t="shared" si="4"/>
        <v>0</v>
      </c>
      <c r="W66" s="231" t="str">
        <f t="shared" si="5"/>
        <v/>
      </c>
      <c r="X66" s="231">
        <f t="shared" si="6"/>
        <v>0</v>
      </c>
      <c r="Y66" s="231" t="str">
        <f t="shared" si="7"/>
        <v/>
      </c>
      <c r="Z66" s="232" t="str">
        <f t="shared" si="8"/>
        <v/>
      </c>
    </row>
    <row r="67" ht="12.75" customHeight="1">
      <c r="A67" s="216"/>
      <c r="B67" s="237"/>
      <c r="C67" s="217"/>
      <c r="D67" s="218"/>
      <c r="E67" s="220" t="str">
        <f>IF($D67="","",VLOOKUP($D67,DMKH!$A$9:$D$50006,2,0))</f>
        <v/>
      </c>
      <c r="F67" s="220" t="str">
        <f>IF($D67="","",VLOOKUP($D67,DMKH!$A$9:$D$50006,3,0))</f>
        <v/>
      </c>
      <c r="G67" s="220" t="str">
        <f>IF($D67="","",VLOOKUP($D67,DMKH!$A$9:$D$50006,4,0))</f>
        <v/>
      </c>
      <c r="H67" s="221"/>
      <c r="I67" s="221"/>
      <c r="J67" s="222" t="str">
        <f t="shared" si="9"/>
        <v/>
      </c>
      <c r="K67" s="216"/>
      <c r="L67" s="224" t="str">
        <f>IF($K67="","",VLOOKUP($K67,'Tong hop'!$A$10:$O$50000,2,0))</f>
        <v/>
      </c>
      <c r="M67" s="225" t="str">
        <f>IF($K67="","",VLOOKUP($K67,'Tong hop'!$A$10:$O$50000,3,0))</f>
        <v/>
      </c>
      <c r="N67" s="226"/>
      <c r="O67" s="227" t="str">
        <f t="shared" si="2"/>
        <v/>
      </c>
      <c r="P67" s="228"/>
      <c r="Q67" s="236"/>
      <c r="R67" s="229" t="str">
        <f>IF(LEFT(A67,2)="PX",IF(K67="",0,VLOOKUP(K67,'Tong hop'!$N$10:$O$50000,2,0)),"")</f>
        <v/>
      </c>
      <c r="S67" s="230">
        <f t="shared" si="3"/>
        <v>0</v>
      </c>
      <c r="T67" s="229" t="str">
        <f>IF($K67="","",VLOOKUP($K67,'Tong hop'!$A$10:$K$50000,10,0))</f>
        <v/>
      </c>
      <c r="U67" s="230" t="str">
        <f>IF($K67="","",VLOOKUP($K67,'Tong hop'!$A$10:$K$50000,11,0))</f>
        <v/>
      </c>
      <c r="V67" s="231">
        <f t="shared" si="4"/>
        <v>0</v>
      </c>
      <c r="W67" s="231" t="str">
        <f t="shared" si="5"/>
        <v/>
      </c>
      <c r="X67" s="231">
        <f t="shared" si="6"/>
        <v>0</v>
      </c>
      <c r="Y67" s="231" t="str">
        <f t="shared" si="7"/>
        <v/>
      </c>
      <c r="Z67" s="232" t="str">
        <f t="shared" si="8"/>
        <v/>
      </c>
    </row>
    <row r="68" ht="12.75" customHeight="1">
      <c r="A68" s="216"/>
      <c r="B68" s="237"/>
      <c r="C68" s="217"/>
      <c r="D68" s="218"/>
      <c r="E68" s="220" t="str">
        <f>IF($D68="","",VLOOKUP($D68,DMKH!$A$9:$D$50006,2,0))</f>
        <v/>
      </c>
      <c r="F68" s="220" t="str">
        <f>IF($D68="","",VLOOKUP($D68,DMKH!$A$9:$D$50006,3,0))</f>
        <v/>
      </c>
      <c r="G68" s="220" t="str">
        <f>IF($D68="","",VLOOKUP($D68,DMKH!$A$9:$D$50006,4,0))</f>
        <v/>
      </c>
      <c r="H68" s="221"/>
      <c r="I68" s="221"/>
      <c r="J68" s="222" t="str">
        <f t="shared" si="9"/>
        <v/>
      </c>
      <c r="K68" s="216"/>
      <c r="L68" s="224" t="str">
        <f>IF($K68="","",VLOOKUP($K68,'Tong hop'!$A$10:$O$50000,2,0))</f>
        <v/>
      </c>
      <c r="M68" s="225" t="str">
        <f>IF($K68="","",VLOOKUP($K68,'Tong hop'!$A$10:$O$50000,3,0))</f>
        <v/>
      </c>
      <c r="N68" s="226"/>
      <c r="O68" s="227" t="str">
        <f t="shared" si="2"/>
        <v/>
      </c>
      <c r="P68" s="228"/>
      <c r="Q68" s="236"/>
      <c r="R68" s="229" t="str">
        <f>IF(LEFT(A68,2)="PX",IF(K68="",0,VLOOKUP(K68,'Tong hop'!$N$10:$O$50000,2,0)),"")</f>
        <v/>
      </c>
      <c r="S68" s="230">
        <f t="shared" si="3"/>
        <v>0</v>
      </c>
      <c r="T68" s="229" t="str">
        <f>IF($K68="","",VLOOKUP($K68,'Tong hop'!$A$10:$K$50000,10,0))</f>
        <v/>
      </c>
      <c r="U68" s="230" t="str">
        <f>IF($K68="","",VLOOKUP($K68,'Tong hop'!$A$10:$K$50000,11,0))</f>
        <v/>
      </c>
      <c r="V68" s="231">
        <f t="shared" si="4"/>
        <v>0</v>
      </c>
      <c r="W68" s="231" t="str">
        <f t="shared" si="5"/>
        <v/>
      </c>
      <c r="X68" s="231">
        <f t="shared" si="6"/>
        <v>0</v>
      </c>
      <c r="Y68" s="231" t="str">
        <f t="shared" si="7"/>
        <v/>
      </c>
      <c r="Z68" s="232" t="str">
        <f t="shared" si="8"/>
        <v/>
      </c>
    </row>
    <row r="69" ht="12.75" customHeight="1">
      <c r="A69" s="216"/>
      <c r="B69" s="221"/>
      <c r="C69" s="217"/>
      <c r="D69" s="218"/>
      <c r="E69" s="220" t="str">
        <f>IF($D69="","",VLOOKUP($D69,DMKH!$A$9:$D$50006,2,0))</f>
        <v/>
      </c>
      <c r="F69" s="220" t="str">
        <f>IF($D69="","",VLOOKUP($D69,DMKH!$A$9:$D$50006,3,0))</f>
        <v/>
      </c>
      <c r="G69" s="220" t="str">
        <f>IF($D69="","",VLOOKUP($D69,DMKH!$A$9:$D$50006,4,0))</f>
        <v/>
      </c>
      <c r="H69" s="221"/>
      <c r="I69" s="221"/>
      <c r="J69" s="222" t="str">
        <f t="shared" si="9"/>
        <v/>
      </c>
      <c r="K69" s="216"/>
      <c r="L69" s="224" t="str">
        <f>IF($K69="","",VLOOKUP($K69,'Tong hop'!$A$10:$O$50000,2,0))</f>
        <v/>
      </c>
      <c r="M69" s="225" t="str">
        <f>IF($K69="","",VLOOKUP($K69,'Tong hop'!$A$10:$O$50000,3,0))</f>
        <v/>
      </c>
      <c r="N69" s="226"/>
      <c r="O69" s="227" t="str">
        <f t="shared" si="2"/>
        <v/>
      </c>
      <c r="P69" s="228"/>
      <c r="Q69" s="236"/>
      <c r="R69" s="229" t="str">
        <f>IF(LEFT(A69,2)="PX",IF(K69="",0,VLOOKUP(K69,'Tong hop'!$N$10:$O$50000,2,0)),"")</f>
        <v/>
      </c>
      <c r="S69" s="230">
        <f t="shared" si="3"/>
        <v>0</v>
      </c>
      <c r="T69" s="229" t="str">
        <f>IF($K69="","",VLOOKUP($K69,'Tong hop'!$A$10:$K$50000,10,0))</f>
        <v/>
      </c>
      <c r="U69" s="230" t="str">
        <f>IF($K69="","",VLOOKUP($K69,'Tong hop'!$A$10:$K$50000,11,0))</f>
        <v/>
      </c>
      <c r="V69" s="231">
        <f t="shared" si="4"/>
        <v>0</v>
      </c>
      <c r="W69" s="231" t="str">
        <f t="shared" si="5"/>
        <v/>
      </c>
      <c r="X69" s="231">
        <f t="shared" si="6"/>
        <v>0</v>
      </c>
      <c r="Y69" s="231" t="str">
        <f t="shared" si="7"/>
        <v/>
      </c>
      <c r="Z69" s="232" t="str">
        <f t="shared" si="8"/>
        <v/>
      </c>
    </row>
    <row r="70" ht="12.75" customHeight="1">
      <c r="A70" s="216"/>
      <c r="B70" s="237"/>
      <c r="C70" s="217"/>
      <c r="D70" s="218"/>
      <c r="E70" s="220" t="str">
        <f>IF($D70="","",VLOOKUP($D70,DMKH!$A$9:$D$50006,2,0))</f>
        <v/>
      </c>
      <c r="F70" s="220" t="str">
        <f>IF($D70="","",VLOOKUP($D70,DMKH!$A$9:$D$50006,3,0))</f>
        <v/>
      </c>
      <c r="G70" s="220" t="str">
        <f>IF($D70="","",VLOOKUP($D70,DMKH!$A$9:$D$50006,4,0))</f>
        <v/>
      </c>
      <c r="H70" s="221"/>
      <c r="I70" s="221"/>
      <c r="J70" s="222" t="str">
        <f t="shared" si="9"/>
        <v/>
      </c>
      <c r="K70" s="216"/>
      <c r="L70" s="224" t="str">
        <f>IF($K70="","",VLOOKUP($K70,'Tong hop'!$A$10:$O$50000,2,0))</f>
        <v/>
      </c>
      <c r="M70" s="225" t="str">
        <f>IF($K70="","",VLOOKUP($K70,'Tong hop'!$A$10:$O$50000,3,0))</f>
        <v/>
      </c>
      <c r="N70" s="226"/>
      <c r="O70" s="227" t="str">
        <f t="shared" si="2"/>
        <v/>
      </c>
      <c r="P70" s="228"/>
      <c r="Q70" s="236"/>
      <c r="R70" s="229" t="str">
        <f>IF(LEFT(A70,2)="PX",IF(K70="",0,VLOOKUP(K70,'Tong hop'!$N$10:$O$50000,2,0)),"")</f>
        <v/>
      </c>
      <c r="S70" s="230">
        <f t="shared" si="3"/>
        <v>0</v>
      </c>
      <c r="T70" s="229" t="str">
        <f>IF($K70="","",VLOOKUP($K70,'Tong hop'!$A$10:$K$50000,10,0))</f>
        <v/>
      </c>
      <c r="U70" s="230" t="str">
        <f>IF($K70="","",VLOOKUP($K70,'Tong hop'!$A$10:$K$50000,11,0))</f>
        <v/>
      </c>
      <c r="V70" s="231">
        <f t="shared" si="4"/>
        <v>0</v>
      </c>
      <c r="W70" s="231" t="str">
        <f t="shared" si="5"/>
        <v/>
      </c>
      <c r="X70" s="231">
        <f t="shared" si="6"/>
        <v>0</v>
      </c>
      <c r="Y70" s="231" t="str">
        <f t="shared" si="7"/>
        <v/>
      </c>
      <c r="Z70" s="232" t="str">
        <f t="shared" si="8"/>
        <v/>
      </c>
    </row>
    <row r="71" ht="12.75" customHeight="1">
      <c r="A71" s="216"/>
      <c r="B71" s="237"/>
      <c r="C71" s="217"/>
      <c r="D71" s="218"/>
      <c r="E71" s="220" t="str">
        <f>IF($D71="","",VLOOKUP($D71,DMKH!$A$9:$D$50006,2,0))</f>
        <v/>
      </c>
      <c r="F71" s="220" t="str">
        <f>IF($D71="","",VLOOKUP($D71,DMKH!$A$9:$D$50006,3,0))</f>
        <v/>
      </c>
      <c r="G71" s="220" t="str">
        <f>IF($D71="","",VLOOKUP($D71,DMKH!$A$9:$D$50006,4,0))</f>
        <v/>
      </c>
      <c r="H71" s="221"/>
      <c r="I71" s="221"/>
      <c r="J71" s="222" t="str">
        <f t="shared" si="9"/>
        <v/>
      </c>
      <c r="K71" s="216"/>
      <c r="L71" s="224" t="str">
        <f>IF($K71="","",VLOOKUP($K71,'Tong hop'!$A$10:$O$50000,2,0))</f>
        <v/>
      </c>
      <c r="M71" s="225" t="str">
        <f>IF($K71="","",VLOOKUP($K71,'Tong hop'!$A$10:$O$50000,3,0))</f>
        <v/>
      </c>
      <c r="N71" s="226"/>
      <c r="O71" s="227" t="str">
        <f t="shared" si="2"/>
        <v/>
      </c>
      <c r="P71" s="228"/>
      <c r="Q71" s="236"/>
      <c r="R71" s="229" t="str">
        <f>IF(LEFT(A71,2)="PX",IF(K71="",0,VLOOKUP(K71,'Tong hop'!$N$10:$O$50000,2,0)),"")</f>
        <v/>
      </c>
      <c r="S71" s="230">
        <f t="shared" si="3"/>
        <v>0</v>
      </c>
      <c r="T71" s="229" t="str">
        <f>IF($K71="","",VLOOKUP($K71,'Tong hop'!$A$10:$K$50000,10,0))</f>
        <v/>
      </c>
      <c r="U71" s="230" t="str">
        <f>IF($K71="","",VLOOKUP($K71,'Tong hop'!$A$10:$K$50000,11,0))</f>
        <v/>
      </c>
      <c r="V71" s="231">
        <f t="shared" si="4"/>
        <v>0</v>
      </c>
      <c r="W71" s="231" t="str">
        <f t="shared" si="5"/>
        <v/>
      </c>
      <c r="X71" s="231">
        <f t="shared" si="6"/>
        <v>0</v>
      </c>
      <c r="Y71" s="231" t="str">
        <f t="shared" si="7"/>
        <v/>
      </c>
      <c r="Z71" s="232" t="str">
        <f t="shared" si="8"/>
        <v/>
      </c>
    </row>
    <row r="72" ht="12.75" customHeight="1">
      <c r="A72" s="216"/>
      <c r="B72" s="221"/>
      <c r="C72" s="217"/>
      <c r="D72" s="218"/>
      <c r="E72" s="220" t="str">
        <f>IF($D72="","",VLOOKUP($D72,DMKH!$A$9:$D$50006,2,0))</f>
        <v/>
      </c>
      <c r="F72" s="220" t="str">
        <f>IF($D72="","",VLOOKUP($D72,DMKH!$A$9:$D$50006,3,0))</f>
        <v/>
      </c>
      <c r="G72" s="220" t="str">
        <f>IF($D72="","",VLOOKUP($D72,DMKH!$A$9:$D$50006,4,0))</f>
        <v/>
      </c>
      <c r="H72" s="221"/>
      <c r="I72" s="221"/>
      <c r="J72" s="222" t="str">
        <f t="shared" si="9"/>
        <v/>
      </c>
      <c r="K72" s="216"/>
      <c r="L72" s="224" t="str">
        <f>IF($K72="","",VLOOKUP($K72,'Tong hop'!$A$10:$O$50000,2,0))</f>
        <v/>
      </c>
      <c r="M72" s="225" t="str">
        <f>IF($K72="","",VLOOKUP($K72,'Tong hop'!$A$10:$O$50000,3,0))</f>
        <v/>
      </c>
      <c r="N72" s="226"/>
      <c r="O72" s="227" t="str">
        <f t="shared" si="2"/>
        <v/>
      </c>
      <c r="P72" s="228"/>
      <c r="Q72" s="236"/>
      <c r="R72" s="229" t="str">
        <f>IF(LEFT(A72,2)="PX",IF(K72="",0,VLOOKUP(K72,'Tong hop'!$N$10:$O$50000,2,0)),"")</f>
        <v/>
      </c>
      <c r="S72" s="230">
        <f t="shared" si="3"/>
        <v>0</v>
      </c>
      <c r="T72" s="229" t="str">
        <f>IF($K72="","",VLOOKUP($K72,'Tong hop'!$A$10:$K$50000,10,0))</f>
        <v/>
      </c>
      <c r="U72" s="230" t="str">
        <f>IF($K72="","",VLOOKUP($K72,'Tong hop'!$A$10:$K$50000,11,0))</f>
        <v/>
      </c>
      <c r="V72" s="231">
        <f t="shared" si="4"/>
        <v>0</v>
      </c>
      <c r="W72" s="231" t="str">
        <f t="shared" si="5"/>
        <v/>
      </c>
      <c r="X72" s="231">
        <f t="shared" si="6"/>
        <v>0</v>
      </c>
      <c r="Y72" s="231" t="str">
        <f t="shared" si="7"/>
        <v/>
      </c>
      <c r="Z72" s="232" t="str">
        <f t="shared" si="8"/>
        <v/>
      </c>
    </row>
    <row r="73" ht="12.75" customHeight="1">
      <c r="A73" s="216"/>
      <c r="B73" s="237"/>
      <c r="C73" s="217"/>
      <c r="D73" s="218"/>
      <c r="E73" s="220" t="str">
        <f>IF($D73="","",VLOOKUP($D73,DMKH!$A$9:$D$50006,2,0))</f>
        <v/>
      </c>
      <c r="F73" s="220" t="str">
        <f>IF($D73="","",VLOOKUP($D73,DMKH!$A$9:$D$50006,3,0))</f>
        <v/>
      </c>
      <c r="G73" s="220" t="str">
        <f>IF($D73="","",VLOOKUP($D73,DMKH!$A$9:$D$50006,4,0))</f>
        <v/>
      </c>
      <c r="H73" s="221"/>
      <c r="I73" s="221"/>
      <c r="J73" s="222" t="str">
        <f t="shared" si="9"/>
        <v/>
      </c>
      <c r="K73" s="216"/>
      <c r="L73" s="224" t="str">
        <f>IF($K73="","",VLOOKUP($K73,'Tong hop'!$A$10:$O$50000,2,0))</f>
        <v/>
      </c>
      <c r="M73" s="225" t="str">
        <f>IF($K73="","",VLOOKUP($K73,'Tong hop'!$A$10:$O$50000,3,0))</f>
        <v/>
      </c>
      <c r="N73" s="226"/>
      <c r="O73" s="227" t="str">
        <f t="shared" si="2"/>
        <v/>
      </c>
      <c r="P73" s="228"/>
      <c r="Q73" s="236"/>
      <c r="R73" s="229" t="str">
        <f>IF(LEFT(A73,2)="PX",IF(K73="",0,VLOOKUP(K73,'Tong hop'!$N$10:$O$50000,2,0)),"")</f>
        <v/>
      </c>
      <c r="S73" s="230">
        <f t="shared" si="3"/>
        <v>0</v>
      </c>
      <c r="T73" s="229" t="str">
        <f>IF($K73="","",VLOOKUP($K73,'Tong hop'!$A$10:$K$50000,10,0))</f>
        <v/>
      </c>
      <c r="U73" s="230" t="str">
        <f>IF($K73="","",VLOOKUP($K73,'Tong hop'!$A$10:$K$50000,11,0))</f>
        <v/>
      </c>
      <c r="V73" s="231">
        <f t="shared" si="4"/>
        <v>0</v>
      </c>
      <c r="W73" s="231" t="str">
        <f t="shared" si="5"/>
        <v/>
      </c>
      <c r="X73" s="231">
        <f t="shared" si="6"/>
        <v>0</v>
      </c>
      <c r="Y73" s="231" t="str">
        <f t="shared" si="7"/>
        <v/>
      </c>
      <c r="Z73" s="232" t="str">
        <f t="shared" si="8"/>
        <v/>
      </c>
    </row>
    <row r="74" ht="12.75" customHeight="1">
      <c r="A74" s="216"/>
      <c r="B74" s="237"/>
      <c r="C74" s="217"/>
      <c r="D74" s="218"/>
      <c r="E74" s="220" t="str">
        <f>IF($D74="","",VLOOKUP($D74,DMKH!$A$9:$D$50006,2,0))</f>
        <v/>
      </c>
      <c r="F74" s="220" t="str">
        <f>IF($D74="","",VLOOKUP($D74,DMKH!$A$9:$D$50006,3,0))</f>
        <v/>
      </c>
      <c r="G74" s="220" t="str">
        <f>IF($D74="","",VLOOKUP($D74,DMKH!$A$9:$D$50006,4,0))</f>
        <v/>
      </c>
      <c r="H74" s="221"/>
      <c r="I74" s="221"/>
      <c r="J74" s="222" t="str">
        <f t="shared" si="9"/>
        <v/>
      </c>
      <c r="K74" s="216"/>
      <c r="L74" s="224" t="str">
        <f>IF($K74="","",VLOOKUP($K74,'Tong hop'!$A$10:$O$50000,2,0))</f>
        <v/>
      </c>
      <c r="M74" s="225" t="str">
        <f>IF($K74="","",VLOOKUP($K74,'Tong hop'!$A$10:$O$50000,3,0))</f>
        <v/>
      </c>
      <c r="N74" s="226"/>
      <c r="O74" s="227" t="str">
        <f t="shared" si="2"/>
        <v/>
      </c>
      <c r="P74" s="228"/>
      <c r="Q74" s="236"/>
      <c r="R74" s="229" t="str">
        <f>IF(LEFT(A74,2)="PX",IF(K74="",0,VLOOKUP(K74,'Tong hop'!$N$10:$O$50000,2,0)),"")</f>
        <v/>
      </c>
      <c r="S74" s="230">
        <f t="shared" si="3"/>
        <v>0</v>
      </c>
      <c r="T74" s="229" t="str">
        <f>IF($K74="","",VLOOKUP($K74,'Tong hop'!$A$10:$K$50000,10,0))</f>
        <v/>
      </c>
      <c r="U74" s="230" t="str">
        <f>IF($K74="","",VLOOKUP($K74,'Tong hop'!$A$10:$K$50000,11,0))</f>
        <v/>
      </c>
      <c r="V74" s="231">
        <f t="shared" si="4"/>
        <v>0</v>
      </c>
      <c r="W74" s="231" t="str">
        <f t="shared" si="5"/>
        <v/>
      </c>
      <c r="X74" s="231">
        <f t="shared" si="6"/>
        <v>0</v>
      </c>
      <c r="Y74" s="231" t="str">
        <f t="shared" si="7"/>
        <v/>
      </c>
      <c r="Z74" s="232" t="str">
        <f t="shared" si="8"/>
        <v/>
      </c>
    </row>
    <row r="75" ht="12.75" customHeight="1">
      <c r="A75" s="216"/>
      <c r="B75" s="237"/>
      <c r="C75" s="217"/>
      <c r="D75" s="218"/>
      <c r="E75" s="220" t="str">
        <f>IF($D75="","",VLOOKUP($D75,DMKH!$A$9:$D$50006,2,0))</f>
        <v/>
      </c>
      <c r="F75" s="220" t="str">
        <f>IF($D75="","",VLOOKUP($D75,DMKH!$A$9:$D$50006,3,0))</f>
        <v/>
      </c>
      <c r="G75" s="220" t="str">
        <f>IF($D75="","",VLOOKUP($D75,DMKH!$A$9:$D$50006,4,0))</f>
        <v/>
      </c>
      <c r="H75" s="221"/>
      <c r="I75" s="221"/>
      <c r="J75" s="222" t="str">
        <f t="shared" si="9"/>
        <v/>
      </c>
      <c r="K75" s="216"/>
      <c r="L75" s="224" t="str">
        <f>IF($K75="","",VLOOKUP($K75,'Tong hop'!$A$10:$O$50000,2,0))</f>
        <v/>
      </c>
      <c r="M75" s="225" t="str">
        <f>IF($K75="","",VLOOKUP($K75,'Tong hop'!$A$10:$O$50000,3,0))</f>
        <v/>
      </c>
      <c r="N75" s="226"/>
      <c r="O75" s="227" t="str">
        <f t="shared" si="2"/>
        <v/>
      </c>
      <c r="P75" s="228"/>
      <c r="Q75" s="236"/>
      <c r="R75" s="229" t="str">
        <f>IF(LEFT(A75,2)="PX",IF(K75="",0,VLOOKUP(K75,'Tong hop'!$N$10:$O$50000,2,0)),"")</f>
        <v/>
      </c>
      <c r="S75" s="230">
        <f t="shared" si="3"/>
        <v>0</v>
      </c>
      <c r="T75" s="229" t="str">
        <f>IF($K75="","",VLOOKUP($K75,'Tong hop'!$A$10:$K$50000,10,0))</f>
        <v/>
      </c>
      <c r="U75" s="230" t="str">
        <f>IF($K75="","",VLOOKUP($K75,'Tong hop'!$A$10:$K$50000,11,0))</f>
        <v/>
      </c>
      <c r="V75" s="231">
        <f t="shared" si="4"/>
        <v>0</v>
      </c>
      <c r="W75" s="231" t="str">
        <f t="shared" si="5"/>
        <v/>
      </c>
      <c r="X75" s="231">
        <f t="shared" si="6"/>
        <v>0</v>
      </c>
      <c r="Y75" s="231" t="str">
        <f t="shared" si="7"/>
        <v/>
      </c>
      <c r="Z75" s="232" t="str">
        <f t="shared" si="8"/>
        <v/>
      </c>
    </row>
    <row r="76" ht="12.75" customHeight="1">
      <c r="A76" s="216"/>
      <c r="B76" s="237"/>
      <c r="C76" s="217"/>
      <c r="D76" s="218"/>
      <c r="E76" s="220" t="str">
        <f>IF($D76="","",VLOOKUP($D76,DMKH!$A$9:$D$50006,2,0))</f>
        <v/>
      </c>
      <c r="F76" s="220" t="str">
        <f>IF($D76="","",VLOOKUP($D76,DMKH!$A$9:$D$50006,3,0))</f>
        <v/>
      </c>
      <c r="G76" s="220" t="str">
        <f>IF($D76="","",VLOOKUP($D76,DMKH!$A$9:$D$50006,4,0))</f>
        <v/>
      </c>
      <c r="H76" s="221"/>
      <c r="I76" s="221"/>
      <c r="J76" s="222" t="str">
        <f t="shared" si="9"/>
        <v/>
      </c>
      <c r="K76" s="216"/>
      <c r="L76" s="224" t="str">
        <f>IF($K76="","",VLOOKUP($K76,'Tong hop'!$A$10:$O$50000,2,0))</f>
        <v/>
      </c>
      <c r="M76" s="225" t="str">
        <f>IF($K76="","",VLOOKUP($K76,'Tong hop'!$A$10:$O$50000,3,0))</f>
        <v/>
      </c>
      <c r="N76" s="226"/>
      <c r="O76" s="227" t="str">
        <f t="shared" si="2"/>
        <v/>
      </c>
      <c r="P76" s="228"/>
      <c r="Q76" s="236"/>
      <c r="R76" s="229" t="str">
        <f>IF(LEFT(A76,2)="PX",IF(K76="",0,VLOOKUP(K76,'Tong hop'!$N$10:$O$50000,2,0)),"")</f>
        <v/>
      </c>
      <c r="S76" s="230">
        <f t="shared" si="3"/>
        <v>0</v>
      </c>
      <c r="T76" s="229" t="str">
        <f>IF($K76="","",VLOOKUP($K76,'Tong hop'!$A$10:$K$50000,10,0))</f>
        <v/>
      </c>
      <c r="U76" s="230" t="str">
        <f>IF($K76="","",VLOOKUP($K76,'Tong hop'!$A$10:$K$50000,11,0))</f>
        <v/>
      </c>
      <c r="V76" s="231">
        <f t="shared" si="4"/>
        <v>0</v>
      </c>
      <c r="W76" s="231" t="str">
        <f t="shared" si="5"/>
        <v/>
      </c>
      <c r="X76" s="231">
        <f t="shared" si="6"/>
        <v>0</v>
      </c>
      <c r="Y76" s="231" t="str">
        <f t="shared" si="7"/>
        <v/>
      </c>
      <c r="Z76" s="232" t="str">
        <f t="shared" si="8"/>
        <v/>
      </c>
    </row>
    <row r="77" ht="12.75" customHeight="1">
      <c r="A77" s="216"/>
      <c r="B77" s="237"/>
      <c r="C77" s="217"/>
      <c r="D77" s="218"/>
      <c r="E77" s="220" t="str">
        <f>IF($D77="","",VLOOKUP($D77,DMKH!$A$9:$D$50006,2,0))</f>
        <v/>
      </c>
      <c r="F77" s="220" t="str">
        <f>IF($D77="","",VLOOKUP($D77,DMKH!$A$9:$D$50006,3,0))</f>
        <v/>
      </c>
      <c r="G77" s="220" t="str">
        <f>IF($D77="","",VLOOKUP($D77,DMKH!$A$9:$D$50006,4,0))</f>
        <v/>
      </c>
      <c r="H77" s="221"/>
      <c r="I77" s="221"/>
      <c r="J77" s="222" t="str">
        <f t="shared" si="9"/>
        <v/>
      </c>
      <c r="K77" s="216"/>
      <c r="L77" s="224" t="str">
        <f>IF($K77="","",VLOOKUP($K77,'Tong hop'!$A$10:$O$50000,2,0))</f>
        <v/>
      </c>
      <c r="M77" s="225" t="str">
        <f>IF($K77="","",VLOOKUP($K77,'Tong hop'!$A$10:$O$50000,3,0))</f>
        <v/>
      </c>
      <c r="N77" s="226"/>
      <c r="O77" s="227" t="str">
        <f t="shared" si="2"/>
        <v/>
      </c>
      <c r="P77" s="228"/>
      <c r="Q77" s="236"/>
      <c r="R77" s="229" t="str">
        <f>IF(LEFT(A77,2)="PX",IF(K77="",0,VLOOKUP(K77,'Tong hop'!$N$10:$O$50000,2,0)),"")</f>
        <v/>
      </c>
      <c r="S77" s="230">
        <f t="shared" si="3"/>
        <v>0</v>
      </c>
      <c r="T77" s="229" t="str">
        <f>IF($K77="","",VLOOKUP($K77,'Tong hop'!$A$10:$K$50000,10,0))</f>
        <v/>
      </c>
      <c r="U77" s="230" t="str">
        <f>IF($K77="","",VLOOKUP($K77,'Tong hop'!$A$10:$K$50000,11,0))</f>
        <v/>
      </c>
      <c r="V77" s="231">
        <f t="shared" si="4"/>
        <v>0</v>
      </c>
      <c r="W77" s="231" t="str">
        <f t="shared" si="5"/>
        <v/>
      </c>
      <c r="X77" s="231">
        <f t="shared" si="6"/>
        <v>0</v>
      </c>
      <c r="Y77" s="231" t="str">
        <f t="shared" si="7"/>
        <v/>
      </c>
      <c r="Z77" s="232" t="str">
        <f t="shared" si="8"/>
        <v/>
      </c>
    </row>
    <row r="78" ht="12.75" customHeight="1">
      <c r="A78" s="216"/>
      <c r="B78" s="237"/>
      <c r="C78" s="217"/>
      <c r="D78" s="218"/>
      <c r="E78" s="220" t="str">
        <f>IF($D78="","",VLOOKUP($D78,DMKH!$A$9:$D$50006,2,0))</f>
        <v/>
      </c>
      <c r="F78" s="220" t="str">
        <f>IF($D78="","",VLOOKUP($D78,DMKH!$A$9:$D$50006,3,0))</f>
        <v/>
      </c>
      <c r="G78" s="220" t="str">
        <f>IF($D78="","",VLOOKUP($D78,DMKH!$A$9:$D$50006,4,0))</f>
        <v/>
      </c>
      <c r="H78" s="221"/>
      <c r="I78" s="221"/>
      <c r="J78" s="222" t="str">
        <f t="shared" si="9"/>
        <v/>
      </c>
      <c r="K78" s="216"/>
      <c r="L78" s="224" t="str">
        <f>IF($K78="","",VLOOKUP($K78,'Tong hop'!$A$10:$O$50000,2,0))</f>
        <v/>
      </c>
      <c r="M78" s="225" t="str">
        <f>IF($K78="","",VLOOKUP($K78,'Tong hop'!$A$10:$O$50000,3,0))</f>
        <v/>
      </c>
      <c r="N78" s="226"/>
      <c r="O78" s="227" t="str">
        <f t="shared" si="2"/>
        <v/>
      </c>
      <c r="P78" s="228"/>
      <c r="Q78" s="236"/>
      <c r="R78" s="229" t="str">
        <f>IF(LEFT(A78,2)="PX",IF(K78="",0,VLOOKUP(K78,'Tong hop'!$N$10:$O$50000,2,0)),"")</f>
        <v/>
      </c>
      <c r="S78" s="230">
        <f t="shared" si="3"/>
        <v>0</v>
      </c>
      <c r="T78" s="229" t="str">
        <f>IF($K78="","",VLOOKUP($K78,'Tong hop'!$A$10:$K$50000,10,0))</f>
        <v/>
      </c>
      <c r="U78" s="230" t="str">
        <f>IF($K78="","",VLOOKUP($K78,'Tong hop'!$A$10:$K$50000,11,0))</f>
        <v/>
      </c>
      <c r="V78" s="231">
        <f t="shared" si="4"/>
        <v>0</v>
      </c>
      <c r="W78" s="231" t="str">
        <f t="shared" si="5"/>
        <v/>
      </c>
      <c r="X78" s="231">
        <f t="shared" si="6"/>
        <v>0</v>
      </c>
      <c r="Y78" s="231" t="str">
        <f t="shared" si="7"/>
        <v/>
      </c>
      <c r="Z78" s="232" t="str">
        <f t="shared" si="8"/>
        <v/>
      </c>
    </row>
    <row r="79" ht="12.75" customHeight="1">
      <c r="A79" s="216"/>
      <c r="B79" s="237"/>
      <c r="C79" s="217"/>
      <c r="D79" s="218"/>
      <c r="E79" s="220" t="str">
        <f>IF($D79="","",VLOOKUP($D79,DMKH!$A$9:$D$50006,2,0))</f>
        <v/>
      </c>
      <c r="F79" s="220" t="str">
        <f>IF($D79="","",VLOOKUP($D79,DMKH!$A$9:$D$50006,3,0))</f>
        <v/>
      </c>
      <c r="G79" s="220" t="str">
        <f>IF($D79="","",VLOOKUP($D79,DMKH!$A$9:$D$50006,4,0))</f>
        <v/>
      </c>
      <c r="H79" s="221"/>
      <c r="I79" s="221"/>
      <c r="J79" s="222" t="str">
        <f t="shared" si="9"/>
        <v/>
      </c>
      <c r="K79" s="216"/>
      <c r="L79" s="224" t="str">
        <f>IF($K79="","",VLOOKUP($K79,'Tong hop'!$A$10:$O$50000,2,0))</f>
        <v/>
      </c>
      <c r="M79" s="225" t="str">
        <f>IF($K79="","",VLOOKUP($K79,'Tong hop'!$A$10:$O$50000,3,0))</f>
        <v/>
      </c>
      <c r="N79" s="226"/>
      <c r="O79" s="227" t="str">
        <f t="shared" si="2"/>
        <v/>
      </c>
      <c r="P79" s="228"/>
      <c r="Q79" s="236"/>
      <c r="R79" s="229" t="str">
        <f>IF(LEFT(A79,2)="PX",IF(K79="",0,VLOOKUP(K79,'Tong hop'!$N$10:$O$50000,2,0)),"")</f>
        <v/>
      </c>
      <c r="S79" s="230">
        <f t="shared" si="3"/>
        <v>0</v>
      </c>
      <c r="T79" s="229" t="str">
        <f>IF($K79="","",VLOOKUP($K79,'Tong hop'!$A$10:$K$50000,10,0))</f>
        <v/>
      </c>
      <c r="U79" s="230" t="str">
        <f>IF($K79="","",VLOOKUP($K79,'Tong hop'!$A$10:$K$50000,11,0))</f>
        <v/>
      </c>
      <c r="V79" s="231">
        <f t="shared" si="4"/>
        <v>0</v>
      </c>
      <c r="W79" s="231" t="str">
        <f t="shared" si="5"/>
        <v/>
      </c>
      <c r="X79" s="231">
        <f t="shared" si="6"/>
        <v>0</v>
      </c>
      <c r="Y79" s="231" t="str">
        <f t="shared" si="7"/>
        <v/>
      </c>
      <c r="Z79" s="232" t="str">
        <f t="shared" si="8"/>
        <v/>
      </c>
    </row>
    <row r="80" ht="12.75" customHeight="1">
      <c r="A80" s="216"/>
      <c r="B80" s="237"/>
      <c r="C80" s="217"/>
      <c r="D80" s="218"/>
      <c r="E80" s="220" t="str">
        <f>IF($D80="","",VLOOKUP($D80,DMKH!$A$9:$D$50006,2,0))</f>
        <v/>
      </c>
      <c r="F80" s="220" t="str">
        <f>IF($D80="","",VLOOKUP($D80,DMKH!$A$9:$D$50006,3,0))</f>
        <v/>
      </c>
      <c r="G80" s="220" t="str">
        <f>IF($D80="","",VLOOKUP($D80,DMKH!$A$9:$D$50006,4,0))</f>
        <v/>
      </c>
      <c r="H80" s="221"/>
      <c r="I80" s="221"/>
      <c r="J80" s="222" t="str">
        <f t="shared" si="9"/>
        <v/>
      </c>
      <c r="K80" s="216"/>
      <c r="L80" s="224" t="str">
        <f>IF($K80="","",VLOOKUP($K80,'Tong hop'!$A$10:$O$50000,2,0))</f>
        <v/>
      </c>
      <c r="M80" s="225" t="str">
        <f>IF($K80="","",VLOOKUP($K80,'Tong hop'!$A$10:$O$50000,3,0))</f>
        <v/>
      </c>
      <c r="N80" s="226"/>
      <c r="O80" s="227" t="str">
        <f t="shared" si="2"/>
        <v/>
      </c>
      <c r="P80" s="228"/>
      <c r="Q80" s="236"/>
      <c r="R80" s="229" t="str">
        <f>IF(LEFT(A80,2)="PX",IF(K80="",0,VLOOKUP(K80,'Tong hop'!$N$10:$O$50000,2,0)),"")</f>
        <v/>
      </c>
      <c r="S80" s="230">
        <f t="shared" si="3"/>
        <v>0</v>
      </c>
      <c r="T80" s="229" t="str">
        <f>IF($K80="","",VLOOKUP($K80,'Tong hop'!$A$10:$K$50000,10,0))</f>
        <v/>
      </c>
      <c r="U80" s="230" t="str">
        <f>IF($K80="","",VLOOKUP($K80,'Tong hop'!$A$10:$K$50000,11,0))</f>
        <v/>
      </c>
      <c r="V80" s="231">
        <f t="shared" si="4"/>
        <v>0</v>
      </c>
      <c r="W80" s="231" t="str">
        <f t="shared" si="5"/>
        <v/>
      </c>
      <c r="X80" s="231">
        <f t="shared" si="6"/>
        <v>0</v>
      </c>
      <c r="Y80" s="231" t="str">
        <f t="shared" si="7"/>
        <v/>
      </c>
      <c r="Z80" s="232" t="str">
        <f t="shared" si="8"/>
        <v/>
      </c>
    </row>
    <row r="81" ht="12.75" customHeight="1">
      <c r="A81" s="216"/>
      <c r="B81" s="237"/>
      <c r="C81" s="217"/>
      <c r="D81" s="218"/>
      <c r="E81" s="220" t="str">
        <f>IF($D81="","",VLOOKUP($D81,DMKH!$A$9:$D$50006,2,0))</f>
        <v/>
      </c>
      <c r="F81" s="220" t="str">
        <f>IF($D81="","",VLOOKUP($D81,DMKH!$A$9:$D$50006,3,0))</f>
        <v/>
      </c>
      <c r="G81" s="220" t="str">
        <f>IF($D81="","",VLOOKUP($D81,DMKH!$A$9:$D$50006,4,0))</f>
        <v/>
      </c>
      <c r="H81" s="221"/>
      <c r="I81" s="221"/>
      <c r="J81" s="222" t="str">
        <f t="shared" si="9"/>
        <v/>
      </c>
      <c r="K81" s="216"/>
      <c r="L81" s="224" t="str">
        <f>IF($K81="","",VLOOKUP($K81,'Tong hop'!$A$10:$O$50000,2,0))</f>
        <v/>
      </c>
      <c r="M81" s="225" t="str">
        <f>IF($K81="","",VLOOKUP($K81,'Tong hop'!$A$10:$O$50000,3,0))</f>
        <v/>
      </c>
      <c r="N81" s="226"/>
      <c r="O81" s="227" t="str">
        <f t="shared" si="2"/>
        <v/>
      </c>
      <c r="P81" s="228"/>
      <c r="Q81" s="236"/>
      <c r="R81" s="229" t="str">
        <f>IF(LEFT(A81,2)="PX",IF(K81="",0,VLOOKUP(K81,'Tong hop'!$N$10:$O$50000,2,0)),"")</f>
        <v/>
      </c>
      <c r="S81" s="230">
        <f t="shared" si="3"/>
        <v>0</v>
      </c>
      <c r="T81" s="229" t="str">
        <f>IF($K81="","",VLOOKUP($K81,'Tong hop'!$A$10:$K$50000,10,0))</f>
        <v/>
      </c>
      <c r="U81" s="230" t="str">
        <f>IF($K81="","",VLOOKUP($K81,'Tong hop'!$A$10:$K$50000,11,0))</f>
        <v/>
      </c>
      <c r="V81" s="231">
        <f t="shared" si="4"/>
        <v>0</v>
      </c>
      <c r="W81" s="231" t="str">
        <f t="shared" si="5"/>
        <v/>
      </c>
      <c r="X81" s="231">
        <f t="shared" si="6"/>
        <v>0</v>
      </c>
      <c r="Y81" s="231" t="str">
        <f t="shared" si="7"/>
        <v/>
      </c>
      <c r="Z81" s="232" t="str">
        <f t="shared" si="8"/>
        <v/>
      </c>
    </row>
    <row r="82" ht="12.75" customHeight="1">
      <c r="A82" s="216"/>
      <c r="B82" s="237"/>
      <c r="C82" s="217"/>
      <c r="D82" s="218"/>
      <c r="E82" s="220" t="str">
        <f>IF($D82="","",VLOOKUP($D82,DMKH!$A$9:$D$50006,2,0))</f>
        <v/>
      </c>
      <c r="F82" s="220" t="str">
        <f>IF($D82="","",VLOOKUP($D82,DMKH!$A$9:$D$50006,3,0))</f>
        <v/>
      </c>
      <c r="G82" s="220" t="str">
        <f>IF($D82="","",VLOOKUP($D82,DMKH!$A$9:$D$50006,4,0))</f>
        <v/>
      </c>
      <c r="H82" s="221"/>
      <c r="I82" s="221"/>
      <c r="J82" s="222" t="str">
        <f t="shared" si="9"/>
        <v/>
      </c>
      <c r="K82" s="216"/>
      <c r="L82" s="224" t="str">
        <f>IF($K82="","",VLOOKUP($K82,'Tong hop'!$A$10:$O$50000,2,0))</f>
        <v/>
      </c>
      <c r="M82" s="225" t="str">
        <f>IF($K82="","",VLOOKUP($K82,'Tong hop'!$A$10:$O$50000,3,0))</f>
        <v/>
      </c>
      <c r="N82" s="226"/>
      <c r="O82" s="227" t="str">
        <f t="shared" si="2"/>
        <v/>
      </c>
      <c r="P82" s="228"/>
      <c r="Q82" s="236"/>
      <c r="R82" s="229" t="str">
        <f>IF(LEFT(A82,2)="PX",IF(K82="",0,VLOOKUP(K82,'Tong hop'!$N$10:$O$50000,2,0)),"")</f>
        <v/>
      </c>
      <c r="S82" s="230">
        <f t="shared" si="3"/>
        <v>0</v>
      </c>
      <c r="T82" s="229" t="str">
        <f>IF($K82="","",VLOOKUP($K82,'Tong hop'!$A$10:$K$50000,10,0))</f>
        <v/>
      </c>
      <c r="U82" s="230" t="str">
        <f>IF($K82="","",VLOOKUP($K82,'Tong hop'!$A$10:$K$50000,11,0))</f>
        <v/>
      </c>
      <c r="V82" s="231">
        <f t="shared" si="4"/>
        <v>0</v>
      </c>
      <c r="W82" s="231" t="str">
        <f t="shared" si="5"/>
        <v/>
      </c>
      <c r="X82" s="231">
        <f t="shared" si="6"/>
        <v>0</v>
      </c>
      <c r="Y82" s="231" t="str">
        <f t="shared" si="7"/>
        <v/>
      </c>
      <c r="Z82" s="232" t="str">
        <f t="shared" si="8"/>
        <v/>
      </c>
    </row>
    <row r="83" ht="12.75" customHeight="1">
      <c r="A83" s="216"/>
      <c r="B83" s="237"/>
      <c r="C83" s="217"/>
      <c r="D83" s="218"/>
      <c r="E83" s="220" t="str">
        <f>IF($D83="","",VLOOKUP($D83,DMKH!$A$9:$D$50006,2,0))</f>
        <v/>
      </c>
      <c r="F83" s="220" t="str">
        <f>IF($D83="","",VLOOKUP($D83,DMKH!$A$9:$D$50006,3,0))</f>
        <v/>
      </c>
      <c r="G83" s="220" t="str">
        <f>IF($D83="","",VLOOKUP($D83,DMKH!$A$9:$D$50006,4,0))</f>
        <v/>
      </c>
      <c r="H83" s="221"/>
      <c r="I83" s="221"/>
      <c r="J83" s="222" t="str">
        <f t="shared" si="9"/>
        <v/>
      </c>
      <c r="K83" s="216"/>
      <c r="L83" s="224" t="str">
        <f>IF($K83="","",VLOOKUP($K83,'Tong hop'!$A$10:$O$50000,2,0))</f>
        <v/>
      </c>
      <c r="M83" s="225" t="str">
        <f>IF($K83="","",VLOOKUP($K83,'Tong hop'!$A$10:$O$50000,3,0))</f>
        <v/>
      </c>
      <c r="N83" s="226"/>
      <c r="O83" s="227" t="str">
        <f t="shared" si="2"/>
        <v/>
      </c>
      <c r="P83" s="228"/>
      <c r="Q83" s="236"/>
      <c r="R83" s="229" t="str">
        <f>IF(LEFT(A83,2)="PX",IF(K83="",0,VLOOKUP(K83,'Tong hop'!$N$10:$O$50000,2,0)),"")</f>
        <v/>
      </c>
      <c r="S83" s="230">
        <f t="shared" si="3"/>
        <v>0</v>
      </c>
      <c r="T83" s="229" t="str">
        <f>IF($K83="","",VLOOKUP($K83,'Tong hop'!$A$10:$K$50000,10,0))</f>
        <v/>
      </c>
      <c r="U83" s="230" t="str">
        <f>IF($K83="","",VLOOKUP($K83,'Tong hop'!$A$10:$K$50000,11,0))</f>
        <v/>
      </c>
      <c r="V83" s="231">
        <f t="shared" si="4"/>
        <v>0</v>
      </c>
      <c r="W83" s="231" t="str">
        <f t="shared" si="5"/>
        <v/>
      </c>
      <c r="X83" s="231">
        <f t="shared" si="6"/>
        <v>0</v>
      </c>
      <c r="Y83" s="231" t="str">
        <f t="shared" si="7"/>
        <v/>
      </c>
      <c r="Z83" s="232" t="str">
        <f t="shared" si="8"/>
        <v/>
      </c>
    </row>
    <row r="84" ht="12.75" customHeight="1">
      <c r="A84" s="216"/>
      <c r="B84" s="237"/>
      <c r="C84" s="217"/>
      <c r="D84" s="218"/>
      <c r="E84" s="220" t="str">
        <f>IF($D84="","",VLOOKUP($D84,DMKH!$A$9:$D$50006,2,0))</f>
        <v/>
      </c>
      <c r="F84" s="220" t="str">
        <f>IF($D84="","",VLOOKUP($D84,DMKH!$A$9:$D$50006,3,0))</f>
        <v/>
      </c>
      <c r="G84" s="220" t="str">
        <f>IF($D84="","",VLOOKUP($D84,DMKH!$A$9:$D$50006,4,0))</f>
        <v/>
      </c>
      <c r="H84" s="221"/>
      <c r="I84" s="221"/>
      <c r="J84" s="222" t="str">
        <f t="shared" si="9"/>
        <v/>
      </c>
      <c r="K84" s="216"/>
      <c r="L84" s="224" t="str">
        <f>IF($K84="","",VLOOKUP($K84,'Tong hop'!$A$10:$O$50000,2,0))</f>
        <v/>
      </c>
      <c r="M84" s="225" t="str">
        <f>IF($K84="","",VLOOKUP($K84,'Tong hop'!$A$10:$O$50000,3,0))</f>
        <v/>
      </c>
      <c r="N84" s="226"/>
      <c r="O84" s="227" t="str">
        <f t="shared" si="2"/>
        <v/>
      </c>
      <c r="P84" s="228"/>
      <c r="Q84" s="236"/>
      <c r="R84" s="229" t="str">
        <f>IF(LEFT(A84,2)="PX",IF(K84="",0,VLOOKUP(K84,'Tong hop'!$N$10:$O$50000,2,0)),"")</f>
        <v/>
      </c>
      <c r="S84" s="230">
        <f t="shared" si="3"/>
        <v>0</v>
      </c>
      <c r="T84" s="229" t="str">
        <f>IF($K84="","",VLOOKUP($K84,'Tong hop'!$A$10:$K$50000,10,0))</f>
        <v/>
      </c>
      <c r="U84" s="230" t="str">
        <f>IF($K84="","",VLOOKUP($K84,'Tong hop'!$A$10:$K$50000,11,0))</f>
        <v/>
      </c>
      <c r="V84" s="231">
        <f t="shared" si="4"/>
        <v>0</v>
      </c>
      <c r="W84" s="231" t="str">
        <f t="shared" si="5"/>
        <v/>
      </c>
      <c r="X84" s="231">
        <f t="shared" si="6"/>
        <v>0</v>
      </c>
      <c r="Y84" s="231" t="str">
        <f t="shared" si="7"/>
        <v/>
      </c>
      <c r="Z84" s="232" t="str">
        <f t="shared" si="8"/>
        <v/>
      </c>
    </row>
    <row r="85" ht="12.75" customHeight="1">
      <c r="A85" s="216"/>
      <c r="B85" s="237"/>
      <c r="C85" s="217"/>
      <c r="D85" s="218"/>
      <c r="E85" s="220" t="str">
        <f>IF($D85="","",VLOOKUP($D85,DMKH!$A$9:$D$50006,2,0))</f>
        <v/>
      </c>
      <c r="F85" s="220" t="str">
        <f>IF($D85="","",VLOOKUP($D85,DMKH!$A$9:$D$50006,3,0))</f>
        <v/>
      </c>
      <c r="G85" s="220" t="str">
        <f>IF($D85="","",VLOOKUP($D85,DMKH!$A$9:$D$50006,4,0))</f>
        <v/>
      </c>
      <c r="H85" s="221"/>
      <c r="I85" s="221"/>
      <c r="J85" s="222" t="str">
        <f t="shared" si="9"/>
        <v/>
      </c>
      <c r="K85" s="216"/>
      <c r="L85" s="224" t="str">
        <f>IF($K85="","",VLOOKUP($K85,'Tong hop'!$A$10:$O$50000,2,0))</f>
        <v/>
      </c>
      <c r="M85" s="225" t="str">
        <f>IF($K85="","",VLOOKUP($K85,'Tong hop'!$A$10:$O$50000,3,0))</f>
        <v/>
      </c>
      <c r="N85" s="226"/>
      <c r="O85" s="227" t="str">
        <f t="shared" si="2"/>
        <v/>
      </c>
      <c r="P85" s="228"/>
      <c r="Q85" s="236"/>
      <c r="R85" s="229" t="str">
        <f>IF(LEFT(A85,2)="PX",IF(K85="",0,VLOOKUP(K85,'Tong hop'!$N$10:$O$50000,2,0)),"")</f>
        <v/>
      </c>
      <c r="S85" s="230">
        <f t="shared" si="3"/>
        <v>0</v>
      </c>
      <c r="T85" s="229" t="str">
        <f>IF($K85="","",VLOOKUP($K85,'Tong hop'!$A$10:$K$50000,10,0))</f>
        <v/>
      </c>
      <c r="U85" s="230" t="str">
        <f>IF($K85="","",VLOOKUP($K85,'Tong hop'!$A$10:$K$50000,11,0))</f>
        <v/>
      </c>
      <c r="V85" s="231">
        <f t="shared" si="4"/>
        <v>0</v>
      </c>
      <c r="W85" s="231" t="str">
        <f t="shared" si="5"/>
        <v/>
      </c>
      <c r="X85" s="231">
        <f t="shared" si="6"/>
        <v>0</v>
      </c>
      <c r="Y85" s="231" t="str">
        <f t="shared" si="7"/>
        <v/>
      </c>
      <c r="Z85" s="232" t="str">
        <f t="shared" si="8"/>
        <v/>
      </c>
    </row>
    <row r="86" ht="12.75" customHeight="1">
      <c r="A86" s="216"/>
      <c r="B86" s="237"/>
      <c r="C86" s="217"/>
      <c r="D86" s="218"/>
      <c r="E86" s="220" t="str">
        <f>IF($D86="","",VLOOKUP($D86,DMKH!$A$9:$D$50006,2,0))</f>
        <v/>
      </c>
      <c r="F86" s="220" t="str">
        <f>IF($D86="","",VLOOKUP($D86,DMKH!$A$9:$D$50006,3,0))</f>
        <v/>
      </c>
      <c r="G86" s="220" t="str">
        <f>IF($D86="","",VLOOKUP($D86,DMKH!$A$9:$D$50006,4,0))</f>
        <v/>
      </c>
      <c r="H86" s="221"/>
      <c r="I86" s="221"/>
      <c r="J86" s="222" t="str">
        <f t="shared" si="9"/>
        <v/>
      </c>
      <c r="K86" s="216"/>
      <c r="L86" s="224" t="str">
        <f>IF($K86="","",VLOOKUP($K86,'Tong hop'!$A$10:$O$50000,2,0))</f>
        <v/>
      </c>
      <c r="M86" s="225" t="str">
        <f>IF($K86="","",VLOOKUP($K86,'Tong hop'!$A$10:$O$50000,3,0))</f>
        <v/>
      </c>
      <c r="N86" s="226"/>
      <c r="O86" s="227" t="str">
        <f t="shared" si="2"/>
        <v/>
      </c>
      <c r="P86" s="228"/>
      <c r="Q86" s="236"/>
      <c r="R86" s="229" t="str">
        <f>IF(LEFT(A86,2)="PX",IF(K86="",0,VLOOKUP(K86,'Tong hop'!$N$10:$O$50000,2,0)),"")</f>
        <v/>
      </c>
      <c r="S86" s="230">
        <f t="shared" si="3"/>
        <v>0</v>
      </c>
      <c r="T86" s="229" t="str">
        <f>IF($K86="","",VLOOKUP($K86,'Tong hop'!$A$10:$K$50000,10,0))</f>
        <v/>
      </c>
      <c r="U86" s="230" t="str">
        <f>IF($K86="","",VLOOKUP($K86,'Tong hop'!$A$10:$K$50000,11,0))</f>
        <v/>
      </c>
      <c r="V86" s="231">
        <f t="shared" si="4"/>
        <v>0</v>
      </c>
      <c r="W86" s="231" t="str">
        <f t="shared" si="5"/>
        <v/>
      </c>
      <c r="X86" s="231">
        <f t="shared" si="6"/>
        <v>0</v>
      </c>
      <c r="Y86" s="231" t="str">
        <f t="shared" si="7"/>
        <v/>
      </c>
      <c r="Z86" s="232" t="str">
        <f t="shared" si="8"/>
        <v/>
      </c>
    </row>
    <row r="87" ht="12.75" customHeight="1">
      <c r="A87" s="216"/>
      <c r="B87" s="237"/>
      <c r="C87" s="217"/>
      <c r="D87" s="218"/>
      <c r="E87" s="220" t="str">
        <f>IF($D87="","",VLOOKUP($D87,DMKH!$A$9:$D$50006,2,0))</f>
        <v/>
      </c>
      <c r="F87" s="220" t="str">
        <f>IF($D87="","",VLOOKUP($D87,DMKH!$A$9:$D$50006,3,0))</f>
        <v/>
      </c>
      <c r="G87" s="220" t="str">
        <f>IF($D87="","",VLOOKUP($D87,DMKH!$A$9:$D$50006,4,0))</f>
        <v/>
      </c>
      <c r="H87" s="221"/>
      <c r="I87" s="221"/>
      <c r="J87" s="222" t="str">
        <f t="shared" si="9"/>
        <v/>
      </c>
      <c r="K87" s="216"/>
      <c r="L87" s="224" t="str">
        <f>IF($K87="","",VLOOKUP($K87,'Tong hop'!$A$10:$O$50000,2,0))</f>
        <v/>
      </c>
      <c r="M87" s="225" t="str">
        <f>IF($K87="","",VLOOKUP($K87,'Tong hop'!$A$10:$O$50000,3,0))</f>
        <v/>
      </c>
      <c r="N87" s="226"/>
      <c r="O87" s="227" t="str">
        <f t="shared" si="2"/>
        <v/>
      </c>
      <c r="P87" s="228"/>
      <c r="Q87" s="236"/>
      <c r="R87" s="229" t="str">
        <f>IF(LEFT(A87,2)="PX",IF(K87="",0,VLOOKUP(K87,'Tong hop'!$N$10:$O$50000,2,0)),"")</f>
        <v/>
      </c>
      <c r="S87" s="230">
        <f t="shared" si="3"/>
        <v>0</v>
      </c>
      <c r="T87" s="229" t="str">
        <f>IF($K87="","",VLOOKUP($K87,'Tong hop'!$A$10:$K$50000,10,0))</f>
        <v/>
      </c>
      <c r="U87" s="230" t="str">
        <f>IF($K87="","",VLOOKUP($K87,'Tong hop'!$A$10:$K$50000,11,0))</f>
        <v/>
      </c>
      <c r="V87" s="231">
        <f t="shared" si="4"/>
        <v>0</v>
      </c>
      <c r="W87" s="231" t="str">
        <f t="shared" si="5"/>
        <v/>
      </c>
      <c r="X87" s="231">
        <f t="shared" si="6"/>
        <v>0</v>
      </c>
      <c r="Y87" s="231" t="str">
        <f t="shared" si="7"/>
        <v/>
      </c>
      <c r="Z87" s="232" t="str">
        <f t="shared" si="8"/>
        <v/>
      </c>
    </row>
    <row r="88" ht="12.75" customHeight="1">
      <c r="A88" s="216"/>
      <c r="B88" s="237"/>
      <c r="C88" s="217"/>
      <c r="D88" s="218"/>
      <c r="E88" s="220" t="str">
        <f>IF($D88="","",VLOOKUP($D88,DMKH!$A$9:$D$50006,2,0))</f>
        <v/>
      </c>
      <c r="F88" s="220" t="str">
        <f>IF($D88="","",VLOOKUP($D88,DMKH!$A$9:$D$50006,3,0))</f>
        <v/>
      </c>
      <c r="G88" s="220" t="str">
        <f>IF($D88="","",VLOOKUP($D88,DMKH!$A$9:$D$50006,4,0))</f>
        <v/>
      </c>
      <c r="H88" s="221"/>
      <c r="I88" s="221"/>
      <c r="J88" s="222" t="str">
        <f t="shared" si="9"/>
        <v/>
      </c>
      <c r="K88" s="216"/>
      <c r="L88" s="224" t="str">
        <f>IF($K88="","",VLOOKUP($K88,'Tong hop'!$A$10:$O$50000,2,0))</f>
        <v/>
      </c>
      <c r="M88" s="225" t="str">
        <f>IF($K88="","",VLOOKUP($K88,'Tong hop'!$A$10:$O$50000,3,0))</f>
        <v/>
      </c>
      <c r="N88" s="226"/>
      <c r="O88" s="227" t="str">
        <f t="shared" si="2"/>
        <v/>
      </c>
      <c r="P88" s="228"/>
      <c r="Q88" s="236"/>
      <c r="R88" s="229" t="str">
        <f>IF(LEFT(A88,2)="PX",IF(K88="",0,VLOOKUP(K88,'Tong hop'!$N$10:$O$50000,2,0)),"")</f>
        <v/>
      </c>
      <c r="S88" s="230">
        <f t="shared" si="3"/>
        <v>0</v>
      </c>
      <c r="T88" s="229" t="str">
        <f>IF($K88="","",VLOOKUP($K88,'Tong hop'!$A$10:$K$50000,10,0))</f>
        <v/>
      </c>
      <c r="U88" s="230" t="str">
        <f>IF($K88="","",VLOOKUP($K88,'Tong hop'!$A$10:$K$50000,11,0))</f>
        <v/>
      </c>
      <c r="V88" s="231">
        <f t="shared" si="4"/>
        <v>0</v>
      </c>
      <c r="W88" s="231" t="str">
        <f t="shared" si="5"/>
        <v/>
      </c>
      <c r="X88" s="231">
        <f t="shared" si="6"/>
        <v>0</v>
      </c>
      <c r="Y88" s="231" t="str">
        <f t="shared" si="7"/>
        <v/>
      </c>
      <c r="Z88" s="232" t="str">
        <f t="shared" si="8"/>
        <v/>
      </c>
    </row>
    <row r="89" ht="12.75" customHeight="1">
      <c r="A89" s="216"/>
      <c r="B89" s="237"/>
      <c r="C89" s="217"/>
      <c r="D89" s="218"/>
      <c r="E89" s="220" t="str">
        <f>IF($D89="","",VLOOKUP($D89,DMKH!$A$9:$D$50006,2,0))</f>
        <v/>
      </c>
      <c r="F89" s="220" t="str">
        <f>IF($D89="","",VLOOKUP($D89,DMKH!$A$9:$D$50006,3,0))</f>
        <v/>
      </c>
      <c r="G89" s="220" t="str">
        <f>IF($D89="","",VLOOKUP($D89,DMKH!$A$9:$D$50006,4,0))</f>
        <v/>
      </c>
      <c r="H89" s="221"/>
      <c r="I89" s="221"/>
      <c r="J89" s="222" t="str">
        <f t="shared" si="9"/>
        <v/>
      </c>
      <c r="K89" s="216"/>
      <c r="L89" s="224" t="str">
        <f>IF($K89="","",VLOOKUP($K89,'Tong hop'!$A$10:$O$50000,2,0))</f>
        <v/>
      </c>
      <c r="M89" s="225" t="str">
        <f>IF($K89="","",VLOOKUP($K89,'Tong hop'!$A$10:$O$50000,3,0))</f>
        <v/>
      </c>
      <c r="N89" s="226"/>
      <c r="O89" s="227" t="str">
        <f t="shared" si="2"/>
        <v/>
      </c>
      <c r="P89" s="228"/>
      <c r="Q89" s="236"/>
      <c r="R89" s="229" t="str">
        <f>IF(LEFT(A89,2)="PX",IF(K89="",0,VLOOKUP(K89,'Tong hop'!$N$10:$O$50000,2,0)),"")</f>
        <v/>
      </c>
      <c r="S89" s="230">
        <f t="shared" si="3"/>
        <v>0</v>
      </c>
      <c r="T89" s="229" t="str">
        <f>IF($K89="","",VLOOKUP($K89,'Tong hop'!$A$10:$K$50000,10,0))</f>
        <v/>
      </c>
      <c r="U89" s="230" t="str">
        <f>IF($K89="","",VLOOKUP($K89,'Tong hop'!$A$10:$K$50000,11,0))</f>
        <v/>
      </c>
      <c r="V89" s="231">
        <f t="shared" si="4"/>
        <v>0</v>
      </c>
      <c r="W89" s="231" t="str">
        <f t="shared" si="5"/>
        <v/>
      </c>
      <c r="X89" s="231">
        <f t="shared" si="6"/>
        <v>0</v>
      </c>
      <c r="Y89" s="231" t="str">
        <f t="shared" si="7"/>
        <v/>
      </c>
      <c r="Z89" s="232" t="str">
        <f t="shared" si="8"/>
        <v/>
      </c>
    </row>
    <row r="90" ht="12.75" customHeight="1">
      <c r="A90" s="216"/>
      <c r="B90" s="237"/>
      <c r="C90" s="217"/>
      <c r="D90" s="218"/>
      <c r="E90" s="220" t="str">
        <f>IF($D90="","",VLOOKUP($D90,DMKH!$A$9:$D$50006,2,0))</f>
        <v/>
      </c>
      <c r="F90" s="220" t="str">
        <f>IF($D90="","",VLOOKUP($D90,DMKH!$A$9:$D$50006,3,0))</f>
        <v/>
      </c>
      <c r="G90" s="220" t="str">
        <f>IF($D90="","",VLOOKUP($D90,DMKH!$A$9:$D$50006,4,0))</f>
        <v/>
      </c>
      <c r="H90" s="221"/>
      <c r="I90" s="221"/>
      <c r="J90" s="222" t="str">
        <f t="shared" si="9"/>
        <v/>
      </c>
      <c r="K90" s="216"/>
      <c r="L90" s="224" t="str">
        <f>IF($K90="","",VLOOKUP($K90,'Tong hop'!$A$10:$O$50000,2,0))</f>
        <v/>
      </c>
      <c r="M90" s="225" t="str">
        <f>IF($K90="","",VLOOKUP($K90,'Tong hop'!$A$10:$O$50000,3,0))</f>
        <v/>
      </c>
      <c r="N90" s="226"/>
      <c r="O90" s="227" t="str">
        <f t="shared" si="2"/>
        <v/>
      </c>
      <c r="P90" s="228"/>
      <c r="Q90" s="236"/>
      <c r="R90" s="229" t="str">
        <f>IF(LEFT(A90,2)="PX",IF(K90="",0,VLOOKUP(K90,'Tong hop'!$N$10:$O$50000,2,0)),"")</f>
        <v/>
      </c>
      <c r="S90" s="230">
        <f t="shared" si="3"/>
        <v>0</v>
      </c>
      <c r="T90" s="229" t="str">
        <f>IF($K90="","",VLOOKUP($K90,'Tong hop'!$A$10:$K$50000,10,0))</f>
        <v/>
      </c>
      <c r="U90" s="230" t="str">
        <f>IF($K90="","",VLOOKUP($K90,'Tong hop'!$A$10:$K$50000,11,0))</f>
        <v/>
      </c>
      <c r="V90" s="231">
        <f t="shared" si="4"/>
        <v>0</v>
      </c>
      <c r="W90" s="231" t="str">
        <f t="shared" si="5"/>
        <v/>
      </c>
      <c r="X90" s="231">
        <f t="shared" si="6"/>
        <v>0</v>
      </c>
      <c r="Y90" s="231" t="str">
        <f t="shared" si="7"/>
        <v/>
      </c>
      <c r="Z90" s="232" t="str">
        <f t="shared" si="8"/>
        <v/>
      </c>
    </row>
    <row r="91" ht="12.75" customHeight="1">
      <c r="A91" s="216"/>
      <c r="B91" s="237"/>
      <c r="C91" s="217"/>
      <c r="D91" s="218"/>
      <c r="E91" s="220" t="str">
        <f>IF($D91="","",VLOOKUP($D91,DMKH!$A$9:$D$50006,2,0))</f>
        <v/>
      </c>
      <c r="F91" s="220" t="str">
        <f>IF($D91="","",VLOOKUP($D91,DMKH!$A$9:$D$50006,3,0))</f>
        <v/>
      </c>
      <c r="G91" s="220" t="str">
        <f>IF($D91="","",VLOOKUP($D91,DMKH!$A$9:$D$50006,4,0))</f>
        <v/>
      </c>
      <c r="H91" s="221"/>
      <c r="I91" s="221"/>
      <c r="J91" s="222" t="str">
        <f t="shared" si="9"/>
        <v/>
      </c>
      <c r="K91" s="216"/>
      <c r="L91" s="224" t="str">
        <f>IF($K91="","",VLOOKUP($K91,'Tong hop'!$A$10:$O$50000,2,0))</f>
        <v/>
      </c>
      <c r="M91" s="225" t="str">
        <f>IF($K91="","",VLOOKUP($K91,'Tong hop'!$A$10:$O$50000,3,0))</f>
        <v/>
      </c>
      <c r="N91" s="226"/>
      <c r="O91" s="227" t="str">
        <f t="shared" si="2"/>
        <v/>
      </c>
      <c r="P91" s="228"/>
      <c r="Q91" s="236"/>
      <c r="R91" s="229" t="str">
        <f>IF(LEFT(A91,2)="PX",IF(K91="",0,VLOOKUP(K91,'Tong hop'!$N$10:$O$50000,2,0)),"")</f>
        <v/>
      </c>
      <c r="S91" s="230">
        <f t="shared" si="3"/>
        <v>0</v>
      </c>
      <c r="T91" s="229" t="str">
        <f>IF($K91="","",VLOOKUP($K91,'Tong hop'!$A$10:$K$50000,10,0))</f>
        <v/>
      </c>
      <c r="U91" s="230" t="str">
        <f>IF($K91="","",VLOOKUP($K91,'Tong hop'!$A$10:$K$50000,11,0))</f>
        <v/>
      </c>
      <c r="V91" s="231">
        <f t="shared" si="4"/>
        <v>0</v>
      </c>
      <c r="W91" s="231" t="str">
        <f t="shared" si="5"/>
        <v/>
      </c>
      <c r="X91" s="231">
        <f t="shared" si="6"/>
        <v>0</v>
      </c>
      <c r="Y91" s="231" t="str">
        <f t="shared" si="7"/>
        <v/>
      </c>
      <c r="Z91" s="232" t="str">
        <f t="shared" si="8"/>
        <v/>
      </c>
    </row>
    <row r="92" ht="12.75" customHeight="1">
      <c r="A92" s="216"/>
      <c r="B92" s="237"/>
      <c r="C92" s="217"/>
      <c r="D92" s="218"/>
      <c r="E92" s="220" t="str">
        <f>IF($D92="","",VLOOKUP($D92,DMKH!$A$9:$D$50006,2,0))</f>
        <v/>
      </c>
      <c r="F92" s="220" t="str">
        <f>IF($D92="","",VLOOKUP($D92,DMKH!$A$9:$D$50006,3,0))</f>
        <v/>
      </c>
      <c r="G92" s="220" t="str">
        <f>IF($D92="","",VLOOKUP($D92,DMKH!$A$9:$D$50006,4,0))</f>
        <v/>
      </c>
      <c r="H92" s="221"/>
      <c r="I92" s="221"/>
      <c r="J92" s="222" t="str">
        <f t="shared" si="9"/>
        <v/>
      </c>
      <c r="K92" s="216"/>
      <c r="L92" s="224" t="str">
        <f>IF($K92="","",VLOOKUP($K92,'Tong hop'!$A$10:$O$50000,2,0))</f>
        <v/>
      </c>
      <c r="M92" s="225" t="str">
        <f>IF($K92="","",VLOOKUP($K92,'Tong hop'!$A$10:$O$50000,3,0))</f>
        <v/>
      </c>
      <c r="N92" s="226"/>
      <c r="O92" s="227" t="str">
        <f t="shared" si="2"/>
        <v/>
      </c>
      <c r="P92" s="228"/>
      <c r="Q92" s="236"/>
      <c r="R92" s="229" t="str">
        <f>IF(LEFT(A92,2)="PX",IF(K92="",0,VLOOKUP(K92,'Tong hop'!$N$10:$O$50000,2,0)),"")</f>
        <v/>
      </c>
      <c r="S92" s="230">
        <f t="shared" si="3"/>
        <v>0</v>
      </c>
      <c r="T92" s="229" t="str">
        <f>IF($K92="","",VLOOKUP($K92,'Tong hop'!$A$10:$K$50000,10,0))</f>
        <v/>
      </c>
      <c r="U92" s="230" t="str">
        <f>IF($K92="","",VLOOKUP($K92,'Tong hop'!$A$10:$K$50000,11,0))</f>
        <v/>
      </c>
      <c r="V92" s="231">
        <f t="shared" si="4"/>
        <v>0</v>
      </c>
      <c r="W92" s="231" t="str">
        <f t="shared" si="5"/>
        <v/>
      </c>
      <c r="X92" s="231">
        <f t="shared" si="6"/>
        <v>0</v>
      </c>
      <c r="Y92" s="231" t="str">
        <f t="shared" si="7"/>
        <v/>
      </c>
      <c r="Z92" s="232" t="str">
        <f t="shared" si="8"/>
        <v/>
      </c>
    </row>
    <row r="93" ht="12.75" customHeight="1">
      <c r="A93" s="216"/>
      <c r="B93" s="237"/>
      <c r="C93" s="217"/>
      <c r="D93" s="218"/>
      <c r="E93" s="220" t="str">
        <f>IF($D93="","",VLOOKUP($D93,DMKH!$A$9:$D$50006,2,0))</f>
        <v/>
      </c>
      <c r="F93" s="220" t="str">
        <f>IF($D93="","",VLOOKUP($D93,DMKH!$A$9:$D$50006,3,0))</f>
        <v/>
      </c>
      <c r="G93" s="220" t="str">
        <f>IF($D93="","",VLOOKUP($D93,DMKH!$A$9:$D$50006,4,0))</f>
        <v/>
      </c>
      <c r="H93" s="221"/>
      <c r="I93" s="221"/>
      <c r="J93" s="222" t="str">
        <f t="shared" si="9"/>
        <v/>
      </c>
      <c r="K93" s="216"/>
      <c r="L93" s="224" t="str">
        <f>IF($K93="","",VLOOKUP($K93,'Tong hop'!$A$10:$O$50000,2,0))</f>
        <v/>
      </c>
      <c r="M93" s="225" t="str">
        <f>IF($K93="","",VLOOKUP($K93,'Tong hop'!$A$10:$O$50000,3,0))</f>
        <v/>
      </c>
      <c r="N93" s="226"/>
      <c r="O93" s="227" t="str">
        <f t="shared" si="2"/>
        <v/>
      </c>
      <c r="P93" s="228"/>
      <c r="Q93" s="236"/>
      <c r="R93" s="229" t="str">
        <f>IF(LEFT(A93,2)="PX",IF(K93="",0,VLOOKUP(K93,'Tong hop'!$N$10:$O$50000,2,0)),"")</f>
        <v/>
      </c>
      <c r="S93" s="230">
        <f t="shared" si="3"/>
        <v>0</v>
      </c>
      <c r="T93" s="229" t="str">
        <f>IF($K93="","",VLOOKUP($K93,'Tong hop'!$A$10:$K$50000,10,0))</f>
        <v/>
      </c>
      <c r="U93" s="230" t="str">
        <f>IF($K93="","",VLOOKUP($K93,'Tong hop'!$A$10:$K$50000,11,0))</f>
        <v/>
      </c>
      <c r="V93" s="231">
        <f t="shared" si="4"/>
        <v>0</v>
      </c>
      <c r="W93" s="231" t="str">
        <f t="shared" si="5"/>
        <v/>
      </c>
      <c r="X93" s="231">
        <f t="shared" si="6"/>
        <v>0</v>
      </c>
      <c r="Y93" s="231" t="str">
        <f t="shared" si="7"/>
        <v/>
      </c>
      <c r="Z93" s="232" t="str">
        <f t="shared" si="8"/>
        <v/>
      </c>
    </row>
    <row r="94" ht="12.75" customHeight="1">
      <c r="A94" s="216"/>
      <c r="B94" s="237"/>
      <c r="C94" s="217"/>
      <c r="D94" s="218"/>
      <c r="E94" s="220" t="str">
        <f>IF($D94="","",VLOOKUP($D94,DMKH!$A$9:$D$50006,2,0))</f>
        <v/>
      </c>
      <c r="F94" s="220" t="str">
        <f>IF($D94="","",VLOOKUP($D94,DMKH!$A$9:$D$50006,3,0))</f>
        <v/>
      </c>
      <c r="G94" s="220" t="str">
        <f>IF($D94="","",VLOOKUP($D94,DMKH!$A$9:$D$50006,4,0))</f>
        <v/>
      </c>
      <c r="H94" s="221"/>
      <c r="I94" s="221"/>
      <c r="J94" s="222" t="str">
        <f t="shared" si="9"/>
        <v/>
      </c>
      <c r="K94" s="216"/>
      <c r="L94" s="224" t="str">
        <f>IF($K94="","",VLOOKUP($K94,'Tong hop'!$A$10:$O$50000,2,0))</f>
        <v/>
      </c>
      <c r="M94" s="225" t="str">
        <f>IF($K94="","",VLOOKUP($K94,'Tong hop'!$A$10:$O$50000,3,0))</f>
        <v/>
      </c>
      <c r="N94" s="226"/>
      <c r="O94" s="227" t="str">
        <f t="shared" si="2"/>
        <v/>
      </c>
      <c r="P94" s="228"/>
      <c r="Q94" s="236"/>
      <c r="R94" s="229" t="str">
        <f>IF(LEFT(A94,2)="PX",IF(K94="",0,VLOOKUP(K94,'Tong hop'!$N$10:$O$50000,2,0)),"")</f>
        <v/>
      </c>
      <c r="S94" s="230">
        <f t="shared" si="3"/>
        <v>0</v>
      </c>
      <c r="T94" s="229" t="str">
        <f>IF($K94="","",VLOOKUP($K94,'Tong hop'!$A$10:$K$50000,10,0))</f>
        <v/>
      </c>
      <c r="U94" s="230" t="str">
        <f>IF($K94="","",VLOOKUP($K94,'Tong hop'!$A$10:$K$50000,11,0))</f>
        <v/>
      </c>
      <c r="V94" s="231">
        <f t="shared" si="4"/>
        <v>0</v>
      </c>
      <c r="W94" s="231" t="str">
        <f t="shared" si="5"/>
        <v/>
      </c>
      <c r="X94" s="231">
        <f t="shared" si="6"/>
        <v>0</v>
      </c>
      <c r="Y94" s="231" t="str">
        <f t="shared" si="7"/>
        <v/>
      </c>
      <c r="Z94" s="232" t="str">
        <f t="shared" si="8"/>
        <v/>
      </c>
    </row>
    <row r="95" ht="12.75" customHeight="1">
      <c r="A95" s="216"/>
      <c r="B95" s="237"/>
      <c r="C95" s="217"/>
      <c r="D95" s="218"/>
      <c r="E95" s="220" t="str">
        <f>IF($D95="","",VLOOKUP($D95,DMKH!$A$9:$D$50006,2,0))</f>
        <v/>
      </c>
      <c r="F95" s="220" t="str">
        <f>IF($D95="","",VLOOKUP($D95,DMKH!$A$9:$D$50006,3,0))</f>
        <v/>
      </c>
      <c r="G95" s="220" t="str">
        <f>IF($D95="","",VLOOKUP($D95,DMKH!$A$9:$D$50006,4,0))</f>
        <v/>
      </c>
      <c r="H95" s="221"/>
      <c r="I95" s="221"/>
      <c r="J95" s="222" t="str">
        <f t="shared" si="9"/>
        <v/>
      </c>
      <c r="K95" s="216"/>
      <c r="L95" s="224" t="str">
        <f>IF($K95="","",VLOOKUP($K95,'Tong hop'!$A$10:$O$50000,2,0))</f>
        <v/>
      </c>
      <c r="M95" s="225" t="str">
        <f>IF($K95="","",VLOOKUP($K95,'Tong hop'!$A$10:$O$50000,3,0))</f>
        <v/>
      </c>
      <c r="N95" s="226"/>
      <c r="O95" s="227" t="str">
        <f t="shared" si="2"/>
        <v/>
      </c>
      <c r="P95" s="228"/>
      <c r="Q95" s="236"/>
      <c r="R95" s="229" t="str">
        <f>IF(LEFT(A95,2)="PX",IF(K95="",0,VLOOKUP(K95,'Tong hop'!$N$10:$O$50000,2,0)),"")</f>
        <v/>
      </c>
      <c r="S95" s="230">
        <f t="shared" si="3"/>
        <v>0</v>
      </c>
      <c r="T95" s="229" t="str">
        <f>IF($K95="","",VLOOKUP($K95,'Tong hop'!$A$10:$K$50000,10,0))</f>
        <v/>
      </c>
      <c r="U95" s="230" t="str">
        <f>IF($K95="","",VLOOKUP($K95,'Tong hop'!$A$10:$K$50000,11,0))</f>
        <v/>
      </c>
      <c r="V95" s="231">
        <f t="shared" si="4"/>
        <v>0</v>
      </c>
      <c r="W95" s="231" t="str">
        <f t="shared" si="5"/>
        <v/>
      </c>
      <c r="X95" s="231">
        <f t="shared" si="6"/>
        <v>0</v>
      </c>
      <c r="Y95" s="231" t="str">
        <f t="shared" si="7"/>
        <v/>
      </c>
      <c r="Z95" s="232" t="str">
        <f t="shared" si="8"/>
        <v/>
      </c>
    </row>
    <row r="96" ht="12.75" customHeight="1">
      <c r="A96" s="216"/>
      <c r="B96" s="237"/>
      <c r="C96" s="217"/>
      <c r="D96" s="218"/>
      <c r="E96" s="220" t="str">
        <f>IF($D96="","",VLOOKUP($D96,DMKH!$A$9:$D$50006,2,0))</f>
        <v/>
      </c>
      <c r="F96" s="220" t="str">
        <f>IF($D96="","",VLOOKUP($D96,DMKH!$A$9:$D$50006,3,0))</f>
        <v/>
      </c>
      <c r="G96" s="220" t="str">
        <f>IF($D96="","",VLOOKUP($D96,DMKH!$A$9:$D$50006,4,0))</f>
        <v/>
      </c>
      <c r="H96" s="221"/>
      <c r="I96" s="221"/>
      <c r="J96" s="222" t="str">
        <f t="shared" si="9"/>
        <v/>
      </c>
      <c r="K96" s="216"/>
      <c r="L96" s="224" t="str">
        <f>IF($K96="","",VLOOKUP($K96,'Tong hop'!$A$10:$O$50000,2,0))</f>
        <v/>
      </c>
      <c r="M96" s="225" t="str">
        <f>IF($K96="","",VLOOKUP($K96,'Tong hop'!$A$10:$O$50000,3,0))</f>
        <v/>
      </c>
      <c r="N96" s="226"/>
      <c r="O96" s="227" t="str">
        <f t="shared" si="2"/>
        <v/>
      </c>
      <c r="P96" s="228"/>
      <c r="Q96" s="236"/>
      <c r="R96" s="229" t="str">
        <f>IF(LEFT(A96,2)="PX",IF(K96="",0,VLOOKUP(K96,'Tong hop'!$N$10:$O$50000,2,0)),"")</f>
        <v/>
      </c>
      <c r="S96" s="230">
        <f t="shared" si="3"/>
        <v>0</v>
      </c>
      <c r="T96" s="229" t="str">
        <f>IF($K96="","",VLOOKUP($K96,'Tong hop'!$A$10:$K$50000,10,0))</f>
        <v/>
      </c>
      <c r="U96" s="230" t="str">
        <f>IF($K96="","",VLOOKUP($K96,'Tong hop'!$A$10:$K$50000,11,0))</f>
        <v/>
      </c>
      <c r="V96" s="231">
        <f t="shared" si="4"/>
        <v>0</v>
      </c>
      <c r="W96" s="231" t="str">
        <f t="shared" si="5"/>
        <v/>
      </c>
      <c r="X96" s="231">
        <f t="shared" si="6"/>
        <v>0</v>
      </c>
      <c r="Y96" s="231" t="str">
        <f t="shared" si="7"/>
        <v/>
      </c>
      <c r="Z96" s="232" t="str">
        <f t="shared" si="8"/>
        <v/>
      </c>
    </row>
    <row r="97" ht="12.75" customHeight="1">
      <c r="A97" s="216"/>
      <c r="B97" s="237"/>
      <c r="C97" s="217"/>
      <c r="D97" s="218"/>
      <c r="E97" s="220" t="str">
        <f>IF($D97="","",VLOOKUP($D97,DMKH!$A$9:$D$50006,2,0))</f>
        <v/>
      </c>
      <c r="F97" s="220" t="str">
        <f>IF($D97="","",VLOOKUP($D97,DMKH!$A$9:$D$50006,3,0))</f>
        <v/>
      </c>
      <c r="G97" s="220" t="str">
        <f>IF($D97="","",VLOOKUP($D97,DMKH!$A$9:$D$50006,4,0))</f>
        <v/>
      </c>
      <c r="H97" s="221"/>
      <c r="I97" s="221"/>
      <c r="J97" s="222" t="str">
        <f t="shared" si="9"/>
        <v/>
      </c>
      <c r="K97" s="216"/>
      <c r="L97" s="224" t="str">
        <f>IF($K97="","",VLOOKUP($K97,'Tong hop'!$A$10:$O$50000,2,0))</f>
        <v/>
      </c>
      <c r="M97" s="225" t="str">
        <f>IF($K97="","",VLOOKUP($K97,'Tong hop'!$A$10:$O$50000,3,0))</f>
        <v/>
      </c>
      <c r="N97" s="226"/>
      <c r="O97" s="227" t="str">
        <f t="shared" si="2"/>
        <v/>
      </c>
      <c r="P97" s="228"/>
      <c r="Q97" s="236"/>
      <c r="R97" s="229" t="str">
        <f>IF(LEFT(A97,2)="PX",IF(K97="",0,VLOOKUP(K97,'Tong hop'!$N$10:$O$50000,2,0)),"")</f>
        <v/>
      </c>
      <c r="S97" s="230">
        <f t="shared" si="3"/>
        <v>0</v>
      </c>
      <c r="T97" s="229" t="str">
        <f>IF($K97="","",VLOOKUP($K97,'Tong hop'!$A$10:$K$50000,10,0))</f>
        <v/>
      </c>
      <c r="U97" s="230" t="str">
        <f>IF($K97="","",VLOOKUP($K97,'Tong hop'!$A$10:$K$50000,11,0))</f>
        <v/>
      </c>
      <c r="V97" s="231">
        <f t="shared" si="4"/>
        <v>0</v>
      </c>
      <c r="W97" s="231" t="str">
        <f t="shared" si="5"/>
        <v/>
      </c>
      <c r="X97" s="231">
        <f t="shared" si="6"/>
        <v>0</v>
      </c>
      <c r="Y97" s="231" t="str">
        <f t="shared" si="7"/>
        <v/>
      </c>
      <c r="Z97" s="232" t="str">
        <f t="shared" si="8"/>
        <v/>
      </c>
    </row>
    <row r="98" ht="12.75" customHeight="1">
      <c r="A98" s="216"/>
      <c r="B98" s="237"/>
      <c r="C98" s="217"/>
      <c r="D98" s="218"/>
      <c r="E98" s="220" t="str">
        <f>IF($D98="","",VLOOKUP($D98,DMKH!$A$9:$D$50006,2,0))</f>
        <v/>
      </c>
      <c r="F98" s="220" t="str">
        <f>IF($D98="","",VLOOKUP($D98,DMKH!$A$9:$D$50006,3,0))</f>
        <v/>
      </c>
      <c r="G98" s="220" t="str">
        <f>IF($D98="","",VLOOKUP($D98,DMKH!$A$9:$D$50006,4,0))</f>
        <v/>
      </c>
      <c r="H98" s="221"/>
      <c r="I98" s="221"/>
      <c r="J98" s="222" t="str">
        <f t="shared" si="9"/>
        <v/>
      </c>
      <c r="K98" s="216"/>
      <c r="L98" s="224" t="str">
        <f>IF($K98="","",VLOOKUP($K98,'Tong hop'!$A$10:$O$50000,2,0))</f>
        <v/>
      </c>
      <c r="M98" s="225" t="str">
        <f>IF($K98="","",VLOOKUP($K98,'Tong hop'!$A$10:$O$50000,3,0))</f>
        <v/>
      </c>
      <c r="N98" s="226"/>
      <c r="O98" s="227" t="str">
        <f t="shared" si="2"/>
        <v/>
      </c>
      <c r="P98" s="228"/>
      <c r="Q98" s="236"/>
      <c r="R98" s="229" t="str">
        <f>IF(LEFT(A98,2)="PX",IF(K98="",0,VLOOKUP(K98,'Tong hop'!$N$10:$O$50000,2,0)),"")</f>
        <v/>
      </c>
      <c r="S98" s="230">
        <f t="shared" si="3"/>
        <v>0</v>
      </c>
      <c r="T98" s="229" t="str">
        <f>IF($K98="","",VLOOKUP($K98,'Tong hop'!$A$10:$K$50000,10,0))</f>
        <v/>
      </c>
      <c r="U98" s="230" t="str">
        <f>IF($K98="","",VLOOKUP($K98,'Tong hop'!$A$10:$K$50000,11,0))</f>
        <v/>
      </c>
      <c r="V98" s="231">
        <f t="shared" si="4"/>
        <v>0</v>
      </c>
      <c r="W98" s="231" t="str">
        <f t="shared" si="5"/>
        <v/>
      </c>
      <c r="X98" s="231">
        <f t="shared" si="6"/>
        <v>0</v>
      </c>
      <c r="Y98" s="231" t="str">
        <f t="shared" si="7"/>
        <v/>
      </c>
      <c r="Z98" s="232" t="str">
        <f t="shared" si="8"/>
        <v/>
      </c>
    </row>
    <row r="99" ht="12.75" customHeight="1">
      <c r="A99" s="216"/>
      <c r="B99" s="237"/>
      <c r="C99" s="217"/>
      <c r="D99" s="218"/>
      <c r="E99" s="220" t="str">
        <f>IF($D99="","",VLOOKUP($D99,DMKH!$A$9:$D$50006,2,0))</f>
        <v/>
      </c>
      <c r="F99" s="220" t="str">
        <f>IF($D99="","",VLOOKUP($D99,DMKH!$A$9:$D$50006,3,0))</f>
        <v/>
      </c>
      <c r="G99" s="220" t="str">
        <f>IF($D99="","",VLOOKUP($D99,DMKH!$A$9:$D$50006,4,0))</f>
        <v/>
      </c>
      <c r="H99" s="221"/>
      <c r="I99" s="221"/>
      <c r="J99" s="222" t="str">
        <f t="shared" si="9"/>
        <v/>
      </c>
      <c r="K99" s="216"/>
      <c r="L99" s="224" t="str">
        <f>IF($K99="","",VLOOKUP($K99,'Tong hop'!$A$10:$O$50000,2,0))</f>
        <v/>
      </c>
      <c r="M99" s="225" t="str">
        <f>IF($K99="","",VLOOKUP($K99,'Tong hop'!$A$10:$O$50000,3,0))</f>
        <v/>
      </c>
      <c r="N99" s="226"/>
      <c r="O99" s="227" t="str">
        <f t="shared" si="2"/>
        <v/>
      </c>
      <c r="P99" s="228"/>
      <c r="Q99" s="236"/>
      <c r="R99" s="229" t="str">
        <f>IF(LEFT(A99,2)="PX",IF(K99="",0,VLOOKUP(K99,'Tong hop'!$N$10:$O$50000,2,0)),"")</f>
        <v/>
      </c>
      <c r="S99" s="230">
        <f t="shared" si="3"/>
        <v>0</v>
      </c>
      <c r="T99" s="229" t="str">
        <f>IF($K99="","",VLOOKUP($K99,'Tong hop'!$A$10:$K$50000,10,0))</f>
        <v/>
      </c>
      <c r="U99" s="230" t="str">
        <f>IF($K99="","",VLOOKUP($K99,'Tong hop'!$A$10:$K$50000,11,0))</f>
        <v/>
      </c>
      <c r="V99" s="231">
        <f t="shared" si="4"/>
        <v>0</v>
      </c>
      <c r="W99" s="231" t="str">
        <f t="shared" si="5"/>
        <v/>
      </c>
      <c r="X99" s="231">
        <f t="shared" si="6"/>
        <v>0</v>
      </c>
      <c r="Y99" s="231" t="str">
        <f t="shared" si="7"/>
        <v/>
      </c>
      <c r="Z99" s="232" t="str">
        <f t="shared" si="8"/>
        <v/>
      </c>
    </row>
    <row r="100" ht="12.75" customHeight="1">
      <c r="A100" s="216"/>
      <c r="B100" s="237"/>
      <c r="C100" s="217"/>
      <c r="D100" s="218"/>
      <c r="E100" s="220" t="str">
        <f>IF($D100="","",VLOOKUP($D100,DMKH!$A$9:$D$50006,2,0))</f>
        <v/>
      </c>
      <c r="F100" s="220" t="str">
        <f>IF($D100="","",VLOOKUP($D100,DMKH!$A$9:$D$50006,3,0))</f>
        <v/>
      </c>
      <c r="G100" s="220" t="str">
        <f>IF($D100="","",VLOOKUP($D100,DMKH!$A$9:$D$50006,4,0))</f>
        <v/>
      </c>
      <c r="H100" s="221"/>
      <c r="I100" s="221"/>
      <c r="J100" s="222" t="str">
        <f t="shared" si="9"/>
        <v/>
      </c>
      <c r="K100" s="216"/>
      <c r="L100" s="224" t="str">
        <f>IF($K100="","",VLOOKUP($K100,'Tong hop'!$A$10:$O$50000,2,0))</f>
        <v/>
      </c>
      <c r="M100" s="225" t="str">
        <f>IF($K100="","",VLOOKUP($K100,'Tong hop'!$A$10:$O$50000,3,0))</f>
        <v/>
      </c>
      <c r="N100" s="226"/>
      <c r="O100" s="227" t="str">
        <f t="shared" si="2"/>
        <v/>
      </c>
      <c r="P100" s="228"/>
      <c r="Q100" s="236"/>
      <c r="R100" s="229" t="str">
        <f>IF(LEFT(A100,2)="PX",IF(K100="",0,VLOOKUP(K100,'Tong hop'!$N$10:$O$50000,2,0)),"")</f>
        <v/>
      </c>
      <c r="S100" s="230">
        <f t="shared" si="3"/>
        <v>0</v>
      </c>
      <c r="T100" s="229" t="str">
        <f>IF($K100="","",VLOOKUP($K100,'Tong hop'!$A$10:$K$50000,10,0))</f>
        <v/>
      </c>
      <c r="U100" s="230" t="str">
        <f>IF($K100="","",VLOOKUP($K100,'Tong hop'!$A$10:$K$50000,11,0))</f>
        <v/>
      </c>
      <c r="V100" s="231">
        <f t="shared" si="4"/>
        <v>0</v>
      </c>
      <c r="W100" s="231" t="str">
        <f t="shared" si="5"/>
        <v/>
      </c>
      <c r="X100" s="231">
        <f t="shared" si="6"/>
        <v>0</v>
      </c>
      <c r="Y100" s="231" t="str">
        <f t="shared" si="7"/>
        <v/>
      </c>
      <c r="Z100" s="232" t="str">
        <f t="shared" si="8"/>
        <v/>
      </c>
    </row>
    <row r="101" ht="12.75" customHeight="1">
      <c r="A101" s="216"/>
      <c r="B101" s="237"/>
      <c r="C101" s="217"/>
      <c r="D101" s="218"/>
      <c r="E101" s="220" t="str">
        <f>IF($D101="","",VLOOKUP($D101,DMKH!$A$9:$D$50006,2,0))</f>
        <v/>
      </c>
      <c r="F101" s="220" t="str">
        <f>IF($D101="","",VLOOKUP($D101,DMKH!$A$9:$D$50006,3,0))</f>
        <v/>
      </c>
      <c r="G101" s="220" t="str">
        <f>IF($D101="","",VLOOKUP($D101,DMKH!$A$9:$D$50006,4,0))</f>
        <v/>
      </c>
      <c r="H101" s="221"/>
      <c r="I101" s="221"/>
      <c r="J101" s="222" t="str">
        <f t="shared" si="9"/>
        <v/>
      </c>
      <c r="K101" s="216"/>
      <c r="L101" s="224" t="str">
        <f>IF($K101="","",VLOOKUP($K101,'Tong hop'!$A$10:$O$50000,2,0))</f>
        <v/>
      </c>
      <c r="M101" s="225" t="str">
        <f>IF($K101="","",VLOOKUP($K101,'Tong hop'!$A$10:$O$50000,3,0))</f>
        <v/>
      </c>
      <c r="N101" s="226"/>
      <c r="O101" s="227" t="str">
        <f t="shared" si="2"/>
        <v/>
      </c>
      <c r="P101" s="228"/>
      <c r="Q101" s="236"/>
      <c r="R101" s="229" t="str">
        <f>IF(LEFT(A101,2)="PX",IF(K101="",0,VLOOKUP(K101,'Tong hop'!$N$10:$O$50000,2,0)),"")</f>
        <v/>
      </c>
      <c r="S101" s="230">
        <f t="shared" si="3"/>
        <v>0</v>
      </c>
      <c r="T101" s="229" t="str">
        <f>IF($K101="","",VLOOKUP($K101,'Tong hop'!$A$10:$K$50000,10,0))</f>
        <v/>
      </c>
      <c r="U101" s="230" t="str">
        <f>IF($K101="","",VLOOKUP($K101,'Tong hop'!$A$10:$K$50000,11,0))</f>
        <v/>
      </c>
      <c r="V101" s="231">
        <f t="shared" si="4"/>
        <v>0</v>
      </c>
      <c r="W101" s="231" t="str">
        <f t="shared" si="5"/>
        <v/>
      </c>
      <c r="X101" s="231">
        <f t="shared" si="6"/>
        <v>0</v>
      </c>
      <c r="Y101" s="231" t="str">
        <f t="shared" si="7"/>
        <v/>
      </c>
      <c r="Z101" s="232" t="str">
        <f t="shared" si="8"/>
        <v/>
      </c>
    </row>
    <row r="102" ht="12.75" customHeight="1">
      <c r="A102" s="216"/>
      <c r="B102" s="237"/>
      <c r="C102" s="217"/>
      <c r="D102" s="218"/>
      <c r="E102" s="220" t="str">
        <f>IF($D102="","",VLOOKUP($D102,DMKH!$A$9:$D$50006,2,0))</f>
        <v/>
      </c>
      <c r="F102" s="220" t="str">
        <f>IF($D102="","",VLOOKUP($D102,DMKH!$A$9:$D$50006,3,0))</f>
        <v/>
      </c>
      <c r="G102" s="220" t="str">
        <f>IF($D102="","",VLOOKUP($D102,DMKH!$A$9:$D$50006,4,0))</f>
        <v/>
      </c>
      <c r="H102" s="221"/>
      <c r="I102" s="221"/>
      <c r="J102" s="222" t="str">
        <f t="shared" si="9"/>
        <v/>
      </c>
      <c r="K102" s="216"/>
      <c r="L102" s="224" t="str">
        <f>IF($K102="","",VLOOKUP($K102,'Tong hop'!$A$10:$O$50000,2,0))</f>
        <v/>
      </c>
      <c r="M102" s="225" t="str">
        <f>IF($K102="","",VLOOKUP($K102,'Tong hop'!$A$10:$O$50000,3,0))</f>
        <v/>
      </c>
      <c r="N102" s="226"/>
      <c r="O102" s="227" t="str">
        <f t="shared" si="2"/>
        <v/>
      </c>
      <c r="P102" s="228"/>
      <c r="Q102" s="236"/>
      <c r="R102" s="229" t="str">
        <f>IF(LEFT(A102,2)="PX",IF(K102="",0,VLOOKUP(K102,'Tong hop'!$N$10:$O$50000,2,0)),"")</f>
        <v/>
      </c>
      <c r="S102" s="230">
        <f t="shared" si="3"/>
        <v>0</v>
      </c>
      <c r="T102" s="229" t="str">
        <f>IF($K102="","",VLOOKUP($K102,'Tong hop'!$A$10:$K$50000,10,0))</f>
        <v/>
      </c>
      <c r="U102" s="230" t="str">
        <f>IF($K102="","",VLOOKUP($K102,'Tong hop'!$A$10:$K$50000,11,0))</f>
        <v/>
      </c>
      <c r="V102" s="231">
        <f t="shared" si="4"/>
        <v>0</v>
      </c>
      <c r="W102" s="231" t="str">
        <f t="shared" si="5"/>
        <v/>
      </c>
      <c r="X102" s="231">
        <f t="shared" si="6"/>
        <v>0</v>
      </c>
      <c r="Y102" s="231" t="str">
        <f t="shared" si="7"/>
        <v/>
      </c>
      <c r="Z102" s="232" t="str">
        <f t="shared" si="8"/>
        <v/>
      </c>
    </row>
    <row r="103" ht="12.75" customHeight="1">
      <c r="A103" s="216"/>
      <c r="B103" s="237"/>
      <c r="C103" s="217"/>
      <c r="D103" s="218"/>
      <c r="E103" s="220" t="str">
        <f>IF($D103="","",VLOOKUP($D103,DMKH!$A$9:$D$50006,2,0))</f>
        <v/>
      </c>
      <c r="F103" s="220" t="str">
        <f>IF($D103="","",VLOOKUP($D103,DMKH!$A$9:$D$50006,3,0))</f>
        <v/>
      </c>
      <c r="G103" s="220" t="str">
        <f>IF($D103="","",VLOOKUP($D103,DMKH!$A$9:$D$50006,4,0))</f>
        <v/>
      </c>
      <c r="H103" s="221"/>
      <c r="I103" s="221"/>
      <c r="J103" s="222" t="str">
        <f t="shared" si="9"/>
        <v/>
      </c>
      <c r="K103" s="216"/>
      <c r="L103" s="224" t="str">
        <f>IF($K103="","",VLOOKUP($K103,'Tong hop'!$A$10:$O$50000,2,0))</f>
        <v/>
      </c>
      <c r="M103" s="225" t="str">
        <f>IF($K103="","",VLOOKUP($K103,'Tong hop'!$A$10:$O$50000,3,0))</f>
        <v/>
      </c>
      <c r="N103" s="226"/>
      <c r="O103" s="227" t="str">
        <f t="shared" si="2"/>
        <v/>
      </c>
      <c r="P103" s="228"/>
      <c r="Q103" s="236"/>
      <c r="R103" s="229" t="str">
        <f>IF(LEFT(A103,2)="PX",IF(K103="",0,VLOOKUP(K103,'Tong hop'!$N$10:$O$50000,2,0)),"")</f>
        <v/>
      </c>
      <c r="S103" s="230">
        <f t="shared" si="3"/>
        <v>0</v>
      </c>
      <c r="T103" s="229" t="str">
        <f>IF($K103="","",VLOOKUP($K103,'Tong hop'!$A$10:$K$50000,10,0))</f>
        <v/>
      </c>
      <c r="U103" s="230" t="str">
        <f>IF($K103="","",VLOOKUP($K103,'Tong hop'!$A$10:$K$50000,11,0))</f>
        <v/>
      </c>
      <c r="V103" s="231">
        <f t="shared" si="4"/>
        <v>0</v>
      </c>
      <c r="W103" s="231" t="str">
        <f t="shared" si="5"/>
        <v/>
      </c>
      <c r="X103" s="231">
        <f t="shared" si="6"/>
        <v>0</v>
      </c>
      <c r="Y103" s="231" t="str">
        <f t="shared" si="7"/>
        <v/>
      </c>
      <c r="Z103" s="232" t="str">
        <f t="shared" si="8"/>
        <v/>
      </c>
    </row>
    <row r="104" ht="12.75" customHeight="1">
      <c r="A104" s="216"/>
      <c r="B104" s="237"/>
      <c r="C104" s="217"/>
      <c r="D104" s="218"/>
      <c r="E104" s="220" t="str">
        <f>IF($D104="","",VLOOKUP($D104,DMKH!$A$9:$D$50006,2,0))</f>
        <v/>
      </c>
      <c r="F104" s="220" t="str">
        <f>IF($D104="","",VLOOKUP($D104,DMKH!$A$9:$D$50006,3,0))</f>
        <v/>
      </c>
      <c r="G104" s="220" t="str">
        <f>IF($D104="","",VLOOKUP($D104,DMKH!$A$9:$D$50006,4,0))</f>
        <v/>
      </c>
      <c r="H104" s="221"/>
      <c r="I104" s="221"/>
      <c r="J104" s="222" t="str">
        <f t="shared" si="9"/>
        <v/>
      </c>
      <c r="K104" s="216"/>
      <c r="L104" s="224" t="str">
        <f>IF($K104="","",VLOOKUP($K104,'Tong hop'!$A$10:$O$50000,2,0))</f>
        <v/>
      </c>
      <c r="M104" s="225" t="str">
        <f>IF($K104="","",VLOOKUP($K104,'Tong hop'!$A$10:$O$50000,3,0))</f>
        <v/>
      </c>
      <c r="N104" s="226"/>
      <c r="O104" s="227" t="str">
        <f t="shared" si="2"/>
        <v/>
      </c>
      <c r="P104" s="228"/>
      <c r="Q104" s="236"/>
      <c r="R104" s="229" t="str">
        <f>IF(LEFT(A104,2)="PX",IF(K104="",0,VLOOKUP(K104,'Tong hop'!$N$10:$O$50000,2,0)),"")</f>
        <v/>
      </c>
      <c r="S104" s="230">
        <f t="shared" si="3"/>
        <v>0</v>
      </c>
      <c r="T104" s="229" t="str">
        <f>IF($K104="","",VLOOKUP($K104,'Tong hop'!$A$10:$K$50000,10,0))</f>
        <v/>
      </c>
      <c r="U104" s="230" t="str">
        <f>IF($K104="","",VLOOKUP($K104,'Tong hop'!$A$10:$K$50000,11,0))</f>
        <v/>
      </c>
      <c r="V104" s="231">
        <f t="shared" si="4"/>
        <v>0</v>
      </c>
      <c r="W104" s="231" t="str">
        <f t="shared" si="5"/>
        <v/>
      </c>
      <c r="X104" s="231">
        <f t="shared" si="6"/>
        <v>0</v>
      </c>
      <c r="Y104" s="231" t="str">
        <f t="shared" si="7"/>
        <v/>
      </c>
      <c r="Z104" s="232" t="str">
        <f t="shared" si="8"/>
        <v/>
      </c>
    </row>
    <row r="105" ht="12.75" customHeight="1">
      <c r="A105" s="216"/>
      <c r="B105" s="237"/>
      <c r="C105" s="217"/>
      <c r="D105" s="218"/>
      <c r="E105" s="220" t="str">
        <f>IF($D105="","",VLOOKUP($D105,DMKH!$A$9:$D$50006,2,0))</f>
        <v/>
      </c>
      <c r="F105" s="220" t="str">
        <f>IF($D105="","",VLOOKUP($D105,DMKH!$A$9:$D$50006,3,0))</f>
        <v/>
      </c>
      <c r="G105" s="220" t="str">
        <f>IF($D105="","",VLOOKUP($D105,DMKH!$A$9:$D$50006,4,0))</f>
        <v/>
      </c>
      <c r="H105" s="221"/>
      <c r="I105" s="221"/>
      <c r="J105" s="222" t="str">
        <f t="shared" si="9"/>
        <v/>
      </c>
      <c r="K105" s="216"/>
      <c r="L105" s="224" t="str">
        <f>IF($K105="","",VLOOKUP($K105,'Tong hop'!$A$10:$O$50000,2,0))</f>
        <v/>
      </c>
      <c r="M105" s="225" t="str">
        <f>IF($K105="","",VLOOKUP($K105,'Tong hop'!$A$10:$O$50000,3,0))</f>
        <v/>
      </c>
      <c r="N105" s="226"/>
      <c r="O105" s="227" t="str">
        <f t="shared" si="2"/>
        <v/>
      </c>
      <c r="P105" s="228"/>
      <c r="Q105" s="236"/>
      <c r="R105" s="229" t="str">
        <f>IF(LEFT(A105,2)="PX",IF(K105="",0,VLOOKUP(K105,'Tong hop'!$N$10:$O$50000,2,0)),"")</f>
        <v/>
      </c>
      <c r="S105" s="230">
        <f t="shared" si="3"/>
        <v>0</v>
      </c>
      <c r="T105" s="229" t="str">
        <f>IF($K105="","",VLOOKUP($K105,'Tong hop'!$A$10:$K$50000,10,0))</f>
        <v/>
      </c>
      <c r="U105" s="230" t="str">
        <f>IF($K105="","",VLOOKUP($K105,'Tong hop'!$A$10:$K$50000,11,0))</f>
        <v/>
      </c>
      <c r="V105" s="231">
        <f t="shared" si="4"/>
        <v>0</v>
      </c>
      <c r="W105" s="231" t="str">
        <f t="shared" si="5"/>
        <v/>
      </c>
      <c r="X105" s="231">
        <f t="shared" si="6"/>
        <v>0</v>
      </c>
      <c r="Y105" s="231" t="str">
        <f t="shared" si="7"/>
        <v/>
      </c>
      <c r="Z105" s="232" t="str">
        <f t="shared" si="8"/>
        <v/>
      </c>
    </row>
    <row r="106" ht="12.75" customHeight="1">
      <c r="A106" s="216"/>
      <c r="B106" s="237"/>
      <c r="C106" s="217"/>
      <c r="D106" s="218"/>
      <c r="E106" s="220" t="str">
        <f>IF($D106="","",VLOOKUP($D106,DMKH!$A$9:$D$50006,2,0))</f>
        <v/>
      </c>
      <c r="F106" s="220" t="str">
        <f>IF($D106="","",VLOOKUP($D106,DMKH!$A$9:$D$50006,3,0))</f>
        <v/>
      </c>
      <c r="G106" s="220" t="str">
        <f>IF($D106="","",VLOOKUP($D106,DMKH!$A$9:$D$50006,4,0))</f>
        <v/>
      </c>
      <c r="H106" s="221"/>
      <c r="I106" s="221"/>
      <c r="J106" s="222" t="str">
        <f t="shared" si="9"/>
        <v/>
      </c>
      <c r="K106" s="216"/>
      <c r="L106" s="224" t="str">
        <f>IF($K106="","",VLOOKUP($K106,'Tong hop'!$A$10:$O$50000,2,0))</f>
        <v/>
      </c>
      <c r="M106" s="225" t="str">
        <f>IF($K106="","",VLOOKUP($K106,'Tong hop'!$A$10:$O$50000,3,0))</f>
        <v/>
      </c>
      <c r="N106" s="226"/>
      <c r="O106" s="227" t="str">
        <f t="shared" si="2"/>
        <v/>
      </c>
      <c r="P106" s="228"/>
      <c r="Q106" s="236"/>
      <c r="R106" s="229" t="str">
        <f>IF(LEFT(A106,2)="PX",IF(K106="",0,VLOOKUP(K106,'Tong hop'!$N$10:$O$50000,2,0)),"")</f>
        <v/>
      </c>
      <c r="S106" s="230">
        <f t="shared" si="3"/>
        <v>0</v>
      </c>
      <c r="T106" s="229" t="str">
        <f>IF($K106="","",VLOOKUP($K106,'Tong hop'!$A$10:$K$50000,10,0))</f>
        <v/>
      </c>
      <c r="U106" s="230" t="str">
        <f>IF($K106="","",VLOOKUP($K106,'Tong hop'!$A$10:$K$50000,11,0))</f>
        <v/>
      </c>
      <c r="V106" s="231">
        <f t="shared" si="4"/>
        <v>0</v>
      </c>
      <c r="W106" s="231" t="str">
        <f t="shared" si="5"/>
        <v/>
      </c>
      <c r="X106" s="231">
        <f t="shared" si="6"/>
        <v>0</v>
      </c>
      <c r="Y106" s="231" t="str">
        <f t="shared" si="7"/>
        <v/>
      </c>
      <c r="Z106" s="232" t="str">
        <f t="shared" si="8"/>
        <v/>
      </c>
    </row>
    <row r="107" ht="12.75" customHeight="1">
      <c r="A107" s="216"/>
      <c r="B107" s="237"/>
      <c r="C107" s="217"/>
      <c r="D107" s="218"/>
      <c r="E107" s="220" t="str">
        <f>IF($D107="","",VLOOKUP($D107,DMKH!$A$9:$D$50006,2,0))</f>
        <v/>
      </c>
      <c r="F107" s="220" t="str">
        <f>IF($D107="","",VLOOKUP($D107,DMKH!$A$9:$D$50006,3,0))</f>
        <v/>
      </c>
      <c r="G107" s="220" t="str">
        <f>IF($D107="","",VLOOKUP($D107,DMKH!$A$9:$D$50006,4,0))</f>
        <v/>
      </c>
      <c r="H107" s="221"/>
      <c r="I107" s="221"/>
      <c r="J107" s="222" t="str">
        <f t="shared" si="9"/>
        <v/>
      </c>
      <c r="K107" s="216"/>
      <c r="L107" s="224" t="str">
        <f>IF($K107="","",VLOOKUP($K107,'Tong hop'!$A$10:$O$50000,2,0))</f>
        <v/>
      </c>
      <c r="M107" s="225" t="str">
        <f>IF($K107="","",VLOOKUP($K107,'Tong hop'!$A$10:$O$50000,3,0))</f>
        <v/>
      </c>
      <c r="N107" s="226"/>
      <c r="O107" s="227" t="str">
        <f t="shared" si="2"/>
        <v/>
      </c>
      <c r="P107" s="228"/>
      <c r="Q107" s="236"/>
      <c r="R107" s="229" t="str">
        <f>IF(LEFT(A107,2)="PX",IF(K107="",0,VLOOKUP(K107,'Tong hop'!$N$10:$O$50000,2,0)),"")</f>
        <v/>
      </c>
      <c r="S107" s="230">
        <f t="shared" si="3"/>
        <v>0</v>
      </c>
      <c r="T107" s="229" t="str">
        <f>IF($K107="","",VLOOKUP($K107,'Tong hop'!$A$10:$K$50000,10,0))</f>
        <v/>
      </c>
      <c r="U107" s="230" t="str">
        <f>IF($K107="","",VLOOKUP($K107,'Tong hop'!$A$10:$K$50000,11,0))</f>
        <v/>
      </c>
      <c r="V107" s="231">
        <f t="shared" si="4"/>
        <v>0</v>
      </c>
      <c r="W107" s="231" t="str">
        <f t="shared" si="5"/>
        <v/>
      </c>
      <c r="X107" s="231">
        <f t="shared" si="6"/>
        <v>0</v>
      </c>
      <c r="Y107" s="231" t="str">
        <f t="shared" si="7"/>
        <v/>
      </c>
      <c r="Z107" s="232" t="str">
        <f t="shared" si="8"/>
        <v/>
      </c>
    </row>
    <row r="108" ht="12.75" customHeight="1">
      <c r="A108" s="216"/>
      <c r="B108" s="237"/>
      <c r="C108" s="218"/>
      <c r="D108" s="218"/>
      <c r="E108" s="220" t="str">
        <f>IF($D108="","",VLOOKUP($D108,DMKH!$A$9:$D$50006,2,0))</f>
        <v/>
      </c>
      <c r="F108" s="220" t="str">
        <f>IF($D108="","",VLOOKUP($D108,DMKH!$A$9:$D$50006,3,0))</f>
        <v/>
      </c>
      <c r="G108" s="220" t="str">
        <f>IF($D108="","",VLOOKUP($D108,DMKH!$A$9:$D$50006,4,0))</f>
        <v/>
      </c>
      <c r="H108" s="221"/>
      <c r="I108" s="221"/>
      <c r="J108" s="222" t="str">
        <f t="shared" si="9"/>
        <v/>
      </c>
      <c r="K108" s="216"/>
      <c r="L108" s="224" t="str">
        <f>IF($K108="","",VLOOKUP($K108,'Tong hop'!$A$10:$O$50000,2,0))</f>
        <v/>
      </c>
      <c r="M108" s="225" t="str">
        <f>IF($K108="","",VLOOKUP($K108,'Tong hop'!$A$10:$O$50000,3,0))</f>
        <v/>
      </c>
      <c r="N108" s="226"/>
      <c r="O108" s="227" t="str">
        <f t="shared" si="2"/>
        <v/>
      </c>
      <c r="P108" s="228"/>
      <c r="Q108" s="236"/>
      <c r="R108" s="229" t="str">
        <f>IF(LEFT(A108,2)="PX",IF(K108="",0,VLOOKUP(K108,'Tong hop'!$N$10:$O$50000,2,0)),"")</f>
        <v/>
      </c>
      <c r="S108" s="230">
        <f t="shared" si="3"/>
        <v>0</v>
      </c>
      <c r="T108" s="229" t="str">
        <f>IF($K108="","",VLOOKUP($K108,'Tong hop'!$A$10:$K$50000,10,0))</f>
        <v/>
      </c>
      <c r="U108" s="230" t="str">
        <f>IF($K108="","",VLOOKUP($K108,'Tong hop'!$A$10:$K$50000,11,0))</f>
        <v/>
      </c>
      <c r="V108" s="231">
        <f t="shared" si="4"/>
        <v>0</v>
      </c>
      <c r="W108" s="231" t="str">
        <f t="shared" si="5"/>
        <v/>
      </c>
      <c r="X108" s="231">
        <f t="shared" si="6"/>
        <v>0</v>
      </c>
      <c r="Y108" s="231" t="str">
        <f t="shared" si="7"/>
        <v/>
      </c>
      <c r="Z108" s="232" t="str">
        <f t="shared" si="8"/>
        <v/>
      </c>
    </row>
    <row r="109" ht="12.75" customHeight="1">
      <c r="A109" s="216"/>
      <c r="B109" s="237"/>
      <c r="C109" s="218"/>
      <c r="D109" s="218"/>
      <c r="E109" s="220" t="str">
        <f>IF($D109="","",VLOOKUP($D109,DMKH!$A$9:$D$50006,2,0))</f>
        <v/>
      </c>
      <c r="F109" s="220" t="str">
        <f>IF($D109="","",VLOOKUP($D109,DMKH!$A$9:$D$50006,3,0))</f>
        <v/>
      </c>
      <c r="G109" s="220" t="str">
        <f>IF($D109="","",VLOOKUP($D109,DMKH!$A$9:$D$50006,4,0))</f>
        <v/>
      </c>
      <c r="H109" s="221"/>
      <c r="I109" s="221"/>
      <c r="J109" s="222" t="str">
        <f t="shared" si="9"/>
        <v/>
      </c>
      <c r="K109" s="216"/>
      <c r="L109" s="224" t="str">
        <f>IF($K109="","",VLOOKUP($K109,'Tong hop'!$A$10:$O$50000,2,0))</f>
        <v/>
      </c>
      <c r="M109" s="225" t="str">
        <f>IF($K109="","",VLOOKUP($K109,'Tong hop'!$A$10:$O$50000,3,0))</f>
        <v/>
      </c>
      <c r="N109" s="226"/>
      <c r="O109" s="227" t="str">
        <f t="shared" si="2"/>
        <v/>
      </c>
      <c r="P109" s="228"/>
      <c r="Q109" s="236"/>
      <c r="R109" s="229" t="str">
        <f>IF(LEFT(A109,2)="PX",IF(K109="",0,VLOOKUP(K109,'Tong hop'!$N$10:$O$50000,2,0)),"")</f>
        <v/>
      </c>
      <c r="S109" s="230">
        <f t="shared" si="3"/>
        <v>0</v>
      </c>
      <c r="T109" s="229" t="str">
        <f>IF($K109="","",VLOOKUP($K109,'Tong hop'!$A$10:$K$50000,10,0))</f>
        <v/>
      </c>
      <c r="U109" s="230" t="str">
        <f>IF($K109="","",VLOOKUP($K109,'Tong hop'!$A$10:$K$50000,11,0))</f>
        <v/>
      </c>
      <c r="V109" s="231">
        <f t="shared" si="4"/>
        <v>0</v>
      </c>
      <c r="W109" s="231" t="str">
        <f t="shared" si="5"/>
        <v/>
      </c>
      <c r="X109" s="231">
        <f t="shared" si="6"/>
        <v>0</v>
      </c>
      <c r="Y109" s="231" t="str">
        <f t="shared" si="7"/>
        <v/>
      </c>
      <c r="Z109" s="232" t="str">
        <f t="shared" si="8"/>
        <v/>
      </c>
    </row>
    <row r="110" ht="12.75" customHeight="1">
      <c r="A110" s="216"/>
      <c r="B110" s="237"/>
      <c r="C110" s="218"/>
      <c r="D110" s="218"/>
      <c r="E110" s="220" t="str">
        <f>IF($D110="","",VLOOKUP($D110,DMKH!$A$9:$D$50006,2,0))</f>
        <v/>
      </c>
      <c r="F110" s="220" t="str">
        <f>IF($D110="","",VLOOKUP($D110,DMKH!$A$9:$D$50006,3,0))</f>
        <v/>
      </c>
      <c r="G110" s="220" t="str">
        <f>IF($D110="","",VLOOKUP($D110,DMKH!$A$9:$D$50006,4,0))</f>
        <v/>
      </c>
      <c r="H110" s="221"/>
      <c r="I110" s="221"/>
      <c r="J110" s="222" t="str">
        <f t="shared" si="9"/>
        <v/>
      </c>
      <c r="K110" s="216"/>
      <c r="L110" s="224" t="str">
        <f>IF($K110="","",VLOOKUP($K110,'Tong hop'!$A$10:$O$50000,2,0))</f>
        <v/>
      </c>
      <c r="M110" s="225" t="str">
        <f>IF($K110="","",VLOOKUP($K110,'Tong hop'!$A$10:$O$50000,3,0))</f>
        <v/>
      </c>
      <c r="N110" s="226"/>
      <c r="O110" s="227" t="str">
        <f t="shared" si="2"/>
        <v/>
      </c>
      <c r="P110" s="228"/>
      <c r="Q110" s="236"/>
      <c r="R110" s="229" t="str">
        <f>IF(LEFT(A110,2)="PX",IF(K110="",0,VLOOKUP(K110,'Tong hop'!$N$10:$O$50000,2,0)),"")</f>
        <v/>
      </c>
      <c r="S110" s="230">
        <f t="shared" si="3"/>
        <v>0</v>
      </c>
      <c r="T110" s="229" t="str">
        <f>IF($K110="","",VLOOKUP($K110,'Tong hop'!$A$10:$K$50000,10,0))</f>
        <v/>
      </c>
      <c r="U110" s="230" t="str">
        <f>IF($K110="","",VLOOKUP($K110,'Tong hop'!$A$10:$K$50000,11,0))</f>
        <v/>
      </c>
      <c r="V110" s="231">
        <f t="shared" si="4"/>
        <v>0</v>
      </c>
      <c r="W110" s="231" t="str">
        <f t="shared" si="5"/>
        <v/>
      </c>
      <c r="X110" s="231">
        <f t="shared" si="6"/>
        <v>0</v>
      </c>
      <c r="Y110" s="231" t="str">
        <f t="shared" si="7"/>
        <v/>
      </c>
      <c r="Z110" s="232" t="str">
        <f t="shared" si="8"/>
        <v/>
      </c>
    </row>
    <row r="111" ht="12.75" customHeight="1">
      <c r="A111" s="216"/>
      <c r="B111" s="237"/>
      <c r="C111" s="218"/>
      <c r="D111" s="218"/>
      <c r="E111" s="220" t="str">
        <f>IF($D111="","",VLOOKUP($D111,DMKH!$A$9:$D$50006,2,0))</f>
        <v/>
      </c>
      <c r="F111" s="220" t="str">
        <f>IF($D111="","",VLOOKUP($D111,DMKH!$A$9:$D$50006,3,0))</f>
        <v/>
      </c>
      <c r="G111" s="220" t="str">
        <f>IF($D111="","",VLOOKUP($D111,DMKH!$A$9:$D$50006,4,0))</f>
        <v/>
      </c>
      <c r="H111" s="221"/>
      <c r="I111" s="221"/>
      <c r="J111" s="222" t="str">
        <f t="shared" si="9"/>
        <v/>
      </c>
      <c r="K111" s="216"/>
      <c r="L111" s="224" t="str">
        <f>IF($K111="","",VLOOKUP($K111,'Tong hop'!$A$10:$O$50000,2,0))</f>
        <v/>
      </c>
      <c r="M111" s="225" t="str">
        <f>IF($K111="","",VLOOKUP($K111,'Tong hop'!$A$10:$O$50000,3,0))</f>
        <v/>
      </c>
      <c r="N111" s="226"/>
      <c r="O111" s="227" t="str">
        <f t="shared" si="2"/>
        <v/>
      </c>
      <c r="P111" s="228"/>
      <c r="Q111" s="236"/>
      <c r="R111" s="229" t="str">
        <f>IF(LEFT(A111,2)="PX",IF(K111="",0,VLOOKUP(K111,'Tong hop'!$N$10:$O$50000,2,0)),"")</f>
        <v/>
      </c>
      <c r="S111" s="230">
        <f t="shared" si="3"/>
        <v>0</v>
      </c>
      <c r="T111" s="229" t="str">
        <f>IF($K111="","",VLOOKUP($K111,'Tong hop'!$A$10:$K$50000,10,0))</f>
        <v/>
      </c>
      <c r="U111" s="230" t="str">
        <f>IF($K111="","",VLOOKUP($K111,'Tong hop'!$A$10:$K$50000,11,0))</f>
        <v/>
      </c>
      <c r="V111" s="231">
        <f t="shared" si="4"/>
        <v>0</v>
      </c>
      <c r="W111" s="231" t="str">
        <f t="shared" si="5"/>
        <v/>
      </c>
      <c r="X111" s="231">
        <f t="shared" si="6"/>
        <v>0</v>
      </c>
      <c r="Y111" s="231" t="str">
        <f t="shared" si="7"/>
        <v/>
      </c>
      <c r="Z111" s="232" t="str">
        <f t="shared" si="8"/>
        <v/>
      </c>
    </row>
    <row r="112" ht="12.75" customHeight="1">
      <c r="A112" s="216"/>
      <c r="B112" s="237"/>
      <c r="C112" s="218"/>
      <c r="D112" s="218"/>
      <c r="E112" s="220" t="str">
        <f>IF($D112="","",VLOOKUP($D112,DMKH!$A$9:$D$50006,2,0))</f>
        <v/>
      </c>
      <c r="F112" s="220" t="str">
        <f>IF($D112="","",VLOOKUP($D112,DMKH!$A$9:$D$50006,3,0))</f>
        <v/>
      </c>
      <c r="G112" s="220" t="str">
        <f>IF($D112="","",VLOOKUP($D112,DMKH!$A$9:$D$50006,4,0))</f>
        <v/>
      </c>
      <c r="H112" s="221"/>
      <c r="I112" s="221"/>
      <c r="J112" s="222" t="str">
        <f t="shared" si="9"/>
        <v/>
      </c>
      <c r="K112" s="216"/>
      <c r="L112" s="224" t="str">
        <f>IF($K112="","",VLOOKUP($K112,'Tong hop'!$A$10:$O$50000,2,0))</f>
        <v/>
      </c>
      <c r="M112" s="225" t="str">
        <f>IF($K112="","",VLOOKUP($K112,'Tong hop'!$A$10:$O$50000,3,0))</f>
        <v/>
      </c>
      <c r="N112" s="226"/>
      <c r="O112" s="227" t="str">
        <f t="shared" si="2"/>
        <v/>
      </c>
      <c r="P112" s="228"/>
      <c r="Q112" s="236"/>
      <c r="R112" s="229" t="str">
        <f>IF(LEFT(A112,2)="PX",IF(K112="",0,VLOOKUP(K112,'Tong hop'!$N$10:$O$50000,2,0)),"")</f>
        <v/>
      </c>
      <c r="S112" s="230">
        <f t="shared" si="3"/>
        <v>0</v>
      </c>
      <c r="T112" s="229" t="str">
        <f>IF($K112="","",VLOOKUP($K112,'Tong hop'!$A$10:$K$50000,10,0))</f>
        <v/>
      </c>
      <c r="U112" s="230" t="str">
        <f>IF($K112="","",VLOOKUP($K112,'Tong hop'!$A$10:$K$50000,11,0))</f>
        <v/>
      </c>
      <c r="V112" s="231">
        <f t="shared" si="4"/>
        <v>0</v>
      </c>
      <c r="W112" s="231" t="str">
        <f t="shared" si="5"/>
        <v/>
      </c>
      <c r="X112" s="231">
        <f t="shared" si="6"/>
        <v>0</v>
      </c>
      <c r="Y112" s="231" t="str">
        <f t="shared" si="7"/>
        <v/>
      </c>
      <c r="Z112" s="232" t="str">
        <f t="shared" si="8"/>
        <v/>
      </c>
    </row>
    <row r="113" ht="12.75" customHeight="1">
      <c r="A113" s="216"/>
      <c r="B113" s="237"/>
      <c r="C113" s="218"/>
      <c r="D113" s="218"/>
      <c r="E113" s="220" t="str">
        <f>IF($D113="","",VLOOKUP($D113,DMKH!$A$9:$D$50006,2,0))</f>
        <v/>
      </c>
      <c r="F113" s="220" t="str">
        <f>IF($D113="","",VLOOKUP($D113,DMKH!$A$9:$D$50006,3,0))</f>
        <v/>
      </c>
      <c r="G113" s="220" t="str">
        <f>IF($D113="","",VLOOKUP($D113,DMKH!$A$9:$D$50006,4,0))</f>
        <v/>
      </c>
      <c r="H113" s="221"/>
      <c r="I113" s="221"/>
      <c r="J113" s="222" t="str">
        <f t="shared" si="9"/>
        <v/>
      </c>
      <c r="K113" s="216"/>
      <c r="L113" s="224" t="str">
        <f>IF($K113="","",VLOOKUP($K113,'Tong hop'!$A$10:$O$50000,2,0))</f>
        <v/>
      </c>
      <c r="M113" s="225" t="str">
        <f>IF($K113="","",VLOOKUP($K113,'Tong hop'!$A$10:$O$50000,3,0))</f>
        <v/>
      </c>
      <c r="N113" s="226"/>
      <c r="O113" s="227" t="str">
        <f t="shared" si="2"/>
        <v/>
      </c>
      <c r="P113" s="228"/>
      <c r="Q113" s="236"/>
      <c r="R113" s="229" t="str">
        <f>IF(LEFT(A113,2)="PX",IF(K113="",0,VLOOKUP(K113,'Tong hop'!$N$10:$O$50000,2,0)),"")</f>
        <v/>
      </c>
      <c r="S113" s="230">
        <f t="shared" si="3"/>
        <v>0</v>
      </c>
      <c r="T113" s="229" t="str">
        <f>IF($K113="","",VLOOKUP($K113,'Tong hop'!$A$10:$K$50000,10,0))</f>
        <v/>
      </c>
      <c r="U113" s="230" t="str">
        <f>IF($K113="","",VLOOKUP($K113,'Tong hop'!$A$10:$K$50000,11,0))</f>
        <v/>
      </c>
      <c r="V113" s="231">
        <f t="shared" si="4"/>
        <v>0</v>
      </c>
      <c r="W113" s="231" t="str">
        <f t="shared" si="5"/>
        <v/>
      </c>
      <c r="X113" s="231">
        <f t="shared" si="6"/>
        <v>0</v>
      </c>
      <c r="Y113" s="231" t="str">
        <f t="shared" si="7"/>
        <v/>
      </c>
      <c r="Z113" s="232" t="str">
        <f t="shared" si="8"/>
        <v/>
      </c>
    </row>
    <row r="114" ht="12.75" customHeight="1">
      <c r="A114" s="216"/>
      <c r="B114" s="237"/>
      <c r="C114" s="218"/>
      <c r="D114" s="218"/>
      <c r="E114" s="220" t="str">
        <f>IF($D114="","",VLOOKUP($D114,DMKH!$A$9:$D$50006,2,0))</f>
        <v/>
      </c>
      <c r="F114" s="220" t="str">
        <f>IF($D114="","",VLOOKUP($D114,DMKH!$A$9:$D$50006,3,0))</f>
        <v/>
      </c>
      <c r="G114" s="220" t="str">
        <f>IF($D114="","",VLOOKUP($D114,DMKH!$A$9:$D$50006,4,0))</f>
        <v/>
      </c>
      <c r="H114" s="221"/>
      <c r="I114" s="221"/>
      <c r="J114" s="222" t="str">
        <f t="shared" si="9"/>
        <v/>
      </c>
      <c r="K114" s="216"/>
      <c r="L114" s="224" t="str">
        <f>IF($K114="","",VLOOKUP($K114,'Tong hop'!$A$10:$O$50000,2,0))</f>
        <v/>
      </c>
      <c r="M114" s="225" t="str">
        <f>IF($K114="","",VLOOKUP($K114,'Tong hop'!$A$10:$O$50000,3,0))</f>
        <v/>
      </c>
      <c r="N114" s="226"/>
      <c r="O114" s="227" t="str">
        <f t="shared" si="2"/>
        <v/>
      </c>
      <c r="P114" s="228"/>
      <c r="Q114" s="236"/>
      <c r="R114" s="229" t="str">
        <f>IF(LEFT(A114,2)="PX",IF(K114="",0,VLOOKUP(K114,'Tong hop'!$N$10:$O$50000,2,0)),"")</f>
        <v/>
      </c>
      <c r="S114" s="230">
        <f t="shared" si="3"/>
        <v>0</v>
      </c>
      <c r="T114" s="229" t="str">
        <f>IF($K114="","",VLOOKUP($K114,'Tong hop'!$A$10:$K$50000,10,0))</f>
        <v/>
      </c>
      <c r="U114" s="230" t="str">
        <f>IF($K114="","",VLOOKUP($K114,'Tong hop'!$A$10:$K$50000,11,0))</f>
        <v/>
      </c>
      <c r="V114" s="231">
        <f t="shared" si="4"/>
        <v>0</v>
      </c>
      <c r="W114" s="231" t="str">
        <f t="shared" si="5"/>
        <v/>
      </c>
      <c r="X114" s="231">
        <f t="shared" si="6"/>
        <v>0</v>
      </c>
      <c r="Y114" s="231" t="str">
        <f t="shared" si="7"/>
        <v/>
      </c>
      <c r="Z114" s="232" t="str">
        <f t="shared" si="8"/>
        <v/>
      </c>
    </row>
    <row r="115" ht="12.75" customHeight="1">
      <c r="A115" s="216"/>
      <c r="B115" s="237"/>
      <c r="C115" s="218"/>
      <c r="D115" s="218"/>
      <c r="E115" s="220" t="str">
        <f>IF($D115="","",VLOOKUP($D115,DMKH!$A$9:$D$50006,2,0))</f>
        <v/>
      </c>
      <c r="F115" s="220" t="str">
        <f>IF($D115="","",VLOOKUP($D115,DMKH!$A$9:$D$50006,3,0))</f>
        <v/>
      </c>
      <c r="G115" s="220" t="str">
        <f>IF($D115="","",VLOOKUP($D115,DMKH!$A$9:$D$50006,4,0))</f>
        <v/>
      </c>
      <c r="H115" s="221"/>
      <c r="I115" s="221"/>
      <c r="J115" s="222" t="str">
        <f t="shared" si="9"/>
        <v/>
      </c>
      <c r="K115" s="216"/>
      <c r="L115" s="224" t="str">
        <f>IF($K115="","",VLOOKUP($K115,'Tong hop'!$A$10:$O$50000,2,0))</f>
        <v/>
      </c>
      <c r="M115" s="225" t="str">
        <f>IF($K115="","",VLOOKUP($K115,'Tong hop'!$A$10:$O$50000,3,0))</f>
        <v/>
      </c>
      <c r="N115" s="226"/>
      <c r="O115" s="227" t="str">
        <f t="shared" si="2"/>
        <v/>
      </c>
      <c r="P115" s="228"/>
      <c r="Q115" s="236"/>
      <c r="R115" s="229" t="str">
        <f>IF(LEFT(A115,2)="PX",IF(K115="",0,VLOOKUP(K115,'Tong hop'!$N$10:$O$50000,2,0)),"")</f>
        <v/>
      </c>
      <c r="S115" s="230">
        <f t="shared" si="3"/>
        <v>0</v>
      </c>
      <c r="T115" s="229" t="str">
        <f>IF($K115="","",VLOOKUP($K115,'Tong hop'!$A$10:$K$50000,10,0))</f>
        <v/>
      </c>
      <c r="U115" s="230" t="str">
        <f>IF($K115="","",VLOOKUP($K115,'Tong hop'!$A$10:$K$50000,11,0))</f>
        <v/>
      </c>
      <c r="V115" s="231">
        <f t="shared" si="4"/>
        <v>0</v>
      </c>
      <c r="W115" s="231" t="str">
        <f t="shared" si="5"/>
        <v/>
      </c>
      <c r="X115" s="231">
        <f t="shared" si="6"/>
        <v>0</v>
      </c>
      <c r="Y115" s="231" t="str">
        <f t="shared" si="7"/>
        <v/>
      </c>
      <c r="Z115" s="232" t="str">
        <f t="shared" si="8"/>
        <v/>
      </c>
    </row>
    <row r="116" ht="12.75" customHeight="1">
      <c r="A116" s="216"/>
      <c r="B116" s="237"/>
      <c r="C116" s="218"/>
      <c r="D116" s="218"/>
      <c r="E116" s="220" t="str">
        <f>IF($D116="","",VLOOKUP($D116,DMKH!$A$9:$D$50006,2,0))</f>
        <v/>
      </c>
      <c r="F116" s="220" t="str">
        <f>IF($D116="","",VLOOKUP($D116,DMKH!$A$9:$D$50006,3,0))</f>
        <v/>
      </c>
      <c r="G116" s="220" t="str">
        <f>IF($D116="","",VLOOKUP($D116,DMKH!$A$9:$D$50006,4,0))</f>
        <v/>
      </c>
      <c r="H116" s="221"/>
      <c r="I116" s="221"/>
      <c r="J116" s="222" t="str">
        <f t="shared" si="9"/>
        <v/>
      </c>
      <c r="K116" s="216"/>
      <c r="L116" s="224" t="str">
        <f>IF($K116="","",VLOOKUP($K116,'Tong hop'!$A$10:$O$50000,2,0))</f>
        <v/>
      </c>
      <c r="M116" s="225" t="str">
        <f>IF($K116="","",VLOOKUP($K116,'Tong hop'!$A$10:$O$50000,3,0))</f>
        <v/>
      </c>
      <c r="N116" s="226"/>
      <c r="O116" s="227" t="str">
        <f t="shared" si="2"/>
        <v/>
      </c>
      <c r="P116" s="228"/>
      <c r="Q116" s="236"/>
      <c r="R116" s="229" t="str">
        <f>IF(LEFT(A116,2)="PX",IF(K116="",0,VLOOKUP(K116,'Tong hop'!$N$10:$O$50000,2,0)),"")</f>
        <v/>
      </c>
      <c r="S116" s="230">
        <f t="shared" si="3"/>
        <v>0</v>
      </c>
      <c r="T116" s="229" t="str">
        <f>IF($K116="","",VLOOKUP($K116,'Tong hop'!$A$10:$K$50000,10,0))</f>
        <v/>
      </c>
      <c r="U116" s="230" t="str">
        <f>IF($K116="","",VLOOKUP($K116,'Tong hop'!$A$10:$K$50000,11,0))</f>
        <v/>
      </c>
      <c r="V116" s="231">
        <f t="shared" si="4"/>
        <v>0</v>
      </c>
      <c r="W116" s="231" t="str">
        <f t="shared" si="5"/>
        <v/>
      </c>
      <c r="X116" s="231">
        <f t="shared" si="6"/>
        <v>0</v>
      </c>
      <c r="Y116" s="231" t="str">
        <f t="shared" si="7"/>
        <v/>
      </c>
      <c r="Z116" s="232" t="str">
        <f t="shared" si="8"/>
        <v/>
      </c>
    </row>
    <row r="117" ht="12.75" customHeight="1">
      <c r="A117" s="216"/>
      <c r="B117" s="237"/>
      <c r="C117" s="218"/>
      <c r="D117" s="218"/>
      <c r="E117" s="220" t="str">
        <f>IF($D117="","",VLOOKUP($D117,DMKH!$A$9:$D$50006,2,0))</f>
        <v/>
      </c>
      <c r="F117" s="220" t="str">
        <f>IF($D117="","",VLOOKUP($D117,DMKH!$A$9:$D$50006,3,0))</f>
        <v/>
      </c>
      <c r="G117" s="220" t="str">
        <f>IF($D117="","",VLOOKUP($D117,DMKH!$A$9:$D$50006,4,0))</f>
        <v/>
      </c>
      <c r="H117" s="221"/>
      <c r="I117" s="221"/>
      <c r="J117" s="222" t="str">
        <f t="shared" si="9"/>
        <v/>
      </c>
      <c r="K117" s="216"/>
      <c r="L117" s="224" t="str">
        <f>IF($K117="","",VLOOKUP($K117,'Tong hop'!$A$10:$O$50000,2,0))</f>
        <v/>
      </c>
      <c r="M117" s="225" t="str">
        <f>IF($K117="","",VLOOKUP($K117,'Tong hop'!$A$10:$O$50000,3,0))</f>
        <v/>
      </c>
      <c r="N117" s="226"/>
      <c r="O117" s="227" t="str">
        <f t="shared" si="2"/>
        <v/>
      </c>
      <c r="P117" s="228"/>
      <c r="Q117" s="236"/>
      <c r="R117" s="229" t="str">
        <f>IF(LEFT(A117,2)="PX",IF(K117="",0,VLOOKUP(K117,'Tong hop'!$N$10:$O$50000,2,0)),"")</f>
        <v/>
      </c>
      <c r="S117" s="230">
        <f t="shared" si="3"/>
        <v>0</v>
      </c>
      <c r="T117" s="229" t="str">
        <f>IF($K117="","",VLOOKUP($K117,'Tong hop'!$A$10:$K$50000,10,0))</f>
        <v/>
      </c>
      <c r="U117" s="230" t="str">
        <f>IF($K117="","",VLOOKUP($K117,'Tong hop'!$A$10:$K$50000,11,0))</f>
        <v/>
      </c>
      <c r="V117" s="231">
        <f t="shared" si="4"/>
        <v>0</v>
      </c>
      <c r="W117" s="231" t="str">
        <f t="shared" si="5"/>
        <v/>
      </c>
      <c r="X117" s="231">
        <f t="shared" si="6"/>
        <v>0</v>
      </c>
      <c r="Y117" s="231" t="str">
        <f t="shared" si="7"/>
        <v/>
      </c>
      <c r="Z117" s="232" t="str">
        <f t="shared" si="8"/>
        <v/>
      </c>
    </row>
    <row r="118" ht="12.75" customHeight="1">
      <c r="A118" s="216"/>
      <c r="B118" s="237"/>
      <c r="C118" s="218"/>
      <c r="D118" s="218"/>
      <c r="E118" s="220" t="str">
        <f>IF($D118="","",VLOOKUP($D118,DMKH!$A$9:$D$50006,2,0))</f>
        <v/>
      </c>
      <c r="F118" s="220" t="str">
        <f>IF($D118="","",VLOOKUP($D118,DMKH!$A$9:$D$50006,3,0))</f>
        <v/>
      </c>
      <c r="G118" s="220" t="str">
        <f>IF($D118="","",VLOOKUP($D118,DMKH!$A$9:$D$50006,4,0))</f>
        <v/>
      </c>
      <c r="H118" s="221"/>
      <c r="I118" s="221"/>
      <c r="J118" s="222" t="str">
        <f t="shared" si="9"/>
        <v/>
      </c>
      <c r="K118" s="216"/>
      <c r="L118" s="224" t="str">
        <f>IF($K118="","",VLOOKUP($K118,'Tong hop'!$A$10:$O$50000,2,0))</f>
        <v/>
      </c>
      <c r="M118" s="225" t="str">
        <f>IF($K118="","",VLOOKUP($K118,'Tong hop'!$A$10:$O$50000,3,0))</f>
        <v/>
      </c>
      <c r="N118" s="226"/>
      <c r="O118" s="227" t="str">
        <f t="shared" si="2"/>
        <v/>
      </c>
      <c r="P118" s="228"/>
      <c r="Q118" s="236"/>
      <c r="R118" s="229" t="str">
        <f>IF(LEFT(A118,2)="PX",IF(K118="",0,VLOOKUP(K118,'Tong hop'!$N$10:$O$50000,2,0)),"")</f>
        <v/>
      </c>
      <c r="S118" s="230">
        <f t="shared" si="3"/>
        <v>0</v>
      </c>
      <c r="T118" s="229" t="str">
        <f>IF($K118="","",VLOOKUP($K118,'Tong hop'!$A$10:$K$50000,10,0))</f>
        <v/>
      </c>
      <c r="U118" s="230" t="str">
        <f>IF($K118="","",VLOOKUP($K118,'Tong hop'!$A$10:$K$50000,11,0))</f>
        <v/>
      </c>
      <c r="V118" s="231">
        <f t="shared" si="4"/>
        <v>0</v>
      </c>
      <c r="W118" s="231" t="str">
        <f t="shared" si="5"/>
        <v/>
      </c>
      <c r="X118" s="231">
        <f t="shared" si="6"/>
        <v>0</v>
      </c>
      <c r="Y118" s="231" t="str">
        <f t="shared" si="7"/>
        <v/>
      </c>
      <c r="Z118" s="232" t="str">
        <f t="shared" si="8"/>
        <v/>
      </c>
    </row>
    <row r="119" ht="12.75" customHeight="1">
      <c r="A119" s="216"/>
      <c r="B119" s="237"/>
      <c r="C119" s="218"/>
      <c r="D119" s="218"/>
      <c r="E119" s="220" t="str">
        <f>IF($D119="","",VLOOKUP($D119,DMKH!$A$9:$D$50006,2,0))</f>
        <v/>
      </c>
      <c r="F119" s="220" t="str">
        <f>IF($D119="","",VLOOKUP($D119,DMKH!$A$9:$D$50006,3,0))</f>
        <v/>
      </c>
      <c r="G119" s="220" t="str">
        <f>IF($D119="","",VLOOKUP($D119,DMKH!$A$9:$D$50006,4,0))</f>
        <v/>
      </c>
      <c r="H119" s="221"/>
      <c r="I119" s="221"/>
      <c r="J119" s="222" t="str">
        <f t="shared" si="9"/>
        <v/>
      </c>
      <c r="K119" s="216"/>
      <c r="L119" s="224" t="str">
        <f>IF($K119="","",VLOOKUP($K119,'Tong hop'!$A$10:$O$50000,2,0))</f>
        <v/>
      </c>
      <c r="M119" s="225" t="str">
        <f>IF($K119="","",VLOOKUP($K119,'Tong hop'!$A$10:$O$50000,3,0))</f>
        <v/>
      </c>
      <c r="N119" s="226"/>
      <c r="O119" s="227" t="str">
        <f t="shared" si="2"/>
        <v/>
      </c>
      <c r="P119" s="228"/>
      <c r="Q119" s="236"/>
      <c r="R119" s="229" t="str">
        <f>IF(LEFT(A119,2)="PX",IF(K119="",0,VLOOKUP(K119,'Tong hop'!$N$10:$O$50000,2,0)),"")</f>
        <v/>
      </c>
      <c r="S119" s="230">
        <f t="shared" si="3"/>
        <v>0</v>
      </c>
      <c r="T119" s="229" t="str">
        <f>IF($K119="","",VLOOKUP($K119,'Tong hop'!$A$10:$K$50000,10,0))</f>
        <v/>
      </c>
      <c r="U119" s="230" t="str">
        <f>IF($K119="","",VLOOKUP($K119,'Tong hop'!$A$10:$K$50000,11,0))</f>
        <v/>
      </c>
      <c r="V119" s="231">
        <f t="shared" si="4"/>
        <v>0</v>
      </c>
      <c r="W119" s="231" t="str">
        <f t="shared" si="5"/>
        <v/>
      </c>
      <c r="X119" s="231">
        <f t="shared" si="6"/>
        <v>0</v>
      </c>
      <c r="Y119" s="231" t="str">
        <f t="shared" si="7"/>
        <v/>
      </c>
      <c r="Z119" s="232" t="str">
        <f t="shared" si="8"/>
        <v/>
      </c>
    </row>
    <row r="120" ht="12.75" customHeight="1">
      <c r="A120" s="216"/>
      <c r="B120" s="237"/>
      <c r="C120" s="218"/>
      <c r="D120" s="218"/>
      <c r="E120" s="220" t="str">
        <f>IF($D120="","",VLOOKUP($D120,DMKH!$A$9:$D$50006,2,0))</f>
        <v/>
      </c>
      <c r="F120" s="220" t="str">
        <f>IF($D120="","",VLOOKUP($D120,DMKH!$A$9:$D$50006,3,0))</f>
        <v/>
      </c>
      <c r="G120" s="220" t="str">
        <f>IF($D120="","",VLOOKUP($D120,DMKH!$A$9:$D$50006,4,0))</f>
        <v/>
      </c>
      <c r="H120" s="221"/>
      <c r="I120" s="221"/>
      <c r="J120" s="222" t="str">
        <f t="shared" si="9"/>
        <v/>
      </c>
      <c r="K120" s="216"/>
      <c r="L120" s="224" t="str">
        <f>IF($K120="","",VLOOKUP($K120,'Tong hop'!$A$10:$O$50000,2,0))</f>
        <v/>
      </c>
      <c r="M120" s="225" t="str">
        <f>IF($K120="","",VLOOKUP($K120,'Tong hop'!$A$10:$O$50000,3,0))</f>
        <v/>
      </c>
      <c r="N120" s="226"/>
      <c r="O120" s="227" t="str">
        <f t="shared" si="2"/>
        <v/>
      </c>
      <c r="P120" s="228"/>
      <c r="Q120" s="236"/>
      <c r="R120" s="229" t="str">
        <f>IF(LEFT(A120,2)="PX",IF(K120="",0,VLOOKUP(K120,'Tong hop'!$N$10:$O$50000,2,0)),"")</f>
        <v/>
      </c>
      <c r="S120" s="230">
        <f t="shared" si="3"/>
        <v>0</v>
      </c>
      <c r="T120" s="229" t="str">
        <f>IF($K120="","",VLOOKUP($K120,'Tong hop'!$A$10:$K$50000,10,0))</f>
        <v/>
      </c>
      <c r="U120" s="230" t="str">
        <f>IF($K120="","",VLOOKUP($K120,'Tong hop'!$A$10:$K$50000,11,0))</f>
        <v/>
      </c>
      <c r="V120" s="231">
        <f t="shared" si="4"/>
        <v>0</v>
      </c>
      <c r="W120" s="231" t="str">
        <f t="shared" si="5"/>
        <v/>
      </c>
      <c r="X120" s="231">
        <f t="shared" si="6"/>
        <v>0</v>
      </c>
      <c r="Y120" s="231" t="str">
        <f t="shared" si="7"/>
        <v/>
      </c>
      <c r="Z120" s="232" t="str">
        <f t="shared" si="8"/>
        <v/>
      </c>
    </row>
    <row r="121" ht="12.75" customHeight="1">
      <c r="A121" s="216"/>
      <c r="B121" s="237"/>
      <c r="C121" s="218"/>
      <c r="D121" s="218"/>
      <c r="E121" s="220" t="str">
        <f>IF($D121="","",VLOOKUP($D121,DMKH!$A$9:$D$50006,2,0))</f>
        <v/>
      </c>
      <c r="F121" s="220" t="str">
        <f>IF($D121="","",VLOOKUP($D121,DMKH!$A$9:$D$50006,3,0))</f>
        <v/>
      </c>
      <c r="G121" s="220" t="str">
        <f>IF($D121="","",VLOOKUP($D121,DMKH!$A$9:$D$50006,4,0))</f>
        <v/>
      </c>
      <c r="H121" s="221"/>
      <c r="I121" s="221"/>
      <c r="J121" s="222" t="str">
        <f t="shared" si="9"/>
        <v/>
      </c>
      <c r="K121" s="216"/>
      <c r="L121" s="224" t="str">
        <f>IF($K121="","",VLOOKUP($K121,'Tong hop'!$A$10:$O$50000,2,0))</f>
        <v/>
      </c>
      <c r="M121" s="225" t="str">
        <f>IF($K121="","",VLOOKUP($K121,'Tong hop'!$A$10:$O$50000,3,0))</f>
        <v/>
      </c>
      <c r="N121" s="226"/>
      <c r="O121" s="227" t="str">
        <f t="shared" si="2"/>
        <v/>
      </c>
      <c r="P121" s="228"/>
      <c r="Q121" s="236"/>
      <c r="R121" s="229" t="str">
        <f>IF(LEFT(A121,2)="PX",IF(K121="",0,VLOOKUP(K121,'Tong hop'!$N$10:$O$50000,2,0)),"")</f>
        <v/>
      </c>
      <c r="S121" s="230">
        <f t="shared" si="3"/>
        <v>0</v>
      </c>
      <c r="T121" s="229" t="str">
        <f>IF($K121="","",VLOOKUP($K121,'Tong hop'!$A$10:$K$50000,10,0))</f>
        <v/>
      </c>
      <c r="U121" s="230" t="str">
        <f>IF($K121="","",VLOOKUP($K121,'Tong hop'!$A$10:$K$50000,11,0))</f>
        <v/>
      </c>
      <c r="V121" s="231">
        <f t="shared" si="4"/>
        <v>0</v>
      </c>
      <c r="W121" s="231" t="str">
        <f t="shared" si="5"/>
        <v/>
      </c>
      <c r="X121" s="231">
        <f t="shared" si="6"/>
        <v>0</v>
      </c>
      <c r="Y121" s="231" t="str">
        <f t="shared" si="7"/>
        <v/>
      </c>
      <c r="Z121" s="232" t="str">
        <f t="shared" si="8"/>
        <v/>
      </c>
    </row>
    <row r="122" ht="12.75" customHeight="1">
      <c r="A122" s="216"/>
      <c r="B122" s="237"/>
      <c r="C122" s="218"/>
      <c r="D122" s="218"/>
      <c r="E122" s="220" t="str">
        <f>IF($D122="","",VLOOKUP($D122,DMKH!$A$9:$D$50006,2,0))</f>
        <v/>
      </c>
      <c r="F122" s="220" t="str">
        <f>IF($D122="","",VLOOKUP($D122,DMKH!$A$9:$D$50006,3,0))</f>
        <v/>
      </c>
      <c r="G122" s="220" t="str">
        <f>IF($D122="","",VLOOKUP($D122,DMKH!$A$9:$D$50006,4,0))</f>
        <v/>
      </c>
      <c r="H122" s="221"/>
      <c r="I122" s="221"/>
      <c r="J122" s="222" t="str">
        <f t="shared" si="9"/>
        <v/>
      </c>
      <c r="K122" s="216"/>
      <c r="L122" s="224" t="str">
        <f>IF($K122="","",VLOOKUP($K122,'Tong hop'!$A$10:$O$50000,2,0))</f>
        <v/>
      </c>
      <c r="M122" s="225" t="str">
        <f>IF($K122="","",VLOOKUP($K122,'Tong hop'!$A$10:$O$50000,3,0))</f>
        <v/>
      </c>
      <c r="N122" s="226"/>
      <c r="O122" s="227" t="str">
        <f t="shared" si="2"/>
        <v/>
      </c>
      <c r="P122" s="228"/>
      <c r="Q122" s="236"/>
      <c r="R122" s="229" t="str">
        <f>IF(LEFT(A122,2)="PX",IF(K122="",0,VLOOKUP(K122,'Tong hop'!$N$10:$O$50000,2,0)),"")</f>
        <v/>
      </c>
      <c r="S122" s="230">
        <f t="shared" si="3"/>
        <v>0</v>
      </c>
      <c r="T122" s="229" t="str">
        <f>IF($K122="","",VLOOKUP($K122,'Tong hop'!$A$10:$K$50000,10,0))</f>
        <v/>
      </c>
      <c r="U122" s="230" t="str">
        <f>IF($K122="","",VLOOKUP($K122,'Tong hop'!$A$10:$K$50000,11,0))</f>
        <v/>
      </c>
      <c r="V122" s="231">
        <f t="shared" si="4"/>
        <v>0</v>
      </c>
      <c r="W122" s="231" t="str">
        <f t="shared" si="5"/>
        <v/>
      </c>
      <c r="X122" s="231">
        <f t="shared" si="6"/>
        <v>0</v>
      </c>
      <c r="Y122" s="231" t="str">
        <f t="shared" si="7"/>
        <v/>
      </c>
      <c r="Z122" s="232" t="str">
        <f t="shared" si="8"/>
        <v/>
      </c>
    </row>
    <row r="123" ht="12.75" customHeight="1">
      <c r="A123" s="216"/>
      <c r="B123" s="237"/>
      <c r="C123" s="218"/>
      <c r="D123" s="218"/>
      <c r="E123" s="220" t="str">
        <f>IF($D123="","",VLOOKUP($D123,DMKH!$A$9:$D$50006,2,0))</f>
        <v/>
      </c>
      <c r="F123" s="220" t="str">
        <f>IF($D123="","",VLOOKUP($D123,DMKH!$A$9:$D$50006,3,0))</f>
        <v/>
      </c>
      <c r="G123" s="220" t="str">
        <f>IF($D123="","",VLOOKUP($D123,DMKH!$A$9:$D$50006,4,0))</f>
        <v/>
      </c>
      <c r="H123" s="221"/>
      <c r="I123" s="221"/>
      <c r="J123" s="222" t="str">
        <f t="shared" si="9"/>
        <v/>
      </c>
      <c r="K123" s="216"/>
      <c r="L123" s="224" t="str">
        <f>IF($K123="","",VLOOKUP($K123,'Tong hop'!$A$10:$O$50000,2,0))</f>
        <v/>
      </c>
      <c r="M123" s="225" t="str">
        <f>IF($K123="","",VLOOKUP($K123,'Tong hop'!$A$10:$O$50000,3,0))</f>
        <v/>
      </c>
      <c r="N123" s="226"/>
      <c r="O123" s="227" t="str">
        <f t="shared" si="2"/>
        <v/>
      </c>
      <c r="P123" s="228"/>
      <c r="Q123" s="236"/>
      <c r="R123" s="229" t="str">
        <f>IF(LEFT(A123,2)="PX",IF(K123="",0,VLOOKUP(K123,'Tong hop'!$N$10:$O$50000,2,0)),"")</f>
        <v/>
      </c>
      <c r="S123" s="230">
        <f t="shared" si="3"/>
        <v>0</v>
      </c>
      <c r="T123" s="229" t="str">
        <f>IF($K123="","",VLOOKUP($K123,'Tong hop'!$A$10:$K$50000,10,0))</f>
        <v/>
      </c>
      <c r="U123" s="230" t="str">
        <f>IF($K123="","",VLOOKUP($K123,'Tong hop'!$A$10:$K$50000,11,0))</f>
        <v/>
      </c>
      <c r="V123" s="231">
        <f t="shared" si="4"/>
        <v>0</v>
      </c>
      <c r="W123" s="231" t="str">
        <f t="shared" si="5"/>
        <v/>
      </c>
      <c r="X123" s="231">
        <f t="shared" si="6"/>
        <v>0</v>
      </c>
      <c r="Y123" s="231" t="str">
        <f t="shared" si="7"/>
        <v/>
      </c>
      <c r="Z123" s="232" t="str">
        <f t="shared" si="8"/>
        <v/>
      </c>
    </row>
    <row r="124" ht="12.75" customHeight="1">
      <c r="A124" s="216"/>
      <c r="B124" s="237"/>
      <c r="C124" s="218"/>
      <c r="D124" s="218"/>
      <c r="E124" s="220" t="str">
        <f>IF($D124="","",VLOOKUP($D124,DMKH!$A$9:$D$50006,2,0))</f>
        <v/>
      </c>
      <c r="F124" s="220" t="str">
        <f>IF($D124="","",VLOOKUP($D124,DMKH!$A$9:$D$50006,3,0))</f>
        <v/>
      </c>
      <c r="G124" s="220" t="str">
        <f>IF($D124="","",VLOOKUP($D124,DMKH!$A$9:$D$50006,4,0))</f>
        <v/>
      </c>
      <c r="H124" s="221"/>
      <c r="I124" s="221"/>
      <c r="J124" s="222" t="str">
        <f t="shared" si="9"/>
        <v/>
      </c>
      <c r="K124" s="216"/>
      <c r="L124" s="224" t="str">
        <f>IF($K124="","",VLOOKUP($K124,'Tong hop'!$A$10:$O$50000,2,0))</f>
        <v/>
      </c>
      <c r="M124" s="225" t="str">
        <f>IF($K124="","",VLOOKUP($K124,'Tong hop'!$A$10:$O$50000,3,0))</f>
        <v/>
      </c>
      <c r="N124" s="226"/>
      <c r="O124" s="227" t="str">
        <f t="shared" si="2"/>
        <v/>
      </c>
      <c r="P124" s="228"/>
      <c r="Q124" s="236"/>
      <c r="R124" s="229" t="str">
        <f>IF(LEFT(A124,2)="PX",IF(K124="",0,VLOOKUP(K124,'Tong hop'!$N$10:$O$50000,2,0)),"")</f>
        <v/>
      </c>
      <c r="S124" s="230">
        <f t="shared" si="3"/>
        <v>0</v>
      </c>
      <c r="T124" s="229" t="str">
        <f>IF($K124="","",VLOOKUP($K124,'Tong hop'!$A$10:$K$50000,10,0))</f>
        <v/>
      </c>
      <c r="U124" s="230" t="str">
        <f>IF($K124="","",VLOOKUP($K124,'Tong hop'!$A$10:$K$50000,11,0))</f>
        <v/>
      </c>
      <c r="V124" s="231">
        <f t="shared" si="4"/>
        <v>0</v>
      </c>
      <c r="W124" s="231" t="str">
        <f t="shared" si="5"/>
        <v/>
      </c>
      <c r="X124" s="231">
        <f t="shared" si="6"/>
        <v>0</v>
      </c>
      <c r="Y124" s="231" t="str">
        <f t="shared" si="7"/>
        <v/>
      </c>
      <c r="Z124" s="232" t="str">
        <f t="shared" si="8"/>
        <v/>
      </c>
    </row>
    <row r="125" ht="12.75" customHeight="1">
      <c r="A125" s="216"/>
      <c r="B125" s="237"/>
      <c r="C125" s="218"/>
      <c r="D125" s="218"/>
      <c r="E125" s="220" t="str">
        <f>IF($D125="","",VLOOKUP($D125,DMKH!$A$9:$D$50006,2,0))</f>
        <v/>
      </c>
      <c r="F125" s="220" t="str">
        <f>IF($D125="","",VLOOKUP($D125,DMKH!$A$9:$D$50006,3,0))</f>
        <v/>
      </c>
      <c r="G125" s="220" t="str">
        <f>IF($D125="","",VLOOKUP($D125,DMKH!$A$9:$D$50006,4,0))</f>
        <v/>
      </c>
      <c r="H125" s="221"/>
      <c r="I125" s="221"/>
      <c r="J125" s="222" t="str">
        <f t="shared" si="9"/>
        <v/>
      </c>
      <c r="K125" s="216"/>
      <c r="L125" s="224" t="str">
        <f>IF($K125="","",VLOOKUP($K125,'Tong hop'!$A$10:$O$50000,2,0))</f>
        <v/>
      </c>
      <c r="M125" s="225" t="str">
        <f>IF($K125="","",VLOOKUP($K125,'Tong hop'!$A$10:$O$50000,3,0))</f>
        <v/>
      </c>
      <c r="N125" s="226"/>
      <c r="O125" s="227" t="str">
        <f t="shared" si="2"/>
        <v/>
      </c>
      <c r="P125" s="228"/>
      <c r="Q125" s="236"/>
      <c r="R125" s="229" t="str">
        <f>IF(LEFT(A125,2)="PX",IF(K125="",0,VLOOKUP(K125,'Tong hop'!$N$10:$O$50000,2,0)),"")</f>
        <v/>
      </c>
      <c r="S125" s="230">
        <f t="shared" si="3"/>
        <v>0</v>
      </c>
      <c r="T125" s="229" t="str">
        <f>IF($K125="","",VLOOKUP($K125,'Tong hop'!$A$10:$K$50000,10,0))</f>
        <v/>
      </c>
      <c r="U125" s="230" t="str">
        <f>IF($K125="","",VLOOKUP($K125,'Tong hop'!$A$10:$K$50000,11,0))</f>
        <v/>
      </c>
      <c r="V125" s="231">
        <f t="shared" si="4"/>
        <v>0</v>
      </c>
      <c r="W125" s="231" t="str">
        <f t="shared" si="5"/>
        <v/>
      </c>
      <c r="X125" s="231">
        <f t="shared" si="6"/>
        <v>0</v>
      </c>
      <c r="Y125" s="231" t="str">
        <f t="shared" si="7"/>
        <v/>
      </c>
      <c r="Z125" s="232" t="str">
        <f t="shared" si="8"/>
        <v/>
      </c>
    </row>
    <row r="126" ht="12.75" customHeight="1">
      <c r="A126" s="216"/>
      <c r="B126" s="237"/>
      <c r="C126" s="218"/>
      <c r="D126" s="218"/>
      <c r="E126" s="220" t="str">
        <f>IF($D126="","",VLOOKUP($D126,DMKH!$A$9:$D$50006,2,0))</f>
        <v/>
      </c>
      <c r="F126" s="220" t="str">
        <f>IF($D126="","",VLOOKUP($D126,DMKH!$A$9:$D$50006,3,0))</f>
        <v/>
      </c>
      <c r="G126" s="220" t="str">
        <f>IF($D126="","",VLOOKUP($D126,DMKH!$A$9:$D$50006,4,0))</f>
        <v/>
      </c>
      <c r="H126" s="221"/>
      <c r="I126" s="221"/>
      <c r="J126" s="222" t="str">
        <f t="shared" si="9"/>
        <v/>
      </c>
      <c r="K126" s="216"/>
      <c r="L126" s="224" t="str">
        <f>IF($K126="","",VLOOKUP($K126,'Tong hop'!$A$10:$O$50000,2,0))</f>
        <v/>
      </c>
      <c r="M126" s="225" t="str">
        <f>IF($K126="","",VLOOKUP($K126,'Tong hop'!$A$10:$O$50000,3,0))</f>
        <v/>
      </c>
      <c r="N126" s="226"/>
      <c r="O126" s="227" t="str">
        <f t="shared" si="2"/>
        <v/>
      </c>
      <c r="P126" s="228"/>
      <c r="Q126" s="236"/>
      <c r="R126" s="229" t="str">
        <f>IF(LEFT(A126,2)="PX",IF(K126="",0,VLOOKUP(K126,'Tong hop'!$N$10:$O$50000,2,0)),"")</f>
        <v/>
      </c>
      <c r="S126" s="230">
        <f t="shared" si="3"/>
        <v>0</v>
      </c>
      <c r="T126" s="229" t="str">
        <f>IF($K126="","",VLOOKUP($K126,'Tong hop'!$A$10:$K$50000,10,0))</f>
        <v/>
      </c>
      <c r="U126" s="230" t="str">
        <f>IF($K126="","",VLOOKUP($K126,'Tong hop'!$A$10:$K$50000,11,0))</f>
        <v/>
      </c>
      <c r="V126" s="231">
        <f t="shared" si="4"/>
        <v>0</v>
      </c>
      <c r="W126" s="231" t="str">
        <f t="shared" si="5"/>
        <v/>
      </c>
      <c r="X126" s="231">
        <f t="shared" si="6"/>
        <v>0</v>
      </c>
      <c r="Y126" s="231" t="str">
        <f t="shared" si="7"/>
        <v/>
      </c>
      <c r="Z126" s="232" t="str">
        <f t="shared" si="8"/>
        <v/>
      </c>
    </row>
    <row r="127" ht="12.75" customHeight="1">
      <c r="A127" s="216"/>
      <c r="B127" s="237"/>
      <c r="C127" s="218"/>
      <c r="D127" s="218"/>
      <c r="E127" s="220" t="str">
        <f>IF($D127="","",VLOOKUP($D127,DMKH!$A$9:$D$50006,2,0))</f>
        <v/>
      </c>
      <c r="F127" s="220" t="str">
        <f>IF($D127="","",VLOOKUP($D127,DMKH!$A$9:$D$50006,3,0))</f>
        <v/>
      </c>
      <c r="G127" s="220" t="str">
        <f>IF($D127="","",VLOOKUP($D127,DMKH!$A$9:$D$50006,4,0))</f>
        <v/>
      </c>
      <c r="H127" s="221"/>
      <c r="I127" s="221"/>
      <c r="J127" s="222" t="str">
        <f t="shared" si="9"/>
        <v/>
      </c>
      <c r="K127" s="216"/>
      <c r="L127" s="224" t="str">
        <f>IF($K127="","",VLOOKUP($K127,'Tong hop'!$A$10:$O$50000,2,0))</f>
        <v/>
      </c>
      <c r="M127" s="225" t="str">
        <f>IF($K127="","",VLOOKUP($K127,'Tong hop'!$A$10:$O$50000,3,0))</f>
        <v/>
      </c>
      <c r="N127" s="226"/>
      <c r="O127" s="227" t="str">
        <f t="shared" si="2"/>
        <v/>
      </c>
      <c r="P127" s="228"/>
      <c r="Q127" s="236"/>
      <c r="R127" s="229" t="str">
        <f>IF(LEFT(A127,2)="PX",IF(K127="",0,VLOOKUP(K127,'Tong hop'!$N$10:$O$50000,2,0)),"")</f>
        <v/>
      </c>
      <c r="S127" s="230">
        <f t="shared" si="3"/>
        <v>0</v>
      </c>
      <c r="T127" s="229" t="str">
        <f>IF($K127="","",VLOOKUP($K127,'Tong hop'!$A$10:$K$50000,10,0))</f>
        <v/>
      </c>
      <c r="U127" s="230" t="str">
        <f>IF($K127="","",VLOOKUP($K127,'Tong hop'!$A$10:$K$50000,11,0))</f>
        <v/>
      </c>
      <c r="V127" s="231">
        <f t="shared" si="4"/>
        <v>0</v>
      </c>
      <c r="W127" s="231" t="str">
        <f t="shared" si="5"/>
        <v/>
      </c>
      <c r="X127" s="231">
        <f t="shared" si="6"/>
        <v>0</v>
      </c>
      <c r="Y127" s="231" t="str">
        <f t="shared" si="7"/>
        <v/>
      </c>
      <c r="Z127" s="232" t="str">
        <f t="shared" si="8"/>
        <v/>
      </c>
    </row>
    <row r="128" ht="12.75" customHeight="1">
      <c r="A128" s="216"/>
      <c r="B128" s="237"/>
      <c r="C128" s="218"/>
      <c r="D128" s="218"/>
      <c r="E128" s="220" t="str">
        <f>IF($D128="","",VLOOKUP($D128,DMKH!$A$9:$D$50006,2,0))</f>
        <v/>
      </c>
      <c r="F128" s="220" t="str">
        <f>IF($D128="","",VLOOKUP($D128,DMKH!$A$9:$D$50006,3,0))</f>
        <v/>
      </c>
      <c r="G128" s="220" t="str">
        <f>IF($D128="","",VLOOKUP($D128,DMKH!$A$9:$D$50006,4,0))</f>
        <v/>
      </c>
      <c r="H128" s="221"/>
      <c r="I128" s="221"/>
      <c r="J128" s="222" t="str">
        <f t="shared" si="9"/>
        <v/>
      </c>
      <c r="K128" s="216"/>
      <c r="L128" s="224" t="str">
        <f>IF($K128="","",VLOOKUP($K128,'Tong hop'!$A$10:$O$50000,2,0))</f>
        <v/>
      </c>
      <c r="M128" s="225" t="str">
        <f>IF($K128="","",VLOOKUP($K128,'Tong hop'!$A$10:$O$50000,3,0))</f>
        <v/>
      </c>
      <c r="N128" s="226"/>
      <c r="O128" s="227" t="str">
        <f t="shared" si="2"/>
        <v/>
      </c>
      <c r="P128" s="228"/>
      <c r="Q128" s="236"/>
      <c r="R128" s="229" t="str">
        <f>IF(LEFT(A128,2)="PX",IF(K128="",0,VLOOKUP(K128,'Tong hop'!$N$10:$O$50000,2,0)),"")</f>
        <v/>
      </c>
      <c r="S128" s="230">
        <f t="shared" si="3"/>
        <v>0</v>
      </c>
      <c r="T128" s="229" t="str">
        <f>IF($K128="","",VLOOKUP($K128,'Tong hop'!$A$10:$K$50000,10,0))</f>
        <v/>
      </c>
      <c r="U128" s="230" t="str">
        <f>IF($K128="","",VLOOKUP($K128,'Tong hop'!$A$10:$K$50000,11,0))</f>
        <v/>
      </c>
      <c r="V128" s="231">
        <f t="shared" si="4"/>
        <v>0</v>
      </c>
      <c r="W128" s="231" t="str">
        <f t="shared" si="5"/>
        <v/>
      </c>
      <c r="X128" s="231">
        <f t="shared" si="6"/>
        <v>0</v>
      </c>
      <c r="Y128" s="231" t="str">
        <f t="shared" si="7"/>
        <v/>
      </c>
      <c r="Z128" s="232" t="str">
        <f t="shared" si="8"/>
        <v/>
      </c>
    </row>
    <row r="129" ht="12.75" customHeight="1">
      <c r="A129" s="216"/>
      <c r="B129" s="237"/>
      <c r="C129" s="218"/>
      <c r="D129" s="218"/>
      <c r="E129" s="220" t="str">
        <f>IF($D129="","",VLOOKUP($D129,DMKH!$A$9:$D$50006,2,0))</f>
        <v/>
      </c>
      <c r="F129" s="220" t="str">
        <f>IF($D129="","",VLOOKUP($D129,DMKH!$A$9:$D$50006,3,0))</f>
        <v/>
      </c>
      <c r="G129" s="220" t="str">
        <f>IF($D129="","",VLOOKUP($D129,DMKH!$A$9:$D$50006,4,0))</f>
        <v/>
      </c>
      <c r="H129" s="221"/>
      <c r="I129" s="221"/>
      <c r="J129" s="222" t="str">
        <f t="shared" si="9"/>
        <v/>
      </c>
      <c r="K129" s="216"/>
      <c r="L129" s="224" t="str">
        <f>IF($K129="","",VLOOKUP($K129,'Tong hop'!$A$10:$O$50000,2,0))</f>
        <v/>
      </c>
      <c r="M129" s="225" t="str">
        <f>IF($K129="","",VLOOKUP($K129,'Tong hop'!$A$10:$O$50000,3,0))</f>
        <v/>
      </c>
      <c r="N129" s="226"/>
      <c r="O129" s="227" t="str">
        <f t="shared" si="2"/>
        <v/>
      </c>
      <c r="P129" s="228"/>
      <c r="Q129" s="236"/>
      <c r="R129" s="229" t="str">
        <f>IF(LEFT(A129,2)="PX",IF(K129="",0,VLOOKUP(K129,'Tong hop'!$N$10:$O$50000,2,0)),"")</f>
        <v/>
      </c>
      <c r="S129" s="230">
        <f t="shared" si="3"/>
        <v>0</v>
      </c>
      <c r="T129" s="229" t="str">
        <f>IF($K129="","",VLOOKUP($K129,'Tong hop'!$A$10:$K$50000,10,0))</f>
        <v/>
      </c>
      <c r="U129" s="230" t="str">
        <f>IF($K129="","",VLOOKUP($K129,'Tong hop'!$A$10:$K$50000,11,0))</f>
        <v/>
      </c>
      <c r="V129" s="231">
        <f t="shared" si="4"/>
        <v>0</v>
      </c>
      <c r="W129" s="231" t="str">
        <f t="shared" si="5"/>
        <v/>
      </c>
      <c r="X129" s="231">
        <f t="shared" si="6"/>
        <v>0</v>
      </c>
      <c r="Y129" s="231" t="str">
        <f t="shared" si="7"/>
        <v/>
      </c>
      <c r="Z129" s="232" t="str">
        <f t="shared" si="8"/>
        <v/>
      </c>
    </row>
    <row r="130" ht="12.75" customHeight="1">
      <c r="A130" s="216"/>
      <c r="B130" s="237"/>
      <c r="C130" s="218"/>
      <c r="D130" s="218"/>
      <c r="E130" s="220" t="str">
        <f>IF($D130="","",VLOOKUP($D130,DMKH!$A$9:$D$50006,2,0))</f>
        <v/>
      </c>
      <c r="F130" s="220" t="str">
        <f>IF($D130="","",VLOOKUP($D130,DMKH!$A$9:$D$50006,3,0))</f>
        <v/>
      </c>
      <c r="G130" s="220" t="str">
        <f>IF($D130="","",VLOOKUP($D130,DMKH!$A$9:$D$50006,4,0))</f>
        <v/>
      </c>
      <c r="H130" s="221"/>
      <c r="I130" s="221"/>
      <c r="J130" s="222" t="str">
        <f t="shared" si="9"/>
        <v/>
      </c>
      <c r="K130" s="216"/>
      <c r="L130" s="224" t="str">
        <f>IF($K130="","",VLOOKUP($K130,'Tong hop'!$A$10:$O$50000,2,0))</f>
        <v/>
      </c>
      <c r="M130" s="225" t="str">
        <f>IF($K130="","",VLOOKUP($K130,'Tong hop'!$A$10:$O$50000,3,0))</f>
        <v/>
      </c>
      <c r="N130" s="226"/>
      <c r="O130" s="227" t="str">
        <f t="shared" si="2"/>
        <v/>
      </c>
      <c r="P130" s="228"/>
      <c r="Q130" s="236"/>
      <c r="R130" s="229" t="str">
        <f>IF(LEFT(A130,2)="PX",IF(K130="",0,VLOOKUP(K130,'Tong hop'!$N$10:$O$50000,2,0)),"")</f>
        <v/>
      </c>
      <c r="S130" s="230">
        <f t="shared" si="3"/>
        <v>0</v>
      </c>
      <c r="T130" s="229" t="str">
        <f>IF($K130="","",VLOOKUP($K130,'Tong hop'!$A$10:$K$50000,10,0))</f>
        <v/>
      </c>
      <c r="U130" s="230" t="str">
        <f>IF($K130="","",VLOOKUP($K130,'Tong hop'!$A$10:$K$50000,11,0))</f>
        <v/>
      </c>
      <c r="V130" s="231">
        <f t="shared" si="4"/>
        <v>0</v>
      </c>
      <c r="W130" s="231" t="str">
        <f t="shared" si="5"/>
        <v/>
      </c>
      <c r="X130" s="231">
        <f t="shared" si="6"/>
        <v>0</v>
      </c>
      <c r="Y130" s="231" t="str">
        <f t="shared" si="7"/>
        <v/>
      </c>
      <c r="Z130" s="232" t="str">
        <f t="shared" si="8"/>
        <v/>
      </c>
    </row>
    <row r="131" ht="12.75" customHeight="1">
      <c r="A131" s="216"/>
      <c r="B131" s="237"/>
      <c r="C131" s="218"/>
      <c r="D131" s="218"/>
      <c r="E131" s="220" t="str">
        <f>IF($D131="","",VLOOKUP($D131,DMKH!$A$9:$D$50006,2,0))</f>
        <v/>
      </c>
      <c r="F131" s="220" t="str">
        <f>IF($D131="","",VLOOKUP($D131,DMKH!$A$9:$D$50006,3,0))</f>
        <v/>
      </c>
      <c r="G131" s="220" t="str">
        <f>IF($D131="","",VLOOKUP($D131,DMKH!$A$9:$D$50006,4,0))</f>
        <v/>
      </c>
      <c r="H131" s="221"/>
      <c r="I131" s="221"/>
      <c r="J131" s="222" t="str">
        <f t="shared" si="9"/>
        <v/>
      </c>
      <c r="K131" s="216"/>
      <c r="L131" s="224" t="str">
        <f>IF($K131="","",VLOOKUP($K131,'Tong hop'!$A$10:$O$50000,2,0))</f>
        <v/>
      </c>
      <c r="M131" s="225" t="str">
        <f>IF($K131="","",VLOOKUP($K131,'Tong hop'!$A$10:$O$50000,3,0))</f>
        <v/>
      </c>
      <c r="N131" s="226"/>
      <c r="O131" s="227" t="str">
        <f t="shared" si="2"/>
        <v/>
      </c>
      <c r="P131" s="228"/>
      <c r="Q131" s="236"/>
      <c r="R131" s="229" t="str">
        <f>IF(LEFT(A131,2)="PX",IF(K131="",0,VLOOKUP(K131,'Tong hop'!$N$10:$O$50000,2,0)),"")</f>
        <v/>
      </c>
      <c r="S131" s="230">
        <f t="shared" si="3"/>
        <v>0</v>
      </c>
      <c r="T131" s="229" t="str">
        <f>IF($K131="","",VLOOKUP($K131,'Tong hop'!$A$10:$K$50000,10,0))</f>
        <v/>
      </c>
      <c r="U131" s="230" t="str">
        <f>IF($K131="","",VLOOKUP($K131,'Tong hop'!$A$10:$K$50000,11,0))</f>
        <v/>
      </c>
      <c r="V131" s="231">
        <f t="shared" si="4"/>
        <v>0</v>
      </c>
      <c r="W131" s="231" t="str">
        <f t="shared" si="5"/>
        <v/>
      </c>
      <c r="X131" s="231">
        <f t="shared" si="6"/>
        <v>0</v>
      </c>
      <c r="Y131" s="231" t="str">
        <f t="shared" si="7"/>
        <v/>
      </c>
      <c r="Z131" s="232" t="str">
        <f t="shared" si="8"/>
        <v/>
      </c>
    </row>
    <row r="132" ht="12.75" customHeight="1">
      <c r="A132" s="216"/>
      <c r="B132" s="237"/>
      <c r="C132" s="218"/>
      <c r="D132" s="218"/>
      <c r="E132" s="220" t="str">
        <f>IF($D132="","",VLOOKUP($D132,DMKH!$A$9:$D$50006,2,0))</f>
        <v/>
      </c>
      <c r="F132" s="220" t="str">
        <f>IF($D132="","",VLOOKUP($D132,DMKH!$A$9:$D$50006,3,0))</f>
        <v/>
      </c>
      <c r="G132" s="220" t="str">
        <f>IF($D132="","",VLOOKUP($D132,DMKH!$A$9:$D$50006,4,0))</f>
        <v/>
      </c>
      <c r="H132" s="221"/>
      <c r="I132" s="221"/>
      <c r="J132" s="222" t="str">
        <f t="shared" si="9"/>
        <v/>
      </c>
      <c r="K132" s="216"/>
      <c r="L132" s="224" t="str">
        <f>IF($K132="","",VLOOKUP($K132,'Tong hop'!$A$10:$O$50000,2,0))</f>
        <v/>
      </c>
      <c r="M132" s="225" t="str">
        <f>IF($K132="","",VLOOKUP($K132,'Tong hop'!$A$10:$O$50000,3,0))</f>
        <v/>
      </c>
      <c r="N132" s="226"/>
      <c r="O132" s="227" t="str">
        <f t="shared" si="2"/>
        <v/>
      </c>
      <c r="P132" s="228"/>
      <c r="Q132" s="236"/>
      <c r="R132" s="229" t="str">
        <f>IF(LEFT(A132,2)="PX",IF(K132="",0,VLOOKUP(K132,'Tong hop'!$N$10:$O$50000,2,0)),"")</f>
        <v/>
      </c>
      <c r="S132" s="230">
        <f t="shared" si="3"/>
        <v>0</v>
      </c>
      <c r="T132" s="229" t="str">
        <f>IF($K132="","",VLOOKUP($K132,'Tong hop'!$A$10:$K$50000,10,0))</f>
        <v/>
      </c>
      <c r="U132" s="230" t="str">
        <f>IF($K132="","",VLOOKUP($K132,'Tong hop'!$A$10:$K$50000,11,0))</f>
        <v/>
      </c>
      <c r="V132" s="231">
        <f t="shared" si="4"/>
        <v>0</v>
      </c>
      <c r="W132" s="231" t="str">
        <f t="shared" si="5"/>
        <v/>
      </c>
      <c r="X132" s="231">
        <f t="shared" si="6"/>
        <v>0</v>
      </c>
      <c r="Y132" s="231" t="str">
        <f t="shared" si="7"/>
        <v/>
      </c>
      <c r="Z132" s="232" t="str">
        <f t="shared" si="8"/>
        <v/>
      </c>
    </row>
    <row r="133" ht="12.75" customHeight="1">
      <c r="A133" s="216"/>
      <c r="B133" s="237"/>
      <c r="C133" s="218"/>
      <c r="D133" s="218"/>
      <c r="E133" s="220" t="str">
        <f>IF($D133="","",VLOOKUP($D133,DMKH!$A$9:$D$50006,2,0))</f>
        <v/>
      </c>
      <c r="F133" s="220" t="str">
        <f>IF($D133="","",VLOOKUP($D133,DMKH!$A$9:$D$50006,3,0))</f>
        <v/>
      </c>
      <c r="G133" s="220" t="str">
        <f>IF($D133="","",VLOOKUP($D133,DMKH!$A$9:$D$50006,4,0))</f>
        <v/>
      </c>
      <c r="H133" s="221"/>
      <c r="I133" s="221"/>
      <c r="J133" s="222" t="str">
        <f t="shared" si="9"/>
        <v/>
      </c>
      <c r="K133" s="216"/>
      <c r="L133" s="224" t="str">
        <f>IF($K133="","",VLOOKUP($K133,'Tong hop'!$A$10:$O$50000,2,0))</f>
        <v/>
      </c>
      <c r="M133" s="225" t="str">
        <f>IF($K133="","",VLOOKUP($K133,'Tong hop'!$A$10:$O$50000,3,0))</f>
        <v/>
      </c>
      <c r="N133" s="226"/>
      <c r="O133" s="227" t="str">
        <f t="shared" si="2"/>
        <v/>
      </c>
      <c r="P133" s="228"/>
      <c r="Q133" s="236"/>
      <c r="R133" s="229" t="str">
        <f>IF(LEFT(A133,2)="PX",IF(K133="",0,VLOOKUP(K133,'Tong hop'!$N$10:$O$50000,2,0)),"")</f>
        <v/>
      </c>
      <c r="S133" s="230">
        <f t="shared" si="3"/>
        <v>0</v>
      </c>
      <c r="T133" s="229" t="str">
        <f>IF($K133="","",VLOOKUP($K133,'Tong hop'!$A$10:$K$50000,10,0))</f>
        <v/>
      </c>
      <c r="U133" s="230" t="str">
        <f>IF($K133="","",VLOOKUP($K133,'Tong hop'!$A$10:$K$50000,11,0))</f>
        <v/>
      </c>
      <c r="V133" s="231">
        <f t="shared" si="4"/>
        <v>0</v>
      </c>
      <c r="W133" s="231" t="str">
        <f t="shared" si="5"/>
        <v/>
      </c>
      <c r="X133" s="231">
        <f t="shared" si="6"/>
        <v>0</v>
      </c>
      <c r="Y133" s="231" t="str">
        <f t="shared" si="7"/>
        <v/>
      </c>
      <c r="Z133" s="232" t="str">
        <f t="shared" si="8"/>
        <v/>
      </c>
    </row>
    <row r="134" ht="12.75" customHeight="1">
      <c r="A134" s="216"/>
      <c r="B134" s="237"/>
      <c r="C134" s="218"/>
      <c r="D134" s="218"/>
      <c r="E134" s="220" t="str">
        <f>IF($D134="","",VLOOKUP($D134,DMKH!$A$9:$D$50006,2,0))</f>
        <v/>
      </c>
      <c r="F134" s="220" t="str">
        <f>IF($D134="","",VLOOKUP($D134,DMKH!$A$9:$D$50006,3,0))</f>
        <v/>
      </c>
      <c r="G134" s="220" t="str">
        <f>IF($D134="","",VLOOKUP($D134,DMKH!$A$9:$D$50006,4,0))</f>
        <v/>
      </c>
      <c r="H134" s="221"/>
      <c r="I134" s="221"/>
      <c r="J134" s="222" t="str">
        <f t="shared" si="9"/>
        <v/>
      </c>
      <c r="K134" s="216"/>
      <c r="L134" s="224" t="str">
        <f>IF($K134="","",VLOOKUP($K134,'Tong hop'!$A$10:$O$50000,2,0))</f>
        <v/>
      </c>
      <c r="M134" s="225" t="str">
        <f>IF($K134="","",VLOOKUP($K134,'Tong hop'!$A$10:$O$50000,3,0))</f>
        <v/>
      </c>
      <c r="N134" s="226"/>
      <c r="O134" s="227" t="str">
        <f t="shared" si="2"/>
        <v/>
      </c>
      <c r="P134" s="228"/>
      <c r="Q134" s="236"/>
      <c r="R134" s="229" t="str">
        <f>IF(LEFT(A134,2)="PX",IF(K134="",0,VLOOKUP(K134,'Tong hop'!$N$10:$O$50000,2,0)),"")</f>
        <v/>
      </c>
      <c r="S134" s="230">
        <f t="shared" si="3"/>
        <v>0</v>
      </c>
      <c r="T134" s="229" t="str">
        <f>IF($K134="","",VLOOKUP($K134,'Tong hop'!$A$10:$K$50000,10,0))</f>
        <v/>
      </c>
      <c r="U134" s="230" t="str">
        <f>IF($K134="","",VLOOKUP($K134,'Tong hop'!$A$10:$K$50000,11,0))</f>
        <v/>
      </c>
      <c r="V134" s="231">
        <f t="shared" si="4"/>
        <v>0</v>
      </c>
      <c r="W134" s="231" t="str">
        <f t="shared" si="5"/>
        <v/>
      </c>
      <c r="X134" s="231">
        <f t="shared" si="6"/>
        <v>0</v>
      </c>
      <c r="Y134" s="231" t="str">
        <f t="shared" si="7"/>
        <v/>
      </c>
      <c r="Z134" s="232" t="str">
        <f t="shared" si="8"/>
        <v/>
      </c>
    </row>
    <row r="135" ht="12.75" customHeight="1">
      <c r="A135" s="216"/>
      <c r="B135" s="237"/>
      <c r="C135" s="218"/>
      <c r="D135" s="218"/>
      <c r="E135" s="220" t="str">
        <f>IF($D135="","",VLOOKUP($D135,DMKH!$A$9:$D$50006,2,0))</f>
        <v/>
      </c>
      <c r="F135" s="220" t="str">
        <f>IF($D135="","",VLOOKUP($D135,DMKH!$A$9:$D$50006,3,0))</f>
        <v/>
      </c>
      <c r="G135" s="220" t="str">
        <f>IF($D135="","",VLOOKUP($D135,DMKH!$A$9:$D$50006,4,0))</f>
        <v/>
      </c>
      <c r="H135" s="221"/>
      <c r="I135" s="221"/>
      <c r="J135" s="222" t="str">
        <f t="shared" si="9"/>
        <v/>
      </c>
      <c r="K135" s="216"/>
      <c r="L135" s="224" t="str">
        <f>IF($K135="","",VLOOKUP($K135,'Tong hop'!$A$10:$O$50000,2,0))</f>
        <v/>
      </c>
      <c r="M135" s="225" t="str">
        <f>IF($K135="","",VLOOKUP($K135,'Tong hop'!$A$10:$O$50000,3,0))</f>
        <v/>
      </c>
      <c r="N135" s="226"/>
      <c r="O135" s="227" t="str">
        <f t="shared" si="2"/>
        <v/>
      </c>
      <c r="P135" s="228"/>
      <c r="Q135" s="236"/>
      <c r="R135" s="229" t="str">
        <f>IF(LEFT(A135,2)="PX",IF(K135="",0,VLOOKUP(K135,'Tong hop'!$N$10:$O$50000,2,0)),"")</f>
        <v/>
      </c>
      <c r="S135" s="230">
        <f t="shared" si="3"/>
        <v>0</v>
      </c>
      <c r="T135" s="229" t="str">
        <f>IF($K135="","",VLOOKUP($K135,'Tong hop'!$A$10:$K$50000,10,0))</f>
        <v/>
      </c>
      <c r="U135" s="230" t="str">
        <f>IF($K135="","",VLOOKUP($K135,'Tong hop'!$A$10:$K$50000,11,0))</f>
        <v/>
      </c>
      <c r="V135" s="231">
        <f t="shared" si="4"/>
        <v>0</v>
      </c>
      <c r="W135" s="231" t="str">
        <f t="shared" si="5"/>
        <v/>
      </c>
      <c r="X135" s="231">
        <f t="shared" si="6"/>
        <v>0</v>
      </c>
      <c r="Y135" s="231" t="str">
        <f t="shared" si="7"/>
        <v/>
      </c>
      <c r="Z135" s="232" t="str">
        <f t="shared" si="8"/>
        <v/>
      </c>
    </row>
    <row r="136" ht="12.75" customHeight="1">
      <c r="A136" s="216"/>
      <c r="B136" s="237"/>
      <c r="C136" s="218"/>
      <c r="D136" s="218"/>
      <c r="E136" s="220" t="str">
        <f>IF($D136="","",VLOOKUP($D136,DMKH!$A$9:$D$50006,2,0))</f>
        <v/>
      </c>
      <c r="F136" s="220" t="str">
        <f>IF($D136="","",VLOOKUP($D136,DMKH!$A$9:$D$50006,3,0))</f>
        <v/>
      </c>
      <c r="G136" s="220" t="str">
        <f>IF($D136="","",VLOOKUP($D136,DMKH!$A$9:$D$50006,4,0))</f>
        <v/>
      </c>
      <c r="H136" s="221"/>
      <c r="I136" s="221"/>
      <c r="J136" s="222" t="str">
        <f t="shared" si="9"/>
        <v/>
      </c>
      <c r="K136" s="216"/>
      <c r="L136" s="224" t="str">
        <f>IF($K136="","",VLOOKUP($K136,'Tong hop'!$A$10:$O$50000,2,0))</f>
        <v/>
      </c>
      <c r="M136" s="225" t="str">
        <f>IF($K136="","",VLOOKUP($K136,'Tong hop'!$A$10:$O$50000,3,0))</f>
        <v/>
      </c>
      <c r="N136" s="226"/>
      <c r="O136" s="227" t="str">
        <f t="shared" si="2"/>
        <v/>
      </c>
      <c r="P136" s="228"/>
      <c r="Q136" s="236"/>
      <c r="R136" s="229" t="str">
        <f>IF(LEFT(A136,2)="PX",IF(K136="",0,VLOOKUP(K136,'Tong hop'!$N$10:$O$50000,2,0)),"")</f>
        <v/>
      </c>
      <c r="S136" s="230">
        <f t="shared" si="3"/>
        <v>0</v>
      </c>
      <c r="T136" s="229" t="str">
        <f>IF($K136="","",VLOOKUP($K136,'Tong hop'!$A$10:$K$50000,10,0))</f>
        <v/>
      </c>
      <c r="U136" s="230" t="str">
        <f>IF($K136="","",VLOOKUP($K136,'Tong hop'!$A$10:$K$50000,11,0))</f>
        <v/>
      </c>
      <c r="V136" s="231">
        <f t="shared" si="4"/>
        <v>0</v>
      </c>
      <c r="W136" s="231" t="str">
        <f t="shared" si="5"/>
        <v/>
      </c>
      <c r="X136" s="231">
        <f t="shared" si="6"/>
        <v>0</v>
      </c>
      <c r="Y136" s="231" t="str">
        <f t="shared" si="7"/>
        <v/>
      </c>
      <c r="Z136" s="232" t="str">
        <f t="shared" si="8"/>
        <v/>
      </c>
    </row>
    <row r="137" ht="12.75" customHeight="1">
      <c r="A137" s="216"/>
      <c r="B137" s="237"/>
      <c r="C137" s="218"/>
      <c r="D137" s="218"/>
      <c r="E137" s="220" t="str">
        <f>IF($D137="","",VLOOKUP($D137,DMKH!$A$9:$D$50006,2,0))</f>
        <v/>
      </c>
      <c r="F137" s="220" t="str">
        <f>IF($D137="","",VLOOKUP($D137,DMKH!$A$9:$D$50006,3,0))</f>
        <v/>
      </c>
      <c r="G137" s="220" t="str">
        <f>IF($D137="","",VLOOKUP($D137,DMKH!$A$9:$D$50006,4,0))</f>
        <v/>
      </c>
      <c r="H137" s="221"/>
      <c r="I137" s="221"/>
      <c r="J137" s="222" t="str">
        <f t="shared" si="9"/>
        <v/>
      </c>
      <c r="K137" s="216"/>
      <c r="L137" s="224" t="str">
        <f>IF($K137="","",VLOOKUP($K137,'Tong hop'!$A$10:$O$50000,2,0))</f>
        <v/>
      </c>
      <c r="M137" s="225" t="str">
        <f>IF($K137="","",VLOOKUP($K137,'Tong hop'!$A$10:$O$50000,3,0))</f>
        <v/>
      </c>
      <c r="N137" s="226"/>
      <c r="O137" s="227" t="str">
        <f t="shared" si="2"/>
        <v/>
      </c>
      <c r="P137" s="228"/>
      <c r="Q137" s="236"/>
      <c r="R137" s="229" t="str">
        <f>IF(LEFT(A137,2)="PX",IF(K137="",0,VLOOKUP(K137,'Tong hop'!$N$10:$O$50000,2,0)),"")</f>
        <v/>
      </c>
      <c r="S137" s="230">
        <f t="shared" si="3"/>
        <v>0</v>
      </c>
      <c r="T137" s="229" t="str">
        <f>IF($K137="","",VLOOKUP($K137,'Tong hop'!$A$10:$K$50000,10,0))</f>
        <v/>
      </c>
      <c r="U137" s="230" t="str">
        <f>IF($K137="","",VLOOKUP($K137,'Tong hop'!$A$10:$K$50000,11,0))</f>
        <v/>
      </c>
      <c r="V137" s="231">
        <f t="shared" si="4"/>
        <v>0</v>
      </c>
      <c r="W137" s="231" t="str">
        <f t="shared" si="5"/>
        <v/>
      </c>
      <c r="X137" s="231">
        <f t="shared" si="6"/>
        <v>0</v>
      </c>
      <c r="Y137" s="231" t="str">
        <f t="shared" si="7"/>
        <v/>
      </c>
      <c r="Z137" s="232" t="str">
        <f t="shared" si="8"/>
        <v/>
      </c>
    </row>
    <row r="138" ht="12.75" customHeight="1">
      <c r="A138" s="216"/>
      <c r="B138" s="237"/>
      <c r="C138" s="218"/>
      <c r="D138" s="218"/>
      <c r="E138" s="220" t="str">
        <f>IF($D138="","",VLOOKUP($D138,DMKH!$A$9:$D$50006,2,0))</f>
        <v/>
      </c>
      <c r="F138" s="220" t="str">
        <f>IF($D138="","",VLOOKUP($D138,DMKH!$A$9:$D$50006,3,0))</f>
        <v/>
      </c>
      <c r="G138" s="220" t="str">
        <f>IF($D138="","",VLOOKUP($D138,DMKH!$A$9:$D$50006,4,0))</f>
        <v/>
      </c>
      <c r="H138" s="221"/>
      <c r="I138" s="221"/>
      <c r="J138" s="222" t="str">
        <f t="shared" si="9"/>
        <v/>
      </c>
      <c r="K138" s="216"/>
      <c r="L138" s="224" t="str">
        <f>IF($K138="","",VLOOKUP($K138,'Tong hop'!$A$10:$O$50000,2,0))</f>
        <v/>
      </c>
      <c r="M138" s="225" t="str">
        <f>IF($K138="","",VLOOKUP($K138,'Tong hop'!$A$10:$O$50000,3,0))</f>
        <v/>
      </c>
      <c r="N138" s="226"/>
      <c r="O138" s="227" t="str">
        <f t="shared" si="2"/>
        <v/>
      </c>
      <c r="P138" s="228"/>
      <c r="Q138" s="236"/>
      <c r="R138" s="229" t="str">
        <f>IF(LEFT(A138,2)="PX",IF(K138="",0,VLOOKUP(K138,'Tong hop'!$N$10:$O$50000,2,0)),"")</f>
        <v/>
      </c>
      <c r="S138" s="230">
        <f t="shared" si="3"/>
        <v>0</v>
      </c>
      <c r="T138" s="229" t="str">
        <f>IF($K138="","",VLOOKUP($K138,'Tong hop'!$A$10:$K$50000,10,0))</f>
        <v/>
      </c>
      <c r="U138" s="230" t="str">
        <f>IF($K138="","",VLOOKUP($K138,'Tong hop'!$A$10:$K$50000,11,0))</f>
        <v/>
      </c>
      <c r="V138" s="231">
        <f t="shared" si="4"/>
        <v>0</v>
      </c>
      <c r="W138" s="231" t="str">
        <f t="shared" si="5"/>
        <v/>
      </c>
      <c r="X138" s="231">
        <f t="shared" si="6"/>
        <v>0</v>
      </c>
      <c r="Y138" s="231" t="str">
        <f t="shared" si="7"/>
        <v/>
      </c>
      <c r="Z138" s="232" t="str">
        <f t="shared" si="8"/>
        <v/>
      </c>
    </row>
    <row r="139" ht="12.75" customHeight="1">
      <c r="A139" s="216"/>
      <c r="B139" s="237"/>
      <c r="C139" s="218"/>
      <c r="D139" s="218"/>
      <c r="E139" s="220" t="str">
        <f>IF($D139="","",VLOOKUP($D139,DMKH!$A$9:$D$50006,2,0))</f>
        <v/>
      </c>
      <c r="F139" s="220" t="str">
        <f>IF($D139="","",VLOOKUP($D139,DMKH!$A$9:$D$50006,3,0))</f>
        <v/>
      </c>
      <c r="G139" s="220" t="str">
        <f>IF($D139="","",VLOOKUP($D139,DMKH!$A$9:$D$50006,4,0))</f>
        <v/>
      </c>
      <c r="H139" s="221"/>
      <c r="I139" s="221"/>
      <c r="J139" s="222" t="str">
        <f t="shared" si="9"/>
        <v/>
      </c>
      <c r="K139" s="216"/>
      <c r="L139" s="224" t="str">
        <f>IF($K139="","",VLOOKUP($K139,'Tong hop'!$A$10:$O$50000,2,0))</f>
        <v/>
      </c>
      <c r="M139" s="225" t="str">
        <f>IF($K139="","",VLOOKUP($K139,'Tong hop'!$A$10:$O$50000,3,0))</f>
        <v/>
      </c>
      <c r="N139" s="226"/>
      <c r="O139" s="227" t="str">
        <f t="shared" si="2"/>
        <v/>
      </c>
      <c r="P139" s="228"/>
      <c r="Q139" s="236"/>
      <c r="R139" s="229" t="str">
        <f>IF(LEFT(A139,2)="PX",IF(K139="",0,VLOOKUP(K139,'Tong hop'!$N$10:$O$50000,2,0)),"")</f>
        <v/>
      </c>
      <c r="S139" s="230">
        <f t="shared" si="3"/>
        <v>0</v>
      </c>
      <c r="T139" s="229" t="str">
        <f>IF($K139="","",VLOOKUP($K139,'Tong hop'!$A$10:$K$50000,10,0))</f>
        <v/>
      </c>
      <c r="U139" s="230" t="str">
        <f>IF($K139="","",VLOOKUP($K139,'Tong hop'!$A$10:$K$50000,11,0))</f>
        <v/>
      </c>
      <c r="V139" s="231">
        <f t="shared" si="4"/>
        <v>0</v>
      </c>
      <c r="W139" s="231" t="str">
        <f t="shared" si="5"/>
        <v/>
      </c>
      <c r="X139" s="231">
        <f t="shared" si="6"/>
        <v>0</v>
      </c>
      <c r="Y139" s="231" t="str">
        <f t="shared" si="7"/>
        <v/>
      </c>
      <c r="Z139" s="232" t="str">
        <f t="shared" si="8"/>
        <v/>
      </c>
    </row>
    <row r="140" ht="12.75" customHeight="1">
      <c r="A140" s="216"/>
      <c r="B140" s="237"/>
      <c r="C140" s="218"/>
      <c r="D140" s="218"/>
      <c r="E140" s="220" t="str">
        <f>IF($D140="","",VLOOKUP($D140,DMKH!$A$9:$D$50006,2,0))</f>
        <v/>
      </c>
      <c r="F140" s="220" t="str">
        <f>IF($D140="","",VLOOKUP($D140,DMKH!$A$9:$D$50006,3,0))</f>
        <v/>
      </c>
      <c r="G140" s="220" t="str">
        <f>IF($D140="","",VLOOKUP($D140,DMKH!$A$9:$D$50006,4,0))</f>
        <v/>
      </c>
      <c r="H140" s="221"/>
      <c r="I140" s="221"/>
      <c r="J140" s="222" t="str">
        <f t="shared" si="9"/>
        <v/>
      </c>
      <c r="K140" s="216"/>
      <c r="L140" s="224" t="str">
        <f>IF($K140="","",VLOOKUP($K140,'Tong hop'!$A$10:$O$50000,2,0))</f>
        <v/>
      </c>
      <c r="M140" s="225" t="str">
        <f>IF($K140="","",VLOOKUP($K140,'Tong hop'!$A$10:$O$50000,3,0))</f>
        <v/>
      </c>
      <c r="N140" s="226"/>
      <c r="O140" s="227" t="str">
        <f t="shared" si="2"/>
        <v/>
      </c>
      <c r="P140" s="228"/>
      <c r="Q140" s="236"/>
      <c r="R140" s="229" t="str">
        <f>IF(LEFT(A140,2)="PX",IF(K140="",0,VLOOKUP(K140,'Tong hop'!$N$10:$O$50000,2,0)),"")</f>
        <v/>
      </c>
      <c r="S140" s="230">
        <f t="shared" si="3"/>
        <v>0</v>
      </c>
      <c r="T140" s="229" t="str">
        <f>IF($K140="","",VLOOKUP($K140,'Tong hop'!$A$10:$K$50000,10,0))</f>
        <v/>
      </c>
      <c r="U140" s="230" t="str">
        <f>IF($K140="","",VLOOKUP($K140,'Tong hop'!$A$10:$K$50000,11,0))</f>
        <v/>
      </c>
      <c r="V140" s="231">
        <f t="shared" si="4"/>
        <v>0</v>
      </c>
      <c r="W140" s="231" t="str">
        <f t="shared" si="5"/>
        <v/>
      </c>
      <c r="X140" s="231">
        <f t="shared" si="6"/>
        <v>0</v>
      </c>
      <c r="Y140" s="231" t="str">
        <f t="shared" si="7"/>
        <v/>
      </c>
      <c r="Z140" s="232" t="str">
        <f t="shared" si="8"/>
        <v/>
      </c>
    </row>
    <row r="141" ht="12.75" customHeight="1">
      <c r="A141" s="216"/>
      <c r="B141" s="237"/>
      <c r="C141" s="218"/>
      <c r="D141" s="218"/>
      <c r="E141" s="220" t="str">
        <f>IF($D141="","",VLOOKUP($D141,DMKH!$A$9:$D$50006,2,0))</f>
        <v/>
      </c>
      <c r="F141" s="220" t="str">
        <f>IF($D141="","",VLOOKUP($D141,DMKH!$A$9:$D$50006,3,0))</f>
        <v/>
      </c>
      <c r="G141" s="220" t="str">
        <f>IF($D141="","",VLOOKUP($D141,DMKH!$A$9:$D$50006,4,0))</f>
        <v/>
      </c>
      <c r="H141" s="221"/>
      <c r="I141" s="221"/>
      <c r="J141" s="222" t="str">
        <f t="shared" si="9"/>
        <v/>
      </c>
      <c r="K141" s="216"/>
      <c r="L141" s="224" t="str">
        <f>IF($K141="","",VLOOKUP($K141,'Tong hop'!$A$10:$O$50000,2,0))</f>
        <v/>
      </c>
      <c r="M141" s="225" t="str">
        <f>IF($K141="","",VLOOKUP($K141,'Tong hop'!$A$10:$O$50000,3,0))</f>
        <v/>
      </c>
      <c r="N141" s="226"/>
      <c r="O141" s="227" t="str">
        <f t="shared" si="2"/>
        <v/>
      </c>
      <c r="P141" s="228"/>
      <c r="Q141" s="236"/>
      <c r="R141" s="229" t="str">
        <f>IF(LEFT(A141,2)="PX",IF(K141="",0,VLOOKUP(K141,'Tong hop'!$N$10:$O$50000,2,0)),"")</f>
        <v/>
      </c>
      <c r="S141" s="230">
        <f t="shared" si="3"/>
        <v>0</v>
      </c>
      <c r="T141" s="229" t="str">
        <f>IF($K141="","",VLOOKUP($K141,'Tong hop'!$A$10:$K$50000,10,0))</f>
        <v/>
      </c>
      <c r="U141" s="230" t="str">
        <f>IF($K141="","",VLOOKUP($K141,'Tong hop'!$A$10:$K$50000,11,0))</f>
        <v/>
      </c>
      <c r="V141" s="231">
        <f t="shared" si="4"/>
        <v>0</v>
      </c>
      <c r="W141" s="231" t="str">
        <f t="shared" si="5"/>
        <v/>
      </c>
      <c r="X141" s="231">
        <f t="shared" si="6"/>
        <v>0</v>
      </c>
      <c r="Y141" s="231" t="str">
        <f t="shared" si="7"/>
        <v/>
      </c>
      <c r="Z141" s="232" t="str">
        <f t="shared" si="8"/>
        <v/>
      </c>
    </row>
    <row r="142" ht="12.75" customHeight="1">
      <c r="A142" s="216"/>
      <c r="B142" s="237"/>
      <c r="C142" s="218"/>
      <c r="D142" s="218"/>
      <c r="E142" s="220" t="str">
        <f>IF($D142="","",VLOOKUP($D142,DMKH!$A$9:$D$50006,2,0))</f>
        <v/>
      </c>
      <c r="F142" s="220" t="str">
        <f>IF($D142="","",VLOOKUP($D142,DMKH!$A$9:$D$50006,3,0))</f>
        <v/>
      </c>
      <c r="G142" s="220" t="str">
        <f>IF($D142="","",VLOOKUP($D142,DMKH!$A$9:$D$50006,4,0))</f>
        <v/>
      </c>
      <c r="H142" s="221"/>
      <c r="I142" s="221"/>
      <c r="J142" s="222" t="str">
        <f t="shared" si="9"/>
        <v/>
      </c>
      <c r="K142" s="216"/>
      <c r="L142" s="224" t="str">
        <f>IF($K142="","",VLOOKUP($K142,'Tong hop'!$A$10:$O$50000,2,0))</f>
        <v/>
      </c>
      <c r="M142" s="225" t="str">
        <f>IF($K142="","",VLOOKUP($K142,'Tong hop'!$A$10:$O$50000,3,0))</f>
        <v/>
      </c>
      <c r="N142" s="226"/>
      <c r="O142" s="227" t="str">
        <f t="shared" si="2"/>
        <v/>
      </c>
      <c r="P142" s="228"/>
      <c r="Q142" s="236"/>
      <c r="R142" s="229" t="str">
        <f>IF(LEFT(A142,2)="PX",IF(K142="",0,VLOOKUP(K142,'Tong hop'!$N$10:$O$50000,2,0)),"")</f>
        <v/>
      </c>
      <c r="S142" s="230">
        <f t="shared" si="3"/>
        <v>0</v>
      </c>
      <c r="T142" s="229" t="str">
        <f>IF($K142="","",VLOOKUP($K142,'Tong hop'!$A$10:$K$50000,10,0))</f>
        <v/>
      </c>
      <c r="U142" s="230" t="str">
        <f>IF($K142="","",VLOOKUP($K142,'Tong hop'!$A$10:$K$50000,11,0))</f>
        <v/>
      </c>
      <c r="V142" s="231">
        <f t="shared" si="4"/>
        <v>0</v>
      </c>
      <c r="W142" s="231" t="str">
        <f t="shared" si="5"/>
        <v/>
      </c>
      <c r="X142" s="231">
        <f t="shared" si="6"/>
        <v>0</v>
      </c>
      <c r="Y142" s="231" t="str">
        <f t="shared" si="7"/>
        <v/>
      </c>
      <c r="Z142" s="232" t="str">
        <f t="shared" si="8"/>
        <v/>
      </c>
    </row>
    <row r="143" ht="12.75" customHeight="1">
      <c r="A143" s="216"/>
      <c r="B143" s="237"/>
      <c r="C143" s="218"/>
      <c r="D143" s="218"/>
      <c r="E143" s="220" t="str">
        <f>IF($D143="","",VLOOKUP($D143,DMKH!$A$9:$D$50006,2,0))</f>
        <v/>
      </c>
      <c r="F143" s="220" t="str">
        <f>IF($D143="","",VLOOKUP($D143,DMKH!$A$9:$D$50006,3,0))</f>
        <v/>
      </c>
      <c r="G143" s="220" t="str">
        <f>IF($D143="","",VLOOKUP($D143,DMKH!$A$9:$D$50006,4,0))</f>
        <v/>
      </c>
      <c r="H143" s="221"/>
      <c r="I143" s="221"/>
      <c r="J143" s="222" t="str">
        <f t="shared" si="9"/>
        <v/>
      </c>
      <c r="K143" s="216"/>
      <c r="L143" s="224" t="str">
        <f>IF($K143="","",VLOOKUP($K143,'Tong hop'!$A$10:$O$50000,2,0))</f>
        <v/>
      </c>
      <c r="M143" s="225" t="str">
        <f>IF($K143="","",VLOOKUP($K143,'Tong hop'!$A$10:$O$50000,3,0))</f>
        <v/>
      </c>
      <c r="N143" s="226"/>
      <c r="O143" s="227" t="str">
        <f t="shared" si="2"/>
        <v/>
      </c>
      <c r="P143" s="228"/>
      <c r="Q143" s="236"/>
      <c r="R143" s="229" t="str">
        <f>IF(LEFT(A143,2)="PX",IF(K143="",0,VLOOKUP(K143,'Tong hop'!$N$10:$O$50000,2,0)),"")</f>
        <v/>
      </c>
      <c r="S143" s="230">
        <f t="shared" si="3"/>
        <v>0</v>
      </c>
      <c r="T143" s="229" t="str">
        <f>IF($K143="","",VLOOKUP($K143,'Tong hop'!$A$10:$K$50000,10,0))</f>
        <v/>
      </c>
      <c r="U143" s="230" t="str">
        <f>IF($K143="","",VLOOKUP($K143,'Tong hop'!$A$10:$K$50000,11,0))</f>
        <v/>
      </c>
      <c r="V143" s="231">
        <f t="shared" si="4"/>
        <v>0</v>
      </c>
      <c r="W143" s="231" t="str">
        <f t="shared" si="5"/>
        <v/>
      </c>
      <c r="X143" s="231">
        <f t="shared" si="6"/>
        <v>0</v>
      </c>
      <c r="Y143" s="231" t="str">
        <f t="shared" si="7"/>
        <v/>
      </c>
      <c r="Z143" s="232" t="str">
        <f t="shared" si="8"/>
        <v/>
      </c>
    </row>
    <row r="144" ht="12.75" customHeight="1">
      <c r="A144" s="216"/>
      <c r="B144" s="237"/>
      <c r="C144" s="218"/>
      <c r="D144" s="218"/>
      <c r="E144" s="220" t="str">
        <f>IF($D144="","",VLOOKUP($D144,DMKH!$A$9:$D$50006,2,0))</f>
        <v/>
      </c>
      <c r="F144" s="220" t="str">
        <f>IF($D144="","",VLOOKUP($D144,DMKH!$A$9:$D$50006,3,0))</f>
        <v/>
      </c>
      <c r="G144" s="220" t="str">
        <f>IF($D144="","",VLOOKUP($D144,DMKH!$A$9:$D$50006,4,0))</f>
        <v/>
      </c>
      <c r="H144" s="221"/>
      <c r="I144" s="221"/>
      <c r="J144" s="222" t="str">
        <f t="shared" si="9"/>
        <v/>
      </c>
      <c r="K144" s="216"/>
      <c r="L144" s="224" t="str">
        <f>IF($K144="","",VLOOKUP($K144,'Tong hop'!$A$10:$O$50000,2,0))</f>
        <v/>
      </c>
      <c r="M144" s="225" t="str">
        <f>IF($K144="","",VLOOKUP($K144,'Tong hop'!$A$10:$O$50000,3,0))</f>
        <v/>
      </c>
      <c r="N144" s="226"/>
      <c r="O144" s="227" t="str">
        <f t="shared" si="2"/>
        <v/>
      </c>
      <c r="P144" s="228"/>
      <c r="Q144" s="236"/>
      <c r="R144" s="229" t="str">
        <f>IF(LEFT(A144,2)="PX",IF(K144="",0,VLOOKUP(K144,'Tong hop'!$N$10:$O$50000,2,0)),"")</f>
        <v/>
      </c>
      <c r="S144" s="230">
        <f t="shared" si="3"/>
        <v>0</v>
      </c>
      <c r="T144" s="229" t="str">
        <f>IF($K144="","",VLOOKUP($K144,'Tong hop'!$A$10:$K$50000,10,0))</f>
        <v/>
      </c>
      <c r="U144" s="230" t="str">
        <f>IF($K144="","",VLOOKUP($K144,'Tong hop'!$A$10:$K$50000,11,0))</f>
        <v/>
      </c>
      <c r="V144" s="231">
        <f t="shared" si="4"/>
        <v>0</v>
      </c>
      <c r="W144" s="231" t="str">
        <f t="shared" si="5"/>
        <v/>
      </c>
      <c r="X144" s="231">
        <f t="shared" si="6"/>
        <v>0</v>
      </c>
      <c r="Y144" s="231" t="str">
        <f t="shared" si="7"/>
        <v/>
      </c>
      <c r="Z144" s="232" t="str">
        <f t="shared" si="8"/>
        <v/>
      </c>
    </row>
    <row r="145" ht="12.75" customHeight="1">
      <c r="A145" s="216"/>
      <c r="B145" s="237"/>
      <c r="C145" s="218"/>
      <c r="D145" s="218"/>
      <c r="E145" s="220" t="str">
        <f>IF($D145="","",VLOOKUP($D145,DMKH!$A$9:$D$50006,2,0))</f>
        <v/>
      </c>
      <c r="F145" s="220" t="str">
        <f>IF($D145="","",VLOOKUP($D145,DMKH!$A$9:$D$50006,3,0))</f>
        <v/>
      </c>
      <c r="G145" s="220" t="str">
        <f>IF($D145="","",VLOOKUP($D145,DMKH!$A$9:$D$50006,4,0))</f>
        <v/>
      </c>
      <c r="H145" s="221"/>
      <c r="I145" s="221"/>
      <c r="J145" s="222" t="str">
        <f t="shared" si="9"/>
        <v/>
      </c>
      <c r="K145" s="216"/>
      <c r="L145" s="224" t="str">
        <f>IF($K145="","",VLOOKUP($K145,'Tong hop'!$A$10:$O$50000,2,0))</f>
        <v/>
      </c>
      <c r="M145" s="225" t="str">
        <f>IF($K145="","",VLOOKUP($K145,'Tong hop'!$A$10:$O$50000,3,0))</f>
        <v/>
      </c>
      <c r="N145" s="226"/>
      <c r="O145" s="227" t="str">
        <f t="shared" si="2"/>
        <v/>
      </c>
      <c r="P145" s="228"/>
      <c r="Q145" s="236"/>
      <c r="R145" s="229" t="str">
        <f>IF(LEFT(A145,2)="PX",IF(K145="",0,VLOOKUP(K145,'Tong hop'!$N$10:$O$50000,2,0)),"")</f>
        <v/>
      </c>
      <c r="S145" s="230">
        <f t="shared" si="3"/>
        <v>0</v>
      </c>
      <c r="T145" s="229" t="str">
        <f>IF($K145="","",VLOOKUP($K145,'Tong hop'!$A$10:$K$50000,10,0))</f>
        <v/>
      </c>
      <c r="U145" s="230" t="str">
        <f>IF($K145="","",VLOOKUP($K145,'Tong hop'!$A$10:$K$50000,11,0))</f>
        <v/>
      </c>
      <c r="V145" s="231">
        <f t="shared" si="4"/>
        <v>0</v>
      </c>
      <c r="W145" s="231" t="str">
        <f t="shared" si="5"/>
        <v/>
      </c>
      <c r="X145" s="231">
        <f t="shared" si="6"/>
        <v>0</v>
      </c>
      <c r="Y145" s="231" t="str">
        <f t="shared" si="7"/>
        <v/>
      </c>
      <c r="Z145" s="232" t="str">
        <f t="shared" si="8"/>
        <v/>
      </c>
    </row>
    <row r="146" ht="12.75" customHeight="1">
      <c r="A146" s="216"/>
      <c r="B146" s="237"/>
      <c r="C146" s="218"/>
      <c r="D146" s="218"/>
      <c r="E146" s="220" t="str">
        <f>IF($D146="","",VLOOKUP($D146,DMKH!$A$9:$D$50006,2,0))</f>
        <v/>
      </c>
      <c r="F146" s="220" t="str">
        <f>IF($D146="","",VLOOKUP($D146,DMKH!$A$9:$D$50006,3,0))</f>
        <v/>
      </c>
      <c r="G146" s="220" t="str">
        <f>IF($D146="","",VLOOKUP($D146,DMKH!$A$9:$D$50006,4,0))</f>
        <v/>
      </c>
      <c r="H146" s="221"/>
      <c r="I146" s="221"/>
      <c r="J146" s="222" t="str">
        <f t="shared" si="9"/>
        <v/>
      </c>
      <c r="K146" s="216"/>
      <c r="L146" s="224" t="str">
        <f>IF($K146="","",VLOOKUP($K146,'Tong hop'!$A$10:$O$50000,2,0))</f>
        <v/>
      </c>
      <c r="M146" s="225" t="str">
        <f>IF($K146="","",VLOOKUP($K146,'Tong hop'!$A$10:$O$50000,3,0))</f>
        <v/>
      </c>
      <c r="N146" s="226"/>
      <c r="O146" s="227" t="str">
        <f t="shared" si="2"/>
        <v/>
      </c>
      <c r="P146" s="228"/>
      <c r="Q146" s="236"/>
      <c r="R146" s="229" t="str">
        <f>IF(LEFT(A146,2)="PX",IF(K146="",0,VLOOKUP(K146,'Tong hop'!$N$10:$O$50000,2,0)),"")</f>
        <v/>
      </c>
      <c r="S146" s="230">
        <f t="shared" si="3"/>
        <v>0</v>
      </c>
      <c r="T146" s="229" t="str">
        <f>IF($K146="","",VLOOKUP($K146,'Tong hop'!$A$10:$K$50000,10,0))</f>
        <v/>
      </c>
      <c r="U146" s="230" t="str">
        <f>IF($K146="","",VLOOKUP($K146,'Tong hop'!$A$10:$K$50000,11,0))</f>
        <v/>
      </c>
      <c r="V146" s="231">
        <f t="shared" si="4"/>
        <v>0</v>
      </c>
      <c r="W146" s="231" t="str">
        <f t="shared" si="5"/>
        <v/>
      </c>
      <c r="X146" s="231">
        <f t="shared" si="6"/>
        <v>0</v>
      </c>
      <c r="Y146" s="231" t="str">
        <f t="shared" si="7"/>
        <v/>
      </c>
      <c r="Z146" s="232" t="str">
        <f t="shared" si="8"/>
        <v/>
      </c>
    </row>
    <row r="147" ht="12.75" customHeight="1">
      <c r="A147" s="216"/>
      <c r="B147" s="237"/>
      <c r="C147" s="218"/>
      <c r="D147" s="218"/>
      <c r="E147" s="220" t="str">
        <f>IF($D147="","",VLOOKUP($D147,DMKH!$A$9:$D$50006,2,0))</f>
        <v/>
      </c>
      <c r="F147" s="220" t="str">
        <f>IF($D147="","",VLOOKUP($D147,DMKH!$A$9:$D$50006,3,0))</f>
        <v/>
      </c>
      <c r="G147" s="220" t="str">
        <f>IF($D147="","",VLOOKUP($D147,DMKH!$A$9:$D$50006,4,0))</f>
        <v/>
      </c>
      <c r="H147" s="221"/>
      <c r="I147" s="221"/>
      <c r="J147" s="222" t="str">
        <f t="shared" si="9"/>
        <v/>
      </c>
      <c r="K147" s="216"/>
      <c r="L147" s="224" t="str">
        <f>IF($K147="","",VLOOKUP($K147,'Tong hop'!$A$10:$O$50000,2,0))</f>
        <v/>
      </c>
      <c r="M147" s="225" t="str">
        <f>IF($K147="","",VLOOKUP($K147,'Tong hop'!$A$10:$O$50000,3,0))</f>
        <v/>
      </c>
      <c r="N147" s="226"/>
      <c r="O147" s="227" t="str">
        <f t="shared" si="2"/>
        <v/>
      </c>
      <c r="P147" s="228"/>
      <c r="Q147" s="236"/>
      <c r="R147" s="229" t="str">
        <f>IF(LEFT(A147,2)="PX",IF(K147="",0,VLOOKUP(K147,'Tong hop'!$N$10:$O$50000,2,0)),"")</f>
        <v/>
      </c>
      <c r="S147" s="230">
        <f t="shared" si="3"/>
        <v>0</v>
      </c>
      <c r="T147" s="229" t="str">
        <f>IF($K147="","",VLOOKUP($K147,'Tong hop'!$A$10:$K$50000,10,0))</f>
        <v/>
      </c>
      <c r="U147" s="230" t="str">
        <f>IF($K147="","",VLOOKUP($K147,'Tong hop'!$A$10:$K$50000,11,0))</f>
        <v/>
      </c>
      <c r="V147" s="231">
        <f t="shared" si="4"/>
        <v>0</v>
      </c>
      <c r="W147" s="231" t="str">
        <f t="shared" si="5"/>
        <v/>
      </c>
      <c r="X147" s="231">
        <f t="shared" si="6"/>
        <v>0</v>
      </c>
      <c r="Y147" s="231" t="str">
        <f t="shared" si="7"/>
        <v/>
      </c>
      <c r="Z147" s="232" t="str">
        <f t="shared" si="8"/>
        <v/>
      </c>
    </row>
    <row r="148" ht="12.75" customHeight="1">
      <c r="A148" s="216"/>
      <c r="B148" s="237"/>
      <c r="C148" s="218"/>
      <c r="D148" s="218"/>
      <c r="E148" s="220" t="str">
        <f>IF($D148="","",VLOOKUP($D148,DMKH!$A$9:$D$50006,2,0))</f>
        <v/>
      </c>
      <c r="F148" s="220" t="str">
        <f>IF($D148="","",VLOOKUP($D148,DMKH!$A$9:$D$50006,3,0))</f>
        <v/>
      </c>
      <c r="G148" s="220" t="str">
        <f>IF($D148="","",VLOOKUP($D148,DMKH!$A$9:$D$50006,4,0))</f>
        <v/>
      </c>
      <c r="H148" s="221"/>
      <c r="I148" s="221"/>
      <c r="J148" s="222" t="str">
        <f t="shared" si="9"/>
        <v/>
      </c>
      <c r="K148" s="216"/>
      <c r="L148" s="224" t="str">
        <f>IF($K148="","",VLOOKUP($K148,'Tong hop'!$A$10:$O$50000,2,0))</f>
        <v/>
      </c>
      <c r="M148" s="225" t="str">
        <f>IF($K148="","",VLOOKUP($K148,'Tong hop'!$A$10:$O$50000,3,0))</f>
        <v/>
      </c>
      <c r="N148" s="226"/>
      <c r="O148" s="227" t="str">
        <f t="shared" si="2"/>
        <v/>
      </c>
      <c r="P148" s="228"/>
      <c r="Q148" s="236"/>
      <c r="R148" s="229" t="str">
        <f>IF(LEFT(A148,2)="PX",IF(K148="",0,VLOOKUP(K148,'Tong hop'!$N$10:$O$50000,2,0)),"")</f>
        <v/>
      </c>
      <c r="S148" s="230">
        <f t="shared" si="3"/>
        <v>0</v>
      </c>
      <c r="T148" s="229" t="str">
        <f>IF($K148="","",VLOOKUP($K148,'Tong hop'!$A$10:$K$50000,10,0))</f>
        <v/>
      </c>
      <c r="U148" s="230" t="str">
        <f>IF($K148="","",VLOOKUP($K148,'Tong hop'!$A$10:$K$50000,11,0))</f>
        <v/>
      </c>
      <c r="V148" s="231">
        <f t="shared" si="4"/>
        <v>0</v>
      </c>
      <c r="W148" s="231" t="str">
        <f t="shared" si="5"/>
        <v/>
      </c>
      <c r="X148" s="231">
        <f t="shared" si="6"/>
        <v>0</v>
      </c>
      <c r="Y148" s="231" t="str">
        <f t="shared" si="7"/>
        <v/>
      </c>
      <c r="Z148" s="232" t="str">
        <f t="shared" si="8"/>
        <v/>
      </c>
    </row>
    <row r="149" ht="12.75" customHeight="1">
      <c r="A149" s="216"/>
      <c r="B149" s="237"/>
      <c r="C149" s="218"/>
      <c r="D149" s="218"/>
      <c r="E149" s="220" t="str">
        <f>IF($D149="","",VLOOKUP($D149,DMKH!$A$9:$D$50006,2,0))</f>
        <v/>
      </c>
      <c r="F149" s="220" t="str">
        <f>IF($D149="","",VLOOKUP($D149,DMKH!$A$9:$D$50006,3,0))</f>
        <v/>
      </c>
      <c r="G149" s="220" t="str">
        <f>IF($D149="","",VLOOKUP($D149,DMKH!$A$9:$D$50006,4,0))</f>
        <v/>
      </c>
      <c r="H149" s="221"/>
      <c r="I149" s="221"/>
      <c r="J149" s="222" t="str">
        <f t="shared" si="9"/>
        <v/>
      </c>
      <c r="K149" s="216"/>
      <c r="L149" s="224" t="str">
        <f>IF($K149="","",VLOOKUP($K149,'Tong hop'!$A$10:$O$50000,2,0))</f>
        <v/>
      </c>
      <c r="M149" s="225" t="str">
        <f>IF($K149="","",VLOOKUP($K149,'Tong hop'!$A$10:$O$50000,3,0))</f>
        <v/>
      </c>
      <c r="N149" s="226"/>
      <c r="O149" s="227" t="str">
        <f t="shared" si="2"/>
        <v/>
      </c>
      <c r="P149" s="228"/>
      <c r="Q149" s="236"/>
      <c r="R149" s="229" t="str">
        <f>IF(LEFT(A149,2)="PX",IF(K149="",0,VLOOKUP(K149,'Tong hop'!$N$10:$O$50000,2,0)),"")</f>
        <v/>
      </c>
      <c r="S149" s="230">
        <f t="shared" si="3"/>
        <v>0</v>
      </c>
      <c r="T149" s="229" t="str">
        <f>IF($K149="","",VLOOKUP($K149,'Tong hop'!$A$10:$K$50000,10,0))</f>
        <v/>
      </c>
      <c r="U149" s="230" t="str">
        <f>IF($K149="","",VLOOKUP($K149,'Tong hop'!$A$10:$K$50000,11,0))</f>
        <v/>
      </c>
      <c r="V149" s="231">
        <f t="shared" si="4"/>
        <v>0</v>
      </c>
      <c r="W149" s="231" t="str">
        <f t="shared" si="5"/>
        <v/>
      </c>
      <c r="X149" s="231">
        <f t="shared" si="6"/>
        <v>0</v>
      </c>
      <c r="Y149" s="231" t="str">
        <f t="shared" si="7"/>
        <v/>
      </c>
      <c r="Z149" s="232" t="str">
        <f t="shared" si="8"/>
        <v/>
      </c>
    </row>
    <row r="150" ht="12.75" customHeight="1">
      <c r="A150" s="216"/>
      <c r="B150" s="237"/>
      <c r="C150" s="218"/>
      <c r="D150" s="218"/>
      <c r="E150" s="220" t="str">
        <f>IF($D150="","",VLOOKUP($D150,DMKH!$A$9:$D$50006,2,0))</f>
        <v/>
      </c>
      <c r="F150" s="220" t="str">
        <f>IF($D150="","",VLOOKUP($D150,DMKH!$A$9:$D$50006,3,0))</f>
        <v/>
      </c>
      <c r="G150" s="220" t="str">
        <f>IF($D150="","",VLOOKUP($D150,DMKH!$A$9:$D$50006,4,0))</f>
        <v/>
      </c>
      <c r="H150" s="221"/>
      <c r="I150" s="221"/>
      <c r="J150" s="222" t="str">
        <f t="shared" si="9"/>
        <v/>
      </c>
      <c r="K150" s="216"/>
      <c r="L150" s="224" t="str">
        <f>IF($K150="","",VLOOKUP($K150,'Tong hop'!$A$10:$O$50000,2,0))</f>
        <v/>
      </c>
      <c r="M150" s="225" t="str">
        <f>IF($K150="","",VLOOKUP($K150,'Tong hop'!$A$10:$O$50000,3,0))</f>
        <v/>
      </c>
      <c r="N150" s="226"/>
      <c r="O150" s="227" t="str">
        <f t="shared" si="2"/>
        <v/>
      </c>
      <c r="P150" s="228"/>
      <c r="Q150" s="236"/>
      <c r="R150" s="229" t="str">
        <f>IF(LEFT(A150,2)="PX",IF(K150="",0,VLOOKUP(K150,'Tong hop'!$N$10:$O$50000,2,0)),"")</f>
        <v/>
      </c>
      <c r="S150" s="230">
        <f t="shared" si="3"/>
        <v>0</v>
      </c>
      <c r="T150" s="229" t="str">
        <f>IF($K150="","",VLOOKUP($K150,'Tong hop'!$A$10:$K$50000,10,0))</f>
        <v/>
      </c>
      <c r="U150" s="230" t="str">
        <f>IF($K150="","",VLOOKUP($K150,'Tong hop'!$A$10:$K$50000,11,0))</f>
        <v/>
      </c>
      <c r="V150" s="231">
        <f t="shared" si="4"/>
        <v>0</v>
      </c>
      <c r="W150" s="231" t="str">
        <f t="shared" si="5"/>
        <v/>
      </c>
      <c r="X150" s="231">
        <f t="shared" si="6"/>
        <v>0</v>
      </c>
      <c r="Y150" s="231" t="str">
        <f t="shared" si="7"/>
        <v/>
      </c>
      <c r="Z150" s="232" t="str">
        <f t="shared" si="8"/>
        <v/>
      </c>
    </row>
    <row r="151" ht="12.75" customHeight="1">
      <c r="A151" s="216"/>
      <c r="B151" s="237"/>
      <c r="C151" s="218"/>
      <c r="D151" s="218"/>
      <c r="E151" s="220" t="str">
        <f>IF($D151="","",VLOOKUP($D151,DMKH!$A$9:$D$50006,2,0))</f>
        <v/>
      </c>
      <c r="F151" s="220" t="str">
        <f>IF($D151="","",VLOOKUP($D151,DMKH!$A$9:$D$50006,3,0))</f>
        <v/>
      </c>
      <c r="G151" s="220" t="str">
        <f>IF($D151="","",VLOOKUP($D151,DMKH!$A$9:$D$50006,4,0))</f>
        <v/>
      </c>
      <c r="H151" s="221"/>
      <c r="I151" s="221"/>
      <c r="J151" s="222" t="str">
        <f t="shared" si="9"/>
        <v/>
      </c>
      <c r="K151" s="216"/>
      <c r="L151" s="224" t="str">
        <f>IF($K151="","",VLOOKUP($K151,'Tong hop'!$A$10:$O$50000,2,0))</f>
        <v/>
      </c>
      <c r="M151" s="225" t="str">
        <f>IF($K151="","",VLOOKUP($K151,'Tong hop'!$A$10:$O$50000,3,0))</f>
        <v/>
      </c>
      <c r="N151" s="226"/>
      <c r="O151" s="227" t="str">
        <f t="shared" si="2"/>
        <v/>
      </c>
      <c r="P151" s="228"/>
      <c r="Q151" s="236"/>
      <c r="R151" s="229" t="str">
        <f>IF(LEFT(A151,2)="PX",IF(K151="",0,VLOOKUP(K151,'Tong hop'!$N$10:$O$50000,2,0)),"")</f>
        <v/>
      </c>
      <c r="S151" s="230">
        <f t="shared" si="3"/>
        <v>0</v>
      </c>
      <c r="T151" s="229" t="str">
        <f>IF($K151="","",VLOOKUP($K151,'Tong hop'!$A$10:$K$50000,10,0))</f>
        <v/>
      </c>
      <c r="U151" s="230" t="str">
        <f>IF($K151="","",VLOOKUP($K151,'Tong hop'!$A$10:$K$50000,11,0))</f>
        <v/>
      </c>
      <c r="V151" s="231">
        <f t="shared" si="4"/>
        <v>0</v>
      </c>
      <c r="W151" s="231" t="str">
        <f t="shared" si="5"/>
        <v/>
      </c>
      <c r="X151" s="231">
        <f t="shared" si="6"/>
        <v>0</v>
      </c>
      <c r="Y151" s="231" t="str">
        <f t="shared" si="7"/>
        <v/>
      </c>
      <c r="Z151" s="232" t="str">
        <f t="shared" si="8"/>
        <v/>
      </c>
    </row>
    <row r="152" ht="12.75" customHeight="1">
      <c r="A152" s="216"/>
      <c r="B152" s="237"/>
      <c r="C152" s="218"/>
      <c r="D152" s="218"/>
      <c r="E152" s="220" t="str">
        <f>IF($D152="","",VLOOKUP($D152,DMKH!$A$9:$D$50006,2,0))</f>
        <v/>
      </c>
      <c r="F152" s="220" t="str">
        <f>IF($D152="","",VLOOKUP($D152,DMKH!$A$9:$D$50006,3,0))</f>
        <v/>
      </c>
      <c r="G152" s="220" t="str">
        <f>IF($D152="","",VLOOKUP($D152,DMKH!$A$9:$D$50006,4,0))</f>
        <v/>
      </c>
      <c r="H152" s="221"/>
      <c r="I152" s="221"/>
      <c r="J152" s="222" t="str">
        <f t="shared" si="9"/>
        <v/>
      </c>
      <c r="K152" s="216"/>
      <c r="L152" s="224" t="str">
        <f>IF($K152="","",VLOOKUP($K152,'Tong hop'!$A$10:$O$50000,2,0))</f>
        <v/>
      </c>
      <c r="M152" s="225" t="str">
        <f>IF($K152="","",VLOOKUP($K152,'Tong hop'!$A$10:$O$50000,3,0))</f>
        <v/>
      </c>
      <c r="N152" s="226"/>
      <c r="O152" s="227" t="str">
        <f t="shared" si="2"/>
        <v/>
      </c>
      <c r="P152" s="228"/>
      <c r="Q152" s="236"/>
      <c r="R152" s="229" t="str">
        <f>IF(LEFT(A152,2)="PX",IF(K152="",0,VLOOKUP(K152,'Tong hop'!$N$10:$O$50000,2,0)),"")</f>
        <v/>
      </c>
      <c r="S152" s="230">
        <f t="shared" si="3"/>
        <v>0</v>
      </c>
      <c r="T152" s="229" t="str">
        <f>IF($K152="","",VLOOKUP($K152,'Tong hop'!$A$10:$K$50000,10,0))</f>
        <v/>
      </c>
      <c r="U152" s="230" t="str">
        <f>IF($K152="","",VLOOKUP($K152,'Tong hop'!$A$10:$K$50000,11,0))</f>
        <v/>
      </c>
      <c r="V152" s="231">
        <f t="shared" si="4"/>
        <v>0</v>
      </c>
      <c r="W152" s="231" t="str">
        <f t="shared" si="5"/>
        <v/>
      </c>
      <c r="X152" s="231">
        <f t="shared" si="6"/>
        <v>0</v>
      </c>
      <c r="Y152" s="231" t="str">
        <f t="shared" si="7"/>
        <v/>
      </c>
      <c r="Z152" s="232" t="str">
        <f t="shared" si="8"/>
        <v/>
      </c>
    </row>
    <row r="153" ht="12.75" customHeight="1">
      <c r="A153" s="216"/>
      <c r="B153" s="237"/>
      <c r="C153" s="218"/>
      <c r="D153" s="218"/>
      <c r="E153" s="220" t="str">
        <f>IF($D153="","",VLOOKUP($D153,DMKH!$A$9:$D$50006,2,0))</f>
        <v/>
      </c>
      <c r="F153" s="220" t="str">
        <f>IF($D153="","",VLOOKUP($D153,DMKH!$A$9:$D$50006,3,0))</f>
        <v/>
      </c>
      <c r="G153" s="220" t="str">
        <f>IF($D153="","",VLOOKUP($D153,DMKH!$A$9:$D$50006,4,0))</f>
        <v/>
      </c>
      <c r="H153" s="221"/>
      <c r="I153" s="221"/>
      <c r="J153" s="222" t="str">
        <f t="shared" si="9"/>
        <v/>
      </c>
      <c r="K153" s="216"/>
      <c r="L153" s="224" t="str">
        <f>IF($K153="","",VLOOKUP($K153,'Tong hop'!$A$10:$O$50000,2,0))</f>
        <v/>
      </c>
      <c r="M153" s="225" t="str">
        <f>IF($K153="","",VLOOKUP($K153,'Tong hop'!$A$10:$O$50000,3,0))</f>
        <v/>
      </c>
      <c r="N153" s="226"/>
      <c r="O153" s="227" t="str">
        <f t="shared" si="2"/>
        <v/>
      </c>
      <c r="P153" s="228"/>
      <c r="Q153" s="236"/>
      <c r="R153" s="229" t="str">
        <f>IF(LEFT(A153,2)="PX",IF(K153="",0,VLOOKUP(K153,'Tong hop'!$N$10:$O$50000,2,0)),"")</f>
        <v/>
      </c>
      <c r="S153" s="230">
        <f t="shared" si="3"/>
        <v>0</v>
      </c>
      <c r="T153" s="229" t="str">
        <f>IF($K153="","",VLOOKUP($K153,'Tong hop'!$A$10:$K$50000,10,0))</f>
        <v/>
      </c>
      <c r="U153" s="230" t="str">
        <f>IF($K153="","",VLOOKUP($K153,'Tong hop'!$A$10:$K$50000,11,0))</f>
        <v/>
      </c>
      <c r="V153" s="231">
        <f t="shared" si="4"/>
        <v>0</v>
      </c>
      <c r="W153" s="231" t="str">
        <f t="shared" si="5"/>
        <v/>
      </c>
      <c r="X153" s="231">
        <f t="shared" si="6"/>
        <v>0</v>
      </c>
      <c r="Y153" s="231" t="str">
        <f t="shared" si="7"/>
        <v/>
      </c>
      <c r="Z153" s="232" t="str">
        <f t="shared" si="8"/>
        <v/>
      </c>
    </row>
    <row r="154" ht="12.75" customHeight="1">
      <c r="A154" s="216"/>
      <c r="B154" s="237"/>
      <c r="C154" s="218"/>
      <c r="D154" s="218"/>
      <c r="E154" s="220" t="str">
        <f>IF($D154="","",VLOOKUP($D154,DMKH!$A$9:$D$50006,2,0))</f>
        <v/>
      </c>
      <c r="F154" s="220" t="str">
        <f>IF($D154="","",VLOOKUP($D154,DMKH!$A$9:$D$50006,3,0))</f>
        <v/>
      </c>
      <c r="G154" s="220" t="str">
        <f>IF($D154="","",VLOOKUP($D154,DMKH!$A$9:$D$50006,4,0))</f>
        <v/>
      </c>
      <c r="H154" s="221"/>
      <c r="I154" s="221"/>
      <c r="J154" s="222" t="str">
        <f t="shared" si="9"/>
        <v/>
      </c>
      <c r="K154" s="216"/>
      <c r="L154" s="224" t="str">
        <f>IF($K154="","",VLOOKUP($K154,'Tong hop'!$A$10:$O$50000,2,0))</f>
        <v/>
      </c>
      <c r="M154" s="225" t="str">
        <f>IF($K154="","",VLOOKUP($K154,'Tong hop'!$A$10:$O$50000,3,0))</f>
        <v/>
      </c>
      <c r="N154" s="226"/>
      <c r="O154" s="227" t="str">
        <f t="shared" si="2"/>
        <v/>
      </c>
      <c r="P154" s="228"/>
      <c r="Q154" s="236"/>
      <c r="R154" s="229" t="str">
        <f>IF(LEFT(A154,2)="PX",IF(K154="",0,VLOOKUP(K154,'Tong hop'!$N$10:$O$50000,2,0)),"")</f>
        <v/>
      </c>
      <c r="S154" s="230">
        <f t="shared" si="3"/>
        <v>0</v>
      </c>
      <c r="T154" s="229" t="str">
        <f>IF($K154="","",VLOOKUP($K154,'Tong hop'!$A$10:$K$50000,10,0))</f>
        <v/>
      </c>
      <c r="U154" s="230" t="str">
        <f>IF($K154="","",VLOOKUP($K154,'Tong hop'!$A$10:$K$50000,11,0))</f>
        <v/>
      </c>
      <c r="V154" s="231">
        <f t="shared" si="4"/>
        <v>0</v>
      </c>
      <c r="W154" s="231" t="str">
        <f t="shared" si="5"/>
        <v/>
      </c>
      <c r="X154" s="231">
        <f t="shared" si="6"/>
        <v>0</v>
      </c>
      <c r="Y154" s="231" t="str">
        <f t="shared" si="7"/>
        <v/>
      </c>
      <c r="Z154" s="232" t="str">
        <f t="shared" si="8"/>
        <v/>
      </c>
    </row>
    <row r="155" ht="12.75" customHeight="1">
      <c r="A155" s="216"/>
      <c r="B155" s="237"/>
      <c r="C155" s="218"/>
      <c r="D155" s="218"/>
      <c r="E155" s="220" t="str">
        <f>IF($D155="","",VLOOKUP($D155,DMKH!$A$9:$D$50006,2,0))</f>
        <v/>
      </c>
      <c r="F155" s="220" t="str">
        <f>IF($D155="","",VLOOKUP($D155,DMKH!$A$9:$D$50006,3,0))</f>
        <v/>
      </c>
      <c r="G155" s="220" t="str">
        <f>IF($D155="","",VLOOKUP($D155,DMKH!$A$9:$D$50006,4,0))</f>
        <v/>
      </c>
      <c r="H155" s="221"/>
      <c r="I155" s="221"/>
      <c r="J155" s="222" t="str">
        <f t="shared" si="9"/>
        <v/>
      </c>
      <c r="K155" s="216"/>
      <c r="L155" s="224" t="str">
        <f>IF($K155="","",VLOOKUP($K155,'Tong hop'!$A$10:$O$50000,2,0))</f>
        <v/>
      </c>
      <c r="M155" s="225" t="str">
        <f>IF($K155="","",VLOOKUP($K155,'Tong hop'!$A$10:$O$50000,3,0))</f>
        <v/>
      </c>
      <c r="N155" s="226"/>
      <c r="O155" s="227" t="str">
        <f t="shared" si="2"/>
        <v/>
      </c>
      <c r="P155" s="228"/>
      <c r="Q155" s="236"/>
      <c r="R155" s="229" t="str">
        <f>IF(LEFT(A155,2)="PX",IF(K155="",0,VLOOKUP(K155,'Tong hop'!$N$10:$O$50000,2,0)),"")</f>
        <v/>
      </c>
      <c r="S155" s="230">
        <f t="shared" si="3"/>
        <v>0</v>
      </c>
      <c r="T155" s="229" t="str">
        <f>IF($K155="","",VLOOKUP($K155,'Tong hop'!$A$10:$K$50000,10,0))</f>
        <v/>
      </c>
      <c r="U155" s="230" t="str">
        <f>IF($K155="","",VLOOKUP($K155,'Tong hop'!$A$10:$K$50000,11,0))</f>
        <v/>
      </c>
      <c r="V155" s="231">
        <f t="shared" si="4"/>
        <v>0</v>
      </c>
      <c r="W155" s="231" t="str">
        <f t="shared" si="5"/>
        <v/>
      </c>
      <c r="X155" s="231">
        <f t="shared" si="6"/>
        <v>0</v>
      </c>
      <c r="Y155" s="231" t="str">
        <f t="shared" si="7"/>
        <v/>
      </c>
      <c r="Z155" s="232" t="str">
        <f t="shared" si="8"/>
        <v/>
      </c>
    </row>
    <row r="156" ht="12.75" customHeight="1">
      <c r="A156" s="216"/>
      <c r="B156" s="237"/>
      <c r="C156" s="218"/>
      <c r="D156" s="218"/>
      <c r="E156" s="220" t="str">
        <f>IF($D156="","",VLOOKUP($D156,DMKH!$A$9:$D$50006,2,0))</f>
        <v/>
      </c>
      <c r="F156" s="220" t="str">
        <f>IF($D156="","",VLOOKUP($D156,DMKH!$A$9:$D$50006,3,0))</f>
        <v/>
      </c>
      <c r="G156" s="220" t="str">
        <f>IF($D156="","",VLOOKUP($D156,DMKH!$A$9:$D$50006,4,0))</f>
        <v/>
      </c>
      <c r="H156" s="221"/>
      <c r="I156" s="221"/>
      <c r="J156" s="222" t="str">
        <f t="shared" si="9"/>
        <v/>
      </c>
      <c r="K156" s="216"/>
      <c r="L156" s="224" t="str">
        <f>IF($K156="","",VLOOKUP($K156,'Tong hop'!$A$10:$O$50000,2,0))</f>
        <v/>
      </c>
      <c r="M156" s="225" t="str">
        <f>IF($K156="","",VLOOKUP($K156,'Tong hop'!$A$10:$O$50000,3,0))</f>
        <v/>
      </c>
      <c r="N156" s="226"/>
      <c r="O156" s="227" t="str">
        <f t="shared" si="2"/>
        <v/>
      </c>
      <c r="P156" s="228"/>
      <c r="Q156" s="236"/>
      <c r="R156" s="229" t="str">
        <f>IF(LEFT(A156,2)="PX",IF(K156="",0,VLOOKUP(K156,'Tong hop'!$N$10:$O$50000,2,0)),"")</f>
        <v/>
      </c>
      <c r="S156" s="230">
        <f t="shared" si="3"/>
        <v>0</v>
      </c>
      <c r="T156" s="229" t="str">
        <f>IF($K156="","",VLOOKUP($K156,'Tong hop'!$A$10:$K$50000,10,0))</f>
        <v/>
      </c>
      <c r="U156" s="230" t="str">
        <f>IF($K156="","",VLOOKUP($K156,'Tong hop'!$A$10:$K$50000,11,0))</f>
        <v/>
      </c>
      <c r="V156" s="231">
        <f t="shared" si="4"/>
        <v>0</v>
      </c>
      <c r="W156" s="231" t="str">
        <f t="shared" si="5"/>
        <v/>
      </c>
      <c r="X156" s="231">
        <f t="shared" si="6"/>
        <v>0</v>
      </c>
      <c r="Y156" s="231" t="str">
        <f t="shared" si="7"/>
        <v/>
      </c>
      <c r="Z156" s="232" t="str">
        <f t="shared" si="8"/>
        <v/>
      </c>
    </row>
    <row r="157" ht="12.75" customHeight="1">
      <c r="A157" s="216"/>
      <c r="B157" s="237"/>
      <c r="C157" s="218"/>
      <c r="D157" s="218"/>
      <c r="E157" s="220" t="str">
        <f>IF($D157="","",VLOOKUP($D157,DMKH!$A$9:$D$50006,2,0))</f>
        <v/>
      </c>
      <c r="F157" s="220" t="str">
        <f>IF($D157="","",VLOOKUP($D157,DMKH!$A$9:$D$50006,3,0))</f>
        <v/>
      </c>
      <c r="G157" s="220" t="str">
        <f>IF($D157="","",VLOOKUP($D157,DMKH!$A$9:$D$50006,4,0))</f>
        <v/>
      </c>
      <c r="H157" s="221"/>
      <c r="I157" s="221"/>
      <c r="J157" s="222" t="str">
        <f t="shared" si="9"/>
        <v/>
      </c>
      <c r="K157" s="216"/>
      <c r="L157" s="224" t="str">
        <f>IF($K157="","",VLOOKUP($K157,'Tong hop'!$A$10:$O$50000,2,0))</f>
        <v/>
      </c>
      <c r="M157" s="225" t="str">
        <f>IF($K157="","",VLOOKUP($K157,'Tong hop'!$A$10:$O$50000,3,0))</f>
        <v/>
      </c>
      <c r="N157" s="226"/>
      <c r="O157" s="227" t="str">
        <f t="shared" si="2"/>
        <v/>
      </c>
      <c r="P157" s="228"/>
      <c r="Q157" s="236"/>
      <c r="R157" s="229" t="str">
        <f>IF(LEFT(A157,2)="PX",IF(K157="",0,VLOOKUP(K157,'Tong hop'!$N$10:$O$50000,2,0)),"")</f>
        <v/>
      </c>
      <c r="S157" s="230">
        <f t="shared" si="3"/>
        <v>0</v>
      </c>
      <c r="T157" s="229" t="str">
        <f>IF($K157="","",VLOOKUP($K157,'Tong hop'!$A$10:$K$50000,10,0))</f>
        <v/>
      </c>
      <c r="U157" s="230" t="str">
        <f>IF($K157="","",VLOOKUP($K157,'Tong hop'!$A$10:$K$50000,11,0))</f>
        <v/>
      </c>
      <c r="V157" s="231">
        <f t="shared" si="4"/>
        <v>0</v>
      </c>
      <c r="W157" s="231" t="str">
        <f t="shared" si="5"/>
        <v/>
      </c>
      <c r="X157" s="231">
        <f t="shared" si="6"/>
        <v>0</v>
      </c>
      <c r="Y157" s="231" t="str">
        <f t="shared" si="7"/>
        <v/>
      </c>
      <c r="Z157" s="232" t="str">
        <f t="shared" si="8"/>
        <v/>
      </c>
    </row>
    <row r="158" ht="12.75" customHeight="1">
      <c r="A158" s="216"/>
      <c r="B158" s="237"/>
      <c r="C158" s="218"/>
      <c r="D158" s="218"/>
      <c r="E158" s="220" t="str">
        <f>IF($D158="","",VLOOKUP($D158,DMKH!$A$9:$D$50006,2,0))</f>
        <v/>
      </c>
      <c r="F158" s="220" t="str">
        <f>IF($D158="","",VLOOKUP($D158,DMKH!$A$9:$D$50006,3,0))</f>
        <v/>
      </c>
      <c r="G158" s="220" t="str">
        <f>IF($D158="","",VLOOKUP($D158,DMKH!$A$9:$D$50006,4,0))</f>
        <v/>
      </c>
      <c r="H158" s="221"/>
      <c r="I158" s="221"/>
      <c r="J158" s="222" t="str">
        <f t="shared" si="9"/>
        <v/>
      </c>
      <c r="K158" s="216"/>
      <c r="L158" s="224" t="str">
        <f>IF($K158="","",VLOOKUP($K158,'Tong hop'!$A$10:$O$50000,2,0))</f>
        <v/>
      </c>
      <c r="M158" s="225" t="str">
        <f>IF($K158="","",VLOOKUP($K158,'Tong hop'!$A$10:$O$50000,3,0))</f>
        <v/>
      </c>
      <c r="N158" s="226"/>
      <c r="O158" s="227" t="str">
        <f t="shared" si="2"/>
        <v/>
      </c>
      <c r="P158" s="228"/>
      <c r="Q158" s="236"/>
      <c r="R158" s="229" t="str">
        <f>IF(LEFT(A158,2)="PX",IF(K158="",0,VLOOKUP(K158,'Tong hop'!$N$10:$O$50000,2,0)),"")</f>
        <v/>
      </c>
      <c r="S158" s="230">
        <f t="shared" si="3"/>
        <v>0</v>
      </c>
      <c r="T158" s="229" t="str">
        <f>IF($K158="","",VLOOKUP($K158,'Tong hop'!$A$10:$K$50000,10,0))</f>
        <v/>
      </c>
      <c r="U158" s="230" t="str">
        <f>IF($K158="","",VLOOKUP($K158,'Tong hop'!$A$10:$K$50000,11,0))</f>
        <v/>
      </c>
      <c r="V158" s="231">
        <f t="shared" si="4"/>
        <v>0</v>
      </c>
      <c r="W158" s="231" t="str">
        <f t="shared" si="5"/>
        <v/>
      </c>
      <c r="X158" s="231">
        <f t="shared" si="6"/>
        <v>0</v>
      </c>
      <c r="Y158" s="231" t="str">
        <f t="shared" si="7"/>
        <v/>
      </c>
      <c r="Z158" s="232" t="str">
        <f t="shared" si="8"/>
        <v/>
      </c>
    </row>
    <row r="159" ht="12.75" customHeight="1">
      <c r="A159" s="216"/>
      <c r="B159" s="237"/>
      <c r="C159" s="218"/>
      <c r="D159" s="218"/>
      <c r="E159" s="220" t="str">
        <f>IF($D159="","",VLOOKUP($D159,DMKH!$A$9:$D$50006,2,0))</f>
        <v/>
      </c>
      <c r="F159" s="220" t="str">
        <f>IF($D159="","",VLOOKUP($D159,DMKH!$A$9:$D$50006,3,0))</f>
        <v/>
      </c>
      <c r="G159" s="220" t="str">
        <f>IF($D159="","",VLOOKUP($D159,DMKH!$A$9:$D$50006,4,0))</f>
        <v/>
      </c>
      <c r="H159" s="221"/>
      <c r="I159" s="221"/>
      <c r="J159" s="222" t="str">
        <f t="shared" si="9"/>
        <v/>
      </c>
      <c r="K159" s="216"/>
      <c r="L159" s="224" t="str">
        <f>IF($K159="","",VLOOKUP($K159,'Tong hop'!$A$10:$O$50000,2,0))</f>
        <v/>
      </c>
      <c r="M159" s="225" t="str">
        <f>IF($K159="","",VLOOKUP($K159,'Tong hop'!$A$10:$O$50000,3,0))</f>
        <v/>
      </c>
      <c r="N159" s="226"/>
      <c r="O159" s="227" t="str">
        <f t="shared" si="2"/>
        <v/>
      </c>
      <c r="P159" s="228"/>
      <c r="Q159" s="236"/>
      <c r="R159" s="229" t="str">
        <f>IF(LEFT(A159,2)="PX",IF(K159="",0,VLOOKUP(K159,'Tong hop'!$N$10:$O$50000,2,0)),"")</f>
        <v/>
      </c>
      <c r="S159" s="230">
        <f t="shared" si="3"/>
        <v>0</v>
      </c>
      <c r="T159" s="229" t="str">
        <f>IF($K159="","",VLOOKUP($K159,'Tong hop'!$A$10:$K$50000,10,0))</f>
        <v/>
      </c>
      <c r="U159" s="230" t="str">
        <f>IF($K159="","",VLOOKUP($K159,'Tong hop'!$A$10:$K$50000,11,0))</f>
        <v/>
      </c>
      <c r="V159" s="231">
        <f t="shared" si="4"/>
        <v>0</v>
      </c>
      <c r="W159" s="231" t="str">
        <f t="shared" si="5"/>
        <v/>
      </c>
      <c r="X159" s="231">
        <f t="shared" si="6"/>
        <v>0</v>
      </c>
      <c r="Y159" s="231" t="str">
        <f t="shared" si="7"/>
        <v/>
      </c>
      <c r="Z159" s="232" t="str">
        <f t="shared" si="8"/>
        <v/>
      </c>
    </row>
    <row r="160" ht="12.75" customHeight="1">
      <c r="A160" s="216"/>
      <c r="B160" s="237"/>
      <c r="C160" s="218"/>
      <c r="D160" s="218"/>
      <c r="E160" s="220" t="str">
        <f>IF($D160="","",VLOOKUP($D160,DMKH!$A$9:$D$50006,2,0))</f>
        <v/>
      </c>
      <c r="F160" s="220" t="str">
        <f>IF($D160="","",VLOOKUP($D160,DMKH!$A$9:$D$50006,3,0))</f>
        <v/>
      </c>
      <c r="G160" s="220" t="str">
        <f>IF($D160="","",VLOOKUP($D160,DMKH!$A$9:$D$50006,4,0))</f>
        <v/>
      </c>
      <c r="H160" s="221"/>
      <c r="I160" s="221"/>
      <c r="J160" s="222" t="str">
        <f t="shared" si="9"/>
        <v/>
      </c>
      <c r="K160" s="216"/>
      <c r="L160" s="224" t="str">
        <f>IF($K160="","",VLOOKUP($K160,'Tong hop'!$A$10:$O$50000,2,0))</f>
        <v/>
      </c>
      <c r="M160" s="225" t="str">
        <f>IF($K160="","",VLOOKUP($K160,'Tong hop'!$A$10:$O$50000,3,0))</f>
        <v/>
      </c>
      <c r="N160" s="226"/>
      <c r="O160" s="227" t="str">
        <f t="shared" si="2"/>
        <v/>
      </c>
      <c r="P160" s="228"/>
      <c r="Q160" s="236"/>
      <c r="R160" s="229" t="str">
        <f>IF(LEFT(A160,2)="PX",IF(K160="",0,VLOOKUP(K160,'Tong hop'!$N$10:$O$50000,2,0)),"")</f>
        <v/>
      </c>
      <c r="S160" s="230">
        <f t="shared" si="3"/>
        <v>0</v>
      </c>
      <c r="T160" s="229" t="str">
        <f>IF($K160="","",VLOOKUP($K160,'Tong hop'!$A$10:$K$50000,10,0))</f>
        <v/>
      </c>
      <c r="U160" s="230" t="str">
        <f>IF($K160="","",VLOOKUP($K160,'Tong hop'!$A$10:$K$50000,11,0))</f>
        <v/>
      </c>
      <c r="V160" s="231">
        <f t="shared" si="4"/>
        <v>0</v>
      </c>
      <c r="W160" s="231" t="str">
        <f t="shared" si="5"/>
        <v/>
      </c>
      <c r="X160" s="231">
        <f t="shared" si="6"/>
        <v>0</v>
      </c>
      <c r="Y160" s="231" t="str">
        <f t="shared" si="7"/>
        <v/>
      </c>
      <c r="Z160" s="232" t="str">
        <f t="shared" si="8"/>
        <v/>
      </c>
    </row>
    <row r="161" ht="12.75" customHeight="1">
      <c r="A161" s="216"/>
      <c r="B161" s="237"/>
      <c r="C161" s="218"/>
      <c r="D161" s="218"/>
      <c r="E161" s="220" t="str">
        <f>IF($D161="","",VLOOKUP($D161,DMKH!$A$9:$D$50006,2,0))</f>
        <v/>
      </c>
      <c r="F161" s="220" t="str">
        <f>IF($D161="","",VLOOKUP($D161,DMKH!$A$9:$D$50006,3,0))</f>
        <v/>
      </c>
      <c r="G161" s="220" t="str">
        <f>IF($D161="","",VLOOKUP($D161,DMKH!$A$9:$D$50006,4,0))</f>
        <v/>
      </c>
      <c r="H161" s="221"/>
      <c r="I161" s="221"/>
      <c r="J161" s="222" t="str">
        <f t="shared" si="9"/>
        <v/>
      </c>
      <c r="K161" s="216"/>
      <c r="L161" s="224" t="str">
        <f>IF($K161="","",VLOOKUP($K161,'Tong hop'!$A$10:$O$50000,2,0))</f>
        <v/>
      </c>
      <c r="M161" s="225" t="str">
        <f>IF($K161="","",VLOOKUP($K161,'Tong hop'!$A$10:$O$50000,3,0))</f>
        <v/>
      </c>
      <c r="N161" s="226"/>
      <c r="O161" s="227" t="str">
        <f t="shared" si="2"/>
        <v/>
      </c>
      <c r="P161" s="228"/>
      <c r="Q161" s="236"/>
      <c r="R161" s="229" t="str">
        <f>IF(LEFT(A161,2)="PX",IF(K161="",0,VLOOKUP(K161,'Tong hop'!$N$10:$O$50000,2,0)),"")</f>
        <v/>
      </c>
      <c r="S161" s="230">
        <f t="shared" si="3"/>
        <v>0</v>
      </c>
      <c r="T161" s="229" t="str">
        <f>IF($K161="","",VLOOKUP($K161,'Tong hop'!$A$10:$K$50000,10,0))</f>
        <v/>
      </c>
      <c r="U161" s="230" t="str">
        <f>IF($K161="","",VLOOKUP($K161,'Tong hop'!$A$10:$K$50000,11,0))</f>
        <v/>
      </c>
      <c r="V161" s="231">
        <f t="shared" si="4"/>
        <v>0</v>
      </c>
      <c r="W161" s="231" t="str">
        <f t="shared" si="5"/>
        <v/>
      </c>
      <c r="X161" s="231">
        <f t="shared" si="6"/>
        <v>0</v>
      </c>
      <c r="Y161" s="231" t="str">
        <f t="shared" si="7"/>
        <v/>
      </c>
      <c r="Z161" s="232" t="str">
        <f t="shared" si="8"/>
        <v/>
      </c>
    </row>
    <row r="162" ht="12.75" customHeight="1">
      <c r="A162" s="216"/>
      <c r="B162" s="237"/>
      <c r="C162" s="218"/>
      <c r="D162" s="218"/>
      <c r="E162" s="220" t="str">
        <f>IF($D162="","",VLOOKUP($D162,DMKH!$A$9:$D$50006,2,0))</f>
        <v/>
      </c>
      <c r="F162" s="220" t="str">
        <f>IF($D162="","",VLOOKUP($D162,DMKH!$A$9:$D$50006,3,0))</f>
        <v/>
      </c>
      <c r="G162" s="220" t="str">
        <f>IF($D162="","",VLOOKUP($D162,DMKH!$A$9:$D$50006,4,0))</f>
        <v/>
      </c>
      <c r="H162" s="221"/>
      <c r="I162" s="221"/>
      <c r="J162" s="222" t="str">
        <f t="shared" si="9"/>
        <v/>
      </c>
      <c r="K162" s="216"/>
      <c r="L162" s="224" t="str">
        <f>IF($K162="","",VLOOKUP($K162,'Tong hop'!$A$10:$O$50000,2,0))</f>
        <v/>
      </c>
      <c r="M162" s="225" t="str">
        <f>IF($K162="","",VLOOKUP($K162,'Tong hop'!$A$10:$O$50000,3,0))</f>
        <v/>
      </c>
      <c r="N162" s="226"/>
      <c r="O162" s="227" t="str">
        <f t="shared" si="2"/>
        <v/>
      </c>
      <c r="P162" s="228"/>
      <c r="Q162" s="236"/>
      <c r="R162" s="229" t="str">
        <f>IF(LEFT(A162,2)="PX",IF(K162="",0,VLOOKUP(K162,'Tong hop'!$N$10:$O$50000,2,0)),"")</f>
        <v/>
      </c>
      <c r="S162" s="230">
        <f t="shared" si="3"/>
        <v>0</v>
      </c>
      <c r="T162" s="229" t="str">
        <f>IF($K162="","",VLOOKUP($K162,'Tong hop'!$A$10:$K$50000,10,0))</f>
        <v/>
      </c>
      <c r="U162" s="230" t="str">
        <f>IF($K162="","",VLOOKUP($K162,'Tong hop'!$A$10:$K$50000,11,0))</f>
        <v/>
      </c>
      <c r="V162" s="231">
        <f t="shared" si="4"/>
        <v>0</v>
      </c>
      <c r="W162" s="231" t="str">
        <f t="shared" si="5"/>
        <v/>
      </c>
      <c r="X162" s="231">
        <f t="shared" si="6"/>
        <v>0</v>
      </c>
      <c r="Y162" s="231" t="str">
        <f t="shared" si="7"/>
        <v/>
      </c>
      <c r="Z162" s="232" t="str">
        <f t="shared" si="8"/>
        <v/>
      </c>
    </row>
    <row r="163" ht="12.75" customHeight="1">
      <c r="A163" s="216"/>
      <c r="B163" s="237"/>
      <c r="C163" s="218"/>
      <c r="D163" s="218"/>
      <c r="E163" s="220" t="str">
        <f>IF($D163="","",VLOOKUP($D163,DMKH!$A$9:$D$50006,2,0))</f>
        <v/>
      </c>
      <c r="F163" s="220" t="str">
        <f>IF($D163="","",VLOOKUP($D163,DMKH!$A$9:$D$50006,3,0))</f>
        <v/>
      </c>
      <c r="G163" s="220" t="str">
        <f>IF($D163="","",VLOOKUP($D163,DMKH!$A$9:$D$50006,4,0))</f>
        <v/>
      </c>
      <c r="H163" s="221"/>
      <c r="I163" s="221"/>
      <c r="J163" s="222" t="str">
        <f t="shared" si="9"/>
        <v/>
      </c>
      <c r="K163" s="216"/>
      <c r="L163" s="224" t="str">
        <f>IF($K163="","",VLOOKUP($K163,'Tong hop'!$A$10:$O$50000,2,0))</f>
        <v/>
      </c>
      <c r="M163" s="225" t="str">
        <f>IF($K163="","",VLOOKUP($K163,'Tong hop'!$A$10:$O$50000,3,0))</f>
        <v/>
      </c>
      <c r="N163" s="226"/>
      <c r="O163" s="227" t="str">
        <f t="shared" si="2"/>
        <v/>
      </c>
      <c r="P163" s="228"/>
      <c r="Q163" s="236"/>
      <c r="R163" s="229" t="str">
        <f>IF(LEFT(A163,2)="PX",IF(K163="",0,VLOOKUP(K163,'Tong hop'!$N$10:$O$50000,2,0)),"")</f>
        <v/>
      </c>
      <c r="S163" s="230">
        <f t="shared" si="3"/>
        <v>0</v>
      </c>
      <c r="T163" s="229" t="str">
        <f>IF($K163="","",VLOOKUP($K163,'Tong hop'!$A$10:$K$50000,10,0))</f>
        <v/>
      </c>
      <c r="U163" s="230" t="str">
        <f>IF($K163="","",VLOOKUP($K163,'Tong hop'!$A$10:$K$50000,11,0))</f>
        <v/>
      </c>
      <c r="V163" s="231">
        <f t="shared" si="4"/>
        <v>0</v>
      </c>
      <c r="W163" s="231" t="str">
        <f t="shared" si="5"/>
        <v/>
      </c>
      <c r="X163" s="231">
        <f t="shared" si="6"/>
        <v>0</v>
      </c>
      <c r="Y163" s="231" t="str">
        <f t="shared" si="7"/>
        <v/>
      </c>
      <c r="Z163" s="232" t="str">
        <f t="shared" si="8"/>
        <v/>
      </c>
    </row>
    <row r="164" ht="12.75" customHeight="1">
      <c r="A164" s="216"/>
      <c r="B164" s="237"/>
      <c r="C164" s="218"/>
      <c r="D164" s="218"/>
      <c r="E164" s="220" t="str">
        <f>IF($D164="","",VLOOKUP($D164,DMKH!$A$9:$D$50006,2,0))</f>
        <v/>
      </c>
      <c r="F164" s="220" t="str">
        <f>IF($D164="","",VLOOKUP($D164,DMKH!$A$9:$D$50006,3,0))</f>
        <v/>
      </c>
      <c r="G164" s="220" t="str">
        <f>IF($D164="","",VLOOKUP($D164,DMKH!$A$9:$D$50006,4,0))</f>
        <v/>
      </c>
      <c r="H164" s="221"/>
      <c r="I164" s="221"/>
      <c r="J164" s="222" t="str">
        <f t="shared" si="9"/>
        <v/>
      </c>
      <c r="K164" s="216"/>
      <c r="L164" s="224" t="str">
        <f>IF($K164="","",VLOOKUP($K164,'Tong hop'!$A$10:$O$50000,2,0))</f>
        <v/>
      </c>
      <c r="M164" s="225" t="str">
        <f>IF($K164="","",VLOOKUP($K164,'Tong hop'!$A$10:$O$50000,3,0))</f>
        <v/>
      </c>
      <c r="N164" s="226"/>
      <c r="O164" s="227" t="str">
        <f t="shared" si="2"/>
        <v/>
      </c>
      <c r="P164" s="228"/>
      <c r="Q164" s="236"/>
      <c r="R164" s="229" t="str">
        <f>IF(LEFT(A164,2)="PX",IF(K164="",0,VLOOKUP(K164,'Tong hop'!$N$10:$O$50000,2,0)),"")</f>
        <v/>
      </c>
      <c r="S164" s="230">
        <f t="shared" si="3"/>
        <v>0</v>
      </c>
      <c r="T164" s="229" t="str">
        <f>IF($K164="","",VLOOKUP($K164,'Tong hop'!$A$10:$K$50000,10,0))</f>
        <v/>
      </c>
      <c r="U164" s="230" t="str">
        <f>IF($K164="","",VLOOKUP($K164,'Tong hop'!$A$10:$K$50000,11,0))</f>
        <v/>
      </c>
      <c r="V164" s="231">
        <f t="shared" si="4"/>
        <v>0</v>
      </c>
      <c r="W164" s="231" t="str">
        <f t="shared" si="5"/>
        <v/>
      </c>
      <c r="X164" s="231">
        <f t="shared" si="6"/>
        <v>0</v>
      </c>
      <c r="Y164" s="231" t="str">
        <f t="shared" si="7"/>
        <v/>
      </c>
      <c r="Z164" s="232" t="str">
        <f t="shared" si="8"/>
        <v/>
      </c>
    </row>
    <row r="165" ht="12.75" customHeight="1">
      <c r="A165" s="216"/>
      <c r="B165" s="237"/>
      <c r="C165" s="218"/>
      <c r="D165" s="218"/>
      <c r="E165" s="220" t="str">
        <f>IF($D165="","",VLOOKUP($D165,DMKH!$A$9:$D$50006,2,0))</f>
        <v/>
      </c>
      <c r="F165" s="220" t="str">
        <f>IF($D165="","",VLOOKUP($D165,DMKH!$A$9:$D$50006,3,0))</f>
        <v/>
      </c>
      <c r="G165" s="220" t="str">
        <f>IF($D165="","",VLOOKUP($D165,DMKH!$A$9:$D$50006,4,0))</f>
        <v/>
      </c>
      <c r="H165" s="221"/>
      <c r="I165" s="221"/>
      <c r="J165" s="222" t="str">
        <f t="shared" si="9"/>
        <v/>
      </c>
      <c r="K165" s="216"/>
      <c r="L165" s="224" t="str">
        <f>IF($K165="","",VLOOKUP($K165,'Tong hop'!$A$10:$O$50000,2,0))</f>
        <v/>
      </c>
      <c r="M165" s="225" t="str">
        <f>IF($K165="","",VLOOKUP($K165,'Tong hop'!$A$10:$O$50000,3,0))</f>
        <v/>
      </c>
      <c r="N165" s="226"/>
      <c r="O165" s="227" t="str">
        <f t="shared" si="2"/>
        <v/>
      </c>
      <c r="P165" s="228"/>
      <c r="Q165" s="236"/>
      <c r="R165" s="229" t="str">
        <f>IF(LEFT(A165,2)="PX",IF(K165="",0,VLOOKUP(K165,'Tong hop'!$N$10:$O$50000,2,0)),"")</f>
        <v/>
      </c>
      <c r="S165" s="230">
        <f t="shared" si="3"/>
        <v>0</v>
      </c>
      <c r="T165" s="229" t="str">
        <f>IF($K165="","",VLOOKUP($K165,'Tong hop'!$A$10:$K$50000,10,0))</f>
        <v/>
      </c>
      <c r="U165" s="230" t="str">
        <f>IF($K165="","",VLOOKUP($K165,'Tong hop'!$A$10:$K$50000,11,0))</f>
        <v/>
      </c>
      <c r="V165" s="231">
        <f t="shared" si="4"/>
        <v>0</v>
      </c>
      <c r="W165" s="231" t="str">
        <f t="shared" si="5"/>
        <v/>
      </c>
      <c r="X165" s="231">
        <f t="shared" si="6"/>
        <v>0</v>
      </c>
      <c r="Y165" s="231" t="str">
        <f t="shared" si="7"/>
        <v/>
      </c>
      <c r="Z165" s="232" t="str">
        <f t="shared" si="8"/>
        <v/>
      </c>
    </row>
    <row r="166" ht="12.75" customHeight="1">
      <c r="A166" s="216"/>
      <c r="B166" s="237"/>
      <c r="C166" s="218"/>
      <c r="D166" s="218"/>
      <c r="E166" s="220" t="str">
        <f>IF($D166="","",VLOOKUP($D166,DMKH!$A$9:$D$50006,2,0))</f>
        <v/>
      </c>
      <c r="F166" s="220" t="str">
        <f>IF($D166="","",VLOOKUP($D166,DMKH!$A$9:$D$50006,3,0))</f>
        <v/>
      </c>
      <c r="G166" s="220" t="str">
        <f>IF($D166="","",VLOOKUP($D166,DMKH!$A$9:$D$50006,4,0))</f>
        <v/>
      </c>
      <c r="H166" s="221"/>
      <c r="I166" s="221"/>
      <c r="J166" s="222" t="str">
        <f t="shared" si="9"/>
        <v/>
      </c>
      <c r="K166" s="216"/>
      <c r="L166" s="224" t="str">
        <f>IF($K166="","",VLOOKUP($K166,'Tong hop'!$A$10:$O$50000,2,0))</f>
        <v/>
      </c>
      <c r="M166" s="225" t="str">
        <f>IF($K166="","",VLOOKUP($K166,'Tong hop'!$A$10:$O$50000,3,0))</f>
        <v/>
      </c>
      <c r="N166" s="226"/>
      <c r="O166" s="227" t="str">
        <f t="shared" si="2"/>
        <v/>
      </c>
      <c r="P166" s="228"/>
      <c r="Q166" s="236"/>
      <c r="R166" s="229" t="str">
        <f>IF(LEFT(A166,2)="PX",IF(K166="",0,VLOOKUP(K166,'Tong hop'!$N$10:$O$50000,2,0)),"")</f>
        <v/>
      </c>
      <c r="S166" s="230">
        <f t="shared" si="3"/>
        <v>0</v>
      </c>
      <c r="T166" s="229" t="str">
        <f>IF($K166="","",VLOOKUP($K166,'Tong hop'!$A$10:$K$50000,10,0))</f>
        <v/>
      </c>
      <c r="U166" s="230" t="str">
        <f>IF($K166="","",VLOOKUP($K166,'Tong hop'!$A$10:$K$50000,11,0))</f>
        <v/>
      </c>
      <c r="V166" s="231">
        <f t="shared" si="4"/>
        <v>0</v>
      </c>
      <c r="W166" s="231" t="str">
        <f t="shared" si="5"/>
        <v/>
      </c>
      <c r="X166" s="231">
        <f t="shared" si="6"/>
        <v>0</v>
      </c>
      <c r="Y166" s="231" t="str">
        <f t="shared" si="7"/>
        <v/>
      </c>
      <c r="Z166" s="232" t="str">
        <f t="shared" si="8"/>
        <v/>
      </c>
    </row>
    <row r="167" ht="12.75" customHeight="1">
      <c r="A167" s="216"/>
      <c r="B167" s="237"/>
      <c r="C167" s="218"/>
      <c r="D167" s="218"/>
      <c r="E167" s="220" t="str">
        <f>IF($D167="","",VLOOKUP($D167,DMKH!$A$9:$D$50006,2,0))</f>
        <v/>
      </c>
      <c r="F167" s="220" t="str">
        <f>IF($D167="","",VLOOKUP($D167,DMKH!$A$9:$D$50006,3,0))</f>
        <v/>
      </c>
      <c r="G167" s="220" t="str">
        <f>IF($D167="","",VLOOKUP($D167,DMKH!$A$9:$D$50006,4,0))</f>
        <v/>
      </c>
      <c r="H167" s="221"/>
      <c r="I167" s="221"/>
      <c r="J167" s="222" t="str">
        <f t="shared" si="9"/>
        <v/>
      </c>
      <c r="K167" s="216"/>
      <c r="L167" s="224" t="str">
        <f>IF($K167="","",VLOOKUP($K167,'Tong hop'!$A$10:$O$50000,2,0))</f>
        <v/>
      </c>
      <c r="M167" s="225" t="str">
        <f>IF($K167="","",VLOOKUP($K167,'Tong hop'!$A$10:$O$50000,3,0))</f>
        <v/>
      </c>
      <c r="N167" s="226"/>
      <c r="O167" s="227" t="str">
        <f t="shared" si="2"/>
        <v/>
      </c>
      <c r="P167" s="228"/>
      <c r="Q167" s="236"/>
      <c r="R167" s="229" t="str">
        <f>IF(LEFT(A167,2)="PX",IF(K167="",0,VLOOKUP(K167,'Tong hop'!$N$10:$O$50000,2,0)),"")</f>
        <v/>
      </c>
      <c r="S167" s="230">
        <f t="shared" si="3"/>
        <v>0</v>
      </c>
      <c r="T167" s="229" t="str">
        <f>IF($K167="","",VLOOKUP($K167,'Tong hop'!$A$10:$K$50000,10,0))</f>
        <v/>
      </c>
      <c r="U167" s="230" t="str">
        <f>IF($K167="","",VLOOKUP($K167,'Tong hop'!$A$10:$K$50000,11,0))</f>
        <v/>
      </c>
      <c r="V167" s="231">
        <f t="shared" si="4"/>
        <v>0</v>
      </c>
      <c r="W167" s="231" t="str">
        <f t="shared" si="5"/>
        <v/>
      </c>
      <c r="X167" s="231">
        <f t="shared" si="6"/>
        <v>0</v>
      </c>
      <c r="Y167" s="231" t="str">
        <f t="shared" si="7"/>
        <v/>
      </c>
      <c r="Z167" s="232" t="str">
        <f t="shared" si="8"/>
        <v/>
      </c>
    </row>
    <row r="168" ht="12.75" customHeight="1">
      <c r="A168" s="216"/>
      <c r="B168" s="237"/>
      <c r="C168" s="218"/>
      <c r="D168" s="218"/>
      <c r="E168" s="220" t="str">
        <f>IF($D168="","",VLOOKUP($D168,DMKH!$A$9:$D$50006,2,0))</f>
        <v/>
      </c>
      <c r="F168" s="220" t="str">
        <f>IF($D168="","",VLOOKUP($D168,DMKH!$A$9:$D$50006,3,0))</f>
        <v/>
      </c>
      <c r="G168" s="220" t="str">
        <f>IF($D168="","",VLOOKUP($D168,DMKH!$A$9:$D$50006,4,0))</f>
        <v/>
      </c>
      <c r="H168" s="221"/>
      <c r="I168" s="221"/>
      <c r="J168" s="222" t="str">
        <f t="shared" si="9"/>
        <v/>
      </c>
      <c r="K168" s="216"/>
      <c r="L168" s="224" t="str">
        <f>IF($K168="","",VLOOKUP($K168,'Tong hop'!$A$10:$O$50000,2,0))</f>
        <v/>
      </c>
      <c r="M168" s="225" t="str">
        <f>IF($K168="","",VLOOKUP($K168,'Tong hop'!$A$10:$O$50000,3,0))</f>
        <v/>
      </c>
      <c r="N168" s="226"/>
      <c r="O168" s="227" t="str">
        <f t="shared" si="2"/>
        <v/>
      </c>
      <c r="P168" s="228"/>
      <c r="Q168" s="236"/>
      <c r="R168" s="229" t="str">
        <f>IF(LEFT(A168,2)="PX",IF(K168="",0,VLOOKUP(K168,'Tong hop'!$N$10:$O$50000,2,0)),"")</f>
        <v/>
      </c>
      <c r="S168" s="230">
        <f t="shared" si="3"/>
        <v>0</v>
      </c>
      <c r="T168" s="229" t="str">
        <f>IF($K168="","",VLOOKUP($K168,'Tong hop'!$A$10:$K$50000,10,0))</f>
        <v/>
      </c>
      <c r="U168" s="230" t="str">
        <f>IF($K168="","",VLOOKUP($K168,'Tong hop'!$A$10:$K$50000,11,0))</f>
        <v/>
      </c>
      <c r="V168" s="231">
        <f t="shared" si="4"/>
        <v>0</v>
      </c>
      <c r="W168" s="231" t="str">
        <f t="shared" si="5"/>
        <v/>
      </c>
      <c r="X168" s="231">
        <f t="shared" si="6"/>
        <v>0</v>
      </c>
      <c r="Y168" s="231" t="str">
        <f t="shared" si="7"/>
        <v/>
      </c>
      <c r="Z168" s="232" t="str">
        <f t="shared" si="8"/>
        <v/>
      </c>
    </row>
    <row r="169" ht="12.75" customHeight="1">
      <c r="A169" s="216"/>
      <c r="B169" s="237"/>
      <c r="C169" s="218"/>
      <c r="D169" s="218"/>
      <c r="E169" s="220" t="str">
        <f>IF($D169="","",VLOOKUP($D169,DMKH!$A$9:$D$50006,2,0))</f>
        <v/>
      </c>
      <c r="F169" s="220" t="str">
        <f>IF($D169="","",VLOOKUP($D169,DMKH!$A$9:$D$50006,3,0))</f>
        <v/>
      </c>
      <c r="G169" s="220" t="str">
        <f>IF($D169="","",VLOOKUP($D169,DMKH!$A$9:$D$50006,4,0))</f>
        <v/>
      </c>
      <c r="H169" s="221"/>
      <c r="I169" s="221"/>
      <c r="J169" s="222" t="str">
        <f t="shared" si="9"/>
        <v/>
      </c>
      <c r="K169" s="216"/>
      <c r="L169" s="224" t="str">
        <f>IF($K169="","",VLOOKUP($K169,'Tong hop'!$A$10:$O$50000,2,0))</f>
        <v/>
      </c>
      <c r="M169" s="225" t="str">
        <f>IF($K169="","",VLOOKUP($K169,'Tong hop'!$A$10:$O$50000,3,0))</f>
        <v/>
      </c>
      <c r="N169" s="226"/>
      <c r="O169" s="227" t="str">
        <f t="shared" si="2"/>
        <v/>
      </c>
      <c r="P169" s="228"/>
      <c r="Q169" s="236"/>
      <c r="R169" s="229" t="str">
        <f>IF(LEFT(A169,2)="PX",IF(K169="",0,VLOOKUP(K169,'Tong hop'!$N$10:$O$50000,2,0)),"")</f>
        <v/>
      </c>
      <c r="S169" s="230">
        <f t="shared" si="3"/>
        <v>0</v>
      </c>
      <c r="T169" s="229" t="str">
        <f>IF($K169="","",VLOOKUP($K169,'Tong hop'!$A$10:$K$50000,10,0))</f>
        <v/>
      </c>
      <c r="U169" s="230" t="str">
        <f>IF($K169="","",VLOOKUP($K169,'Tong hop'!$A$10:$K$50000,11,0))</f>
        <v/>
      </c>
      <c r="V169" s="231">
        <f t="shared" si="4"/>
        <v>0</v>
      </c>
      <c r="W169" s="231" t="str">
        <f t="shared" si="5"/>
        <v/>
      </c>
      <c r="X169" s="231">
        <f t="shared" si="6"/>
        <v>0</v>
      </c>
      <c r="Y169" s="231" t="str">
        <f t="shared" si="7"/>
        <v/>
      </c>
      <c r="Z169" s="232" t="str">
        <f t="shared" si="8"/>
        <v/>
      </c>
    </row>
    <row r="170" ht="12.75" customHeight="1">
      <c r="A170" s="216"/>
      <c r="B170" s="237"/>
      <c r="C170" s="218"/>
      <c r="D170" s="218"/>
      <c r="E170" s="220" t="str">
        <f>IF($D170="","",VLOOKUP($D170,DMKH!$A$9:$D$50006,2,0))</f>
        <v/>
      </c>
      <c r="F170" s="220" t="str">
        <f>IF($D170="","",VLOOKUP($D170,DMKH!$A$9:$D$50006,3,0))</f>
        <v/>
      </c>
      <c r="G170" s="220" t="str">
        <f>IF($D170="","",VLOOKUP($D170,DMKH!$A$9:$D$50006,4,0))</f>
        <v/>
      </c>
      <c r="H170" s="221"/>
      <c r="I170" s="221"/>
      <c r="J170" s="222" t="str">
        <f t="shared" si="9"/>
        <v/>
      </c>
      <c r="K170" s="216"/>
      <c r="L170" s="224" t="str">
        <f>IF($K170="","",VLOOKUP($K170,'Tong hop'!$A$10:$O$50000,2,0))</f>
        <v/>
      </c>
      <c r="M170" s="225" t="str">
        <f>IF($K170="","",VLOOKUP($K170,'Tong hop'!$A$10:$O$50000,3,0))</f>
        <v/>
      </c>
      <c r="N170" s="226"/>
      <c r="O170" s="227" t="str">
        <f t="shared" si="2"/>
        <v/>
      </c>
      <c r="P170" s="228"/>
      <c r="Q170" s="236"/>
      <c r="R170" s="229" t="str">
        <f>IF(LEFT(A170,2)="PX",IF(K170="",0,VLOOKUP(K170,'Tong hop'!$N$10:$O$50000,2,0)),"")</f>
        <v/>
      </c>
      <c r="S170" s="230">
        <f t="shared" si="3"/>
        <v>0</v>
      </c>
      <c r="T170" s="229" t="str">
        <f>IF($K170="","",VLOOKUP($K170,'Tong hop'!$A$10:$K$50000,10,0))</f>
        <v/>
      </c>
      <c r="U170" s="230" t="str">
        <f>IF($K170="","",VLOOKUP($K170,'Tong hop'!$A$10:$K$50000,11,0))</f>
        <v/>
      </c>
      <c r="V170" s="231">
        <f t="shared" si="4"/>
        <v>0</v>
      </c>
      <c r="W170" s="231" t="str">
        <f t="shared" si="5"/>
        <v/>
      </c>
      <c r="X170" s="231">
        <f t="shared" si="6"/>
        <v>0</v>
      </c>
      <c r="Y170" s="231" t="str">
        <f t="shared" si="7"/>
        <v/>
      </c>
      <c r="Z170" s="232" t="str">
        <f t="shared" si="8"/>
        <v/>
      </c>
    </row>
    <row r="171" ht="12.75" customHeight="1">
      <c r="A171" s="216"/>
      <c r="B171" s="237"/>
      <c r="C171" s="218"/>
      <c r="D171" s="218"/>
      <c r="E171" s="220" t="str">
        <f>IF($D171="","",VLOOKUP($D171,DMKH!$A$9:$D$50006,2,0))</f>
        <v/>
      </c>
      <c r="F171" s="220" t="str">
        <f>IF($D171="","",VLOOKUP($D171,DMKH!$A$9:$D$50006,3,0))</f>
        <v/>
      </c>
      <c r="G171" s="220" t="str">
        <f>IF($D171="","",VLOOKUP($D171,DMKH!$A$9:$D$50006,4,0))</f>
        <v/>
      </c>
      <c r="H171" s="221"/>
      <c r="I171" s="221"/>
      <c r="J171" s="222" t="str">
        <f t="shared" si="9"/>
        <v/>
      </c>
      <c r="K171" s="216"/>
      <c r="L171" s="224" t="str">
        <f>IF($K171="","",VLOOKUP($K171,'Tong hop'!$A$10:$O$50000,2,0))</f>
        <v/>
      </c>
      <c r="M171" s="225" t="str">
        <f>IF($K171="","",VLOOKUP($K171,'Tong hop'!$A$10:$O$50000,3,0))</f>
        <v/>
      </c>
      <c r="N171" s="226"/>
      <c r="O171" s="227" t="str">
        <f t="shared" si="2"/>
        <v/>
      </c>
      <c r="P171" s="228"/>
      <c r="Q171" s="236"/>
      <c r="R171" s="229" t="str">
        <f>IF(LEFT(A171,2)="PX",IF(K171="",0,VLOOKUP(K171,'Tong hop'!$N$10:$O$50000,2,0)),"")</f>
        <v/>
      </c>
      <c r="S171" s="230">
        <f t="shared" si="3"/>
        <v>0</v>
      </c>
      <c r="T171" s="229" t="str">
        <f>IF($K171="","",VLOOKUP($K171,'Tong hop'!$A$10:$K$50000,10,0))</f>
        <v/>
      </c>
      <c r="U171" s="230" t="str">
        <f>IF($K171="","",VLOOKUP($K171,'Tong hop'!$A$10:$K$50000,11,0))</f>
        <v/>
      </c>
      <c r="V171" s="231">
        <f t="shared" si="4"/>
        <v>0</v>
      </c>
      <c r="W171" s="231" t="str">
        <f t="shared" si="5"/>
        <v/>
      </c>
      <c r="X171" s="231">
        <f t="shared" si="6"/>
        <v>0</v>
      </c>
      <c r="Y171" s="231" t="str">
        <f t="shared" si="7"/>
        <v/>
      </c>
      <c r="Z171" s="232" t="str">
        <f t="shared" si="8"/>
        <v/>
      </c>
    </row>
    <row r="172" ht="12.75" customHeight="1">
      <c r="A172" s="216"/>
      <c r="B172" s="237"/>
      <c r="C172" s="218"/>
      <c r="D172" s="218"/>
      <c r="E172" s="220" t="str">
        <f>IF($D172="","",VLOOKUP($D172,DMKH!$A$9:$D$50006,2,0))</f>
        <v/>
      </c>
      <c r="F172" s="220" t="str">
        <f>IF($D172="","",VLOOKUP($D172,DMKH!$A$9:$D$50006,3,0))</f>
        <v/>
      </c>
      <c r="G172" s="220" t="str">
        <f>IF($D172="","",VLOOKUP($D172,DMKH!$A$9:$D$50006,4,0))</f>
        <v/>
      </c>
      <c r="H172" s="221"/>
      <c r="I172" s="221"/>
      <c r="J172" s="222" t="str">
        <f t="shared" si="9"/>
        <v/>
      </c>
      <c r="K172" s="216"/>
      <c r="L172" s="224" t="str">
        <f>IF($K172="","",VLOOKUP($K172,'Tong hop'!$A$10:$O$50000,2,0))</f>
        <v/>
      </c>
      <c r="M172" s="225" t="str">
        <f>IF($K172="","",VLOOKUP($K172,'Tong hop'!$A$10:$O$50000,3,0))</f>
        <v/>
      </c>
      <c r="N172" s="226"/>
      <c r="O172" s="227" t="str">
        <f t="shared" si="2"/>
        <v/>
      </c>
      <c r="P172" s="228"/>
      <c r="Q172" s="236"/>
      <c r="R172" s="229" t="str">
        <f>IF(LEFT(A172,2)="PX",IF(K172="",0,VLOOKUP(K172,'Tong hop'!$N$10:$O$50000,2,0)),"")</f>
        <v/>
      </c>
      <c r="S172" s="230">
        <f t="shared" si="3"/>
        <v>0</v>
      </c>
      <c r="T172" s="229" t="str">
        <f>IF($K172="","",VLOOKUP($K172,'Tong hop'!$A$10:$K$50000,10,0))</f>
        <v/>
      </c>
      <c r="U172" s="230" t="str">
        <f>IF($K172="","",VLOOKUP($K172,'Tong hop'!$A$10:$K$50000,11,0))</f>
        <v/>
      </c>
      <c r="V172" s="231">
        <f t="shared" si="4"/>
        <v>0</v>
      </c>
      <c r="W172" s="231" t="str">
        <f t="shared" si="5"/>
        <v/>
      </c>
      <c r="X172" s="231">
        <f t="shared" si="6"/>
        <v>0</v>
      </c>
      <c r="Y172" s="231" t="str">
        <f t="shared" si="7"/>
        <v/>
      </c>
      <c r="Z172" s="232" t="str">
        <f t="shared" si="8"/>
        <v/>
      </c>
    </row>
    <row r="173" ht="12.75" customHeight="1">
      <c r="A173" s="216"/>
      <c r="B173" s="237"/>
      <c r="C173" s="218"/>
      <c r="D173" s="218"/>
      <c r="E173" s="220" t="str">
        <f>IF($D173="","",VLOOKUP($D173,DMKH!$A$9:$D$50006,2,0))</f>
        <v/>
      </c>
      <c r="F173" s="220" t="str">
        <f>IF($D173="","",VLOOKUP($D173,DMKH!$A$9:$D$50006,3,0))</f>
        <v/>
      </c>
      <c r="G173" s="220" t="str">
        <f>IF($D173="","",VLOOKUP($D173,DMKH!$A$9:$D$50006,4,0))</f>
        <v/>
      </c>
      <c r="H173" s="221"/>
      <c r="I173" s="221"/>
      <c r="J173" s="222" t="str">
        <f t="shared" si="9"/>
        <v/>
      </c>
      <c r="K173" s="216"/>
      <c r="L173" s="224" t="str">
        <f>IF($K173="","",VLOOKUP($K173,'Tong hop'!$A$10:$O$50000,2,0))</f>
        <v/>
      </c>
      <c r="M173" s="225" t="str">
        <f>IF($K173="","",VLOOKUP($K173,'Tong hop'!$A$10:$O$50000,3,0))</f>
        <v/>
      </c>
      <c r="N173" s="226"/>
      <c r="O173" s="227" t="str">
        <f t="shared" si="2"/>
        <v/>
      </c>
      <c r="P173" s="228"/>
      <c r="Q173" s="236"/>
      <c r="R173" s="229" t="str">
        <f>IF(LEFT(A173,2)="PX",IF(K173="",0,VLOOKUP(K173,'Tong hop'!$N$10:$O$50000,2,0)),"")</f>
        <v/>
      </c>
      <c r="S173" s="230">
        <f t="shared" si="3"/>
        <v>0</v>
      </c>
      <c r="T173" s="229" t="str">
        <f>IF($K173="","",VLOOKUP($K173,'Tong hop'!$A$10:$K$50000,10,0))</f>
        <v/>
      </c>
      <c r="U173" s="230" t="str">
        <f>IF($K173="","",VLOOKUP($K173,'Tong hop'!$A$10:$K$50000,11,0))</f>
        <v/>
      </c>
      <c r="V173" s="231">
        <f t="shared" si="4"/>
        <v>0</v>
      </c>
      <c r="W173" s="231" t="str">
        <f t="shared" si="5"/>
        <v/>
      </c>
      <c r="X173" s="231">
        <f t="shared" si="6"/>
        <v>0</v>
      </c>
      <c r="Y173" s="231" t="str">
        <f t="shared" si="7"/>
        <v/>
      </c>
      <c r="Z173" s="232" t="str">
        <f t="shared" si="8"/>
        <v/>
      </c>
    </row>
    <row r="174" ht="12.75" customHeight="1">
      <c r="A174" s="216"/>
      <c r="B174" s="237"/>
      <c r="C174" s="218"/>
      <c r="D174" s="218"/>
      <c r="E174" s="220" t="str">
        <f>IF($D174="","",VLOOKUP($D174,DMKH!$A$9:$D$50006,2,0))</f>
        <v/>
      </c>
      <c r="F174" s="220" t="str">
        <f>IF($D174="","",VLOOKUP($D174,DMKH!$A$9:$D$50006,3,0))</f>
        <v/>
      </c>
      <c r="G174" s="220" t="str">
        <f>IF($D174="","",VLOOKUP($D174,DMKH!$A$9:$D$50006,4,0))</f>
        <v/>
      </c>
      <c r="H174" s="221"/>
      <c r="I174" s="221"/>
      <c r="J174" s="222" t="str">
        <f t="shared" si="9"/>
        <v/>
      </c>
      <c r="K174" s="216"/>
      <c r="L174" s="224" t="str">
        <f>IF($K174="","",VLOOKUP($K174,'Tong hop'!$A$10:$O$50000,2,0))</f>
        <v/>
      </c>
      <c r="M174" s="225" t="str">
        <f>IF($K174="","",VLOOKUP($K174,'Tong hop'!$A$10:$O$50000,3,0))</f>
        <v/>
      </c>
      <c r="N174" s="226"/>
      <c r="O174" s="227" t="str">
        <f t="shared" si="2"/>
        <v/>
      </c>
      <c r="P174" s="228"/>
      <c r="Q174" s="236"/>
      <c r="R174" s="229" t="str">
        <f>IF(LEFT(A174,2)="PX",IF(K174="",0,VLOOKUP(K174,'Tong hop'!$N$10:$O$50000,2,0)),"")</f>
        <v/>
      </c>
      <c r="S174" s="230">
        <f t="shared" si="3"/>
        <v>0</v>
      </c>
      <c r="T174" s="229" t="str">
        <f>IF($K174="","",VLOOKUP($K174,'Tong hop'!$A$10:$K$50000,10,0))</f>
        <v/>
      </c>
      <c r="U174" s="230" t="str">
        <f>IF($K174="","",VLOOKUP($K174,'Tong hop'!$A$10:$K$50000,11,0))</f>
        <v/>
      </c>
      <c r="V174" s="231">
        <f t="shared" si="4"/>
        <v>0</v>
      </c>
      <c r="W174" s="231" t="str">
        <f t="shared" si="5"/>
        <v/>
      </c>
      <c r="X174" s="231">
        <f t="shared" si="6"/>
        <v>0</v>
      </c>
      <c r="Y174" s="231" t="str">
        <f t="shared" si="7"/>
        <v/>
      </c>
      <c r="Z174" s="232" t="str">
        <f t="shared" si="8"/>
        <v/>
      </c>
    </row>
    <row r="175" ht="12.75" customHeight="1">
      <c r="A175" s="216"/>
      <c r="B175" s="237"/>
      <c r="C175" s="218"/>
      <c r="D175" s="218"/>
      <c r="E175" s="220" t="str">
        <f>IF($D175="","",VLOOKUP($D175,DMKH!$A$9:$D$50006,2,0))</f>
        <v/>
      </c>
      <c r="F175" s="220" t="str">
        <f>IF($D175="","",VLOOKUP($D175,DMKH!$A$9:$D$50006,3,0))</f>
        <v/>
      </c>
      <c r="G175" s="220" t="str">
        <f>IF($D175="","",VLOOKUP($D175,DMKH!$A$9:$D$50006,4,0))</f>
        <v/>
      </c>
      <c r="H175" s="221"/>
      <c r="I175" s="221"/>
      <c r="J175" s="222" t="str">
        <f t="shared" si="9"/>
        <v/>
      </c>
      <c r="K175" s="216"/>
      <c r="L175" s="224" t="str">
        <f>IF($K175="","",VLOOKUP($K175,'Tong hop'!$A$10:$O$50000,2,0))</f>
        <v/>
      </c>
      <c r="M175" s="225" t="str">
        <f>IF($K175="","",VLOOKUP($K175,'Tong hop'!$A$10:$O$50000,3,0))</f>
        <v/>
      </c>
      <c r="N175" s="226"/>
      <c r="O175" s="227" t="str">
        <f t="shared" si="2"/>
        <v/>
      </c>
      <c r="P175" s="228"/>
      <c r="Q175" s="236"/>
      <c r="R175" s="229" t="str">
        <f>IF(LEFT(A175,2)="PX",IF(K175="",0,VLOOKUP(K175,'Tong hop'!$N$10:$O$50000,2,0)),"")</f>
        <v/>
      </c>
      <c r="S175" s="230">
        <f t="shared" si="3"/>
        <v>0</v>
      </c>
      <c r="T175" s="229" t="str">
        <f>IF($K175="","",VLOOKUP($K175,'Tong hop'!$A$10:$K$50000,10,0))</f>
        <v/>
      </c>
      <c r="U175" s="230" t="str">
        <f>IF($K175="","",VLOOKUP($K175,'Tong hop'!$A$10:$K$50000,11,0))</f>
        <v/>
      </c>
      <c r="V175" s="231">
        <f t="shared" si="4"/>
        <v>0</v>
      </c>
      <c r="W175" s="231" t="str">
        <f t="shared" si="5"/>
        <v/>
      </c>
      <c r="X175" s="231">
        <f t="shared" si="6"/>
        <v>0</v>
      </c>
      <c r="Y175" s="231" t="str">
        <f t="shared" si="7"/>
        <v/>
      </c>
      <c r="Z175" s="232" t="str">
        <f t="shared" si="8"/>
        <v/>
      </c>
    </row>
    <row r="176" ht="12.75" customHeight="1">
      <c r="A176" s="216"/>
      <c r="B176" s="237"/>
      <c r="C176" s="218"/>
      <c r="D176" s="218"/>
      <c r="E176" s="220" t="str">
        <f>IF($D176="","",VLOOKUP($D176,DMKH!$A$9:$D$50006,2,0))</f>
        <v/>
      </c>
      <c r="F176" s="220" t="str">
        <f>IF($D176="","",VLOOKUP($D176,DMKH!$A$9:$D$50006,3,0))</f>
        <v/>
      </c>
      <c r="G176" s="220" t="str">
        <f>IF($D176="","",VLOOKUP($D176,DMKH!$A$9:$D$50006,4,0))</f>
        <v/>
      </c>
      <c r="H176" s="221"/>
      <c r="I176" s="221"/>
      <c r="J176" s="222" t="str">
        <f t="shared" si="9"/>
        <v/>
      </c>
      <c r="K176" s="216"/>
      <c r="L176" s="224" t="str">
        <f>IF($K176="","",VLOOKUP($K176,'Tong hop'!$A$10:$O$50000,2,0))</f>
        <v/>
      </c>
      <c r="M176" s="225" t="str">
        <f>IF($K176="","",VLOOKUP($K176,'Tong hop'!$A$10:$O$50000,3,0))</f>
        <v/>
      </c>
      <c r="N176" s="226"/>
      <c r="O176" s="227" t="str">
        <f t="shared" si="2"/>
        <v/>
      </c>
      <c r="P176" s="228"/>
      <c r="Q176" s="236"/>
      <c r="R176" s="229" t="str">
        <f>IF(LEFT(A176,2)="PX",IF(K176="",0,VLOOKUP(K176,'Tong hop'!$N$10:$O$50000,2,0)),"")</f>
        <v/>
      </c>
      <c r="S176" s="230">
        <f t="shared" si="3"/>
        <v>0</v>
      </c>
      <c r="T176" s="229" t="str">
        <f>IF($K176="","",VLOOKUP($K176,'Tong hop'!$A$10:$K$50000,10,0))</f>
        <v/>
      </c>
      <c r="U176" s="230" t="str">
        <f>IF($K176="","",VLOOKUP($K176,'Tong hop'!$A$10:$K$50000,11,0))</f>
        <v/>
      </c>
      <c r="V176" s="231">
        <f t="shared" si="4"/>
        <v>0</v>
      </c>
      <c r="W176" s="231" t="str">
        <f t="shared" si="5"/>
        <v/>
      </c>
      <c r="X176" s="231">
        <f t="shared" si="6"/>
        <v>0</v>
      </c>
      <c r="Y176" s="231" t="str">
        <f t="shared" si="7"/>
        <v/>
      </c>
      <c r="Z176" s="232" t="str">
        <f t="shared" si="8"/>
        <v/>
      </c>
    </row>
    <row r="177" ht="12.75" customHeight="1">
      <c r="A177" s="216"/>
      <c r="B177" s="237"/>
      <c r="C177" s="218"/>
      <c r="D177" s="218"/>
      <c r="E177" s="220" t="str">
        <f>IF($D177="","",VLOOKUP($D177,DMKH!$A$9:$D$50006,2,0))</f>
        <v/>
      </c>
      <c r="F177" s="220" t="str">
        <f>IF($D177="","",VLOOKUP($D177,DMKH!$A$9:$D$50006,3,0))</f>
        <v/>
      </c>
      <c r="G177" s="220" t="str">
        <f>IF($D177="","",VLOOKUP($D177,DMKH!$A$9:$D$50006,4,0))</f>
        <v/>
      </c>
      <c r="H177" s="221"/>
      <c r="I177" s="221"/>
      <c r="J177" s="222" t="str">
        <f t="shared" si="9"/>
        <v/>
      </c>
      <c r="K177" s="216"/>
      <c r="L177" s="224" t="str">
        <f>IF($K177="","",VLOOKUP($K177,'Tong hop'!$A$10:$O$50000,2,0))</f>
        <v/>
      </c>
      <c r="M177" s="225" t="str">
        <f>IF($K177="","",VLOOKUP($K177,'Tong hop'!$A$10:$O$50000,3,0))</f>
        <v/>
      </c>
      <c r="N177" s="226"/>
      <c r="O177" s="227" t="str">
        <f t="shared" si="2"/>
        <v/>
      </c>
      <c r="P177" s="228"/>
      <c r="Q177" s="236"/>
      <c r="R177" s="229" t="str">
        <f>IF(LEFT(A177,2)="PX",IF(K177="",0,VLOOKUP(K177,'Tong hop'!$N$10:$O$50000,2,0)),"")</f>
        <v/>
      </c>
      <c r="S177" s="230">
        <f t="shared" si="3"/>
        <v>0</v>
      </c>
      <c r="T177" s="229" t="str">
        <f>IF($K177="","",VLOOKUP($K177,'Tong hop'!$A$10:$K$50000,10,0))</f>
        <v/>
      </c>
      <c r="U177" s="230" t="str">
        <f>IF($K177="","",VLOOKUP($K177,'Tong hop'!$A$10:$K$50000,11,0))</f>
        <v/>
      </c>
      <c r="V177" s="231">
        <f t="shared" si="4"/>
        <v>0</v>
      </c>
      <c r="W177" s="231" t="str">
        <f t="shared" si="5"/>
        <v/>
      </c>
      <c r="X177" s="231">
        <f t="shared" si="6"/>
        <v>0</v>
      </c>
      <c r="Y177" s="231" t="str">
        <f t="shared" si="7"/>
        <v/>
      </c>
      <c r="Z177" s="232" t="str">
        <f t="shared" si="8"/>
        <v/>
      </c>
    </row>
    <row r="178" ht="12.75" customHeight="1">
      <c r="A178" s="216"/>
      <c r="B178" s="237"/>
      <c r="C178" s="218"/>
      <c r="D178" s="218"/>
      <c r="E178" s="220" t="str">
        <f>IF($D178="","",VLOOKUP($D178,DMKH!$A$9:$D$50006,2,0))</f>
        <v/>
      </c>
      <c r="F178" s="220" t="str">
        <f>IF($D178="","",VLOOKUP($D178,DMKH!$A$9:$D$50006,3,0))</f>
        <v/>
      </c>
      <c r="G178" s="220" t="str">
        <f>IF($D178="","",VLOOKUP($D178,DMKH!$A$9:$D$50006,4,0))</f>
        <v/>
      </c>
      <c r="H178" s="221"/>
      <c r="I178" s="221"/>
      <c r="J178" s="222" t="str">
        <f t="shared" si="9"/>
        <v/>
      </c>
      <c r="K178" s="216"/>
      <c r="L178" s="224" t="str">
        <f>IF($K178="","",VLOOKUP($K178,'Tong hop'!$A$10:$O$50000,2,0))</f>
        <v/>
      </c>
      <c r="M178" s="225" t="str">
        <f>IF($K178="","",VLOOKUP($K178,'Tong hop'!$A$10:$O$50000,3,0))</f>
        <v/>
      </c>
      <c r="N178" s="226"/>
      <c r="O178" s="227" t="str">
        <f t="shared" si="2"/>
        <v/>
      </c>
      <c r="P178" s="228"/>
      <c r="Q178" s="236"/>
      <c r="R178" s="229" t="str">
        <f>IF(LEFT(A178,2)="PX",IF(K178="",0,VLOOKUP(K178,'Tong hop'!$N$10:$O$50000,2,0)),"")</f>
        <v/>
      </c>
      <c r="S178" s="230">
        <f t="shared" si="3"/>
        <v>0</v>
      </c>
      <c r="T178" s="229" t="str">
        <f>IF($K178="","",VLOOKUP($K178,'Tong hop'!$A$10:$K$50000,10,0))</f>
        <v/>
      </c>
      <c r="U178" s="230" t="str">
        <f>IF($K178="","",VLOOKUP($K178,'Tong hop'!$A$10:$K$50000,11,0))</f>
        <v/>
      </c>
      <c r="V178" s="231">
        <f t="shared" si="4"/>
        <v>0</v>
      </c>
      <c r="W178" s="231" t="str">
        <f t="shared" si="5"/>
        <v/>
      </c>
      <c r="X178" s="231">
        <f t="shared" si="6"/>
        <v>0</v>
      </c>
      <c r="Y178" s="231" t="str">
        <f t="shared" si="7"/>
        <v/>
      </c>
      <c r="Z178" s="232" t="str">
        <f t="shared" si="8"/>
        <v/>
      </c>
    </row>
    <row r="179" ht="12.75" customHeight="1">
      <c r="A179" s="216"/>
      <c r="B179" s="237"/>
      <c r="C179" s="218"/>
      <c r="D179" s="218"/>
      <c r="E179" s="220" t="str">
        <f>IF($D179="","",VLOOKUP($D179,DMKH!$A$9:$D$50006,2,0))</f>
        <v/>
      </c>
      <c r="F179" s="220" t="str">
        <f>IF($D179="","",VLOOKUP($D179,DMKH!$A$9:$D$50006,3,0))</f>
        <v/>
      </c>
      <c r="G179" s="220" t="str">
        <f>IF($D179="","",VLOOKUP($D179,DMKH!$A$9:$D$50006,4,0))</f>
        <v/>
      </c>
      <c r="H179" s="221"/>
      <c r="I179" s="221"/>
      <c r="J179" s="222" t="str">
        <f t="shared" si="9"/>
        <v/>
      </c>
      <c r="K179" s="216"/>
      <c r="L179" s="224" t="str">
        <f>IF($K179="","",VLOOKUP($K179,'Tong hop'!$A$10:$O$50000,2,0))</f>
        <v/>
      </c>
      <c r="M179" s="225" t="str">
        <f>IF($K179="","",VLOOKUP($K179,'Tong hop'!$A$10:$O$50000,3,0))</f>
        <v/>
      </c>
      <c r="N179" s="226"/>
      <c r="O179" s="227" t="str">
        <f t="shared" si="2"/>
        <v/>
      </c>
      <c r="P179" s="228"/>
      <c r="Q179" s="236"/>
      <c r="R179" s="229" t="str">
        <f>IF(LEFT(A179,2)="PX",IF(K179="",0,VLOOKUP(K179,'Tong hop'!$N$10:$O$50000,2,0)),"")</f>
        <v/>
      </c>
      <c r="S179" s="230">
        <f t="shared" si="3"/>
        <v>0</v>
      </c>
      <c r="T179" s="229" t="str">
        <f>IF($K179="","",VLOOKUP($K179,'Tong hop'!$A$10:$K$50000,10,0))</f>
        <v/>
      </c>
      <c r="U179" s="230" t="str">
        <f>IF($K179="","",VLOOKUP($K179,'Tong hop'!$A$10:$K$50000,11,0))</f>
        <v/>
      </c>
      <c r="V179" s="231">
        <f t="shared" si="4"/>
        <v>0</v>
      </c>
      <c r="W179" s="231" t="str">
        <f t="shared" si="5"/>
        <v/>
      </c>
      <c r="X179" s="231">
        <f t="shared" si="6"/>
        <v>0</v>
      </c>
      <c r="Y179" s="231" t="str">
        <f t="shared" si="7"/>
        <v/>
      </c>
      <c r="Z179" s="232" t="str">
        <f t="shared" si="8"/>
        <v/>
      </c>
    </row>
    <row r="180" ht="12.75" customHeight="1">
      <c r="A180" s="216"/>
      <c r="B180" s="237"/>
      <c r="C180" s="218"/>
      <c r="D180" s="218"/>
      <c r="E180" s="220" t="str">
        <f>IF($D180="","",VLOOKUP($D180,DMKH!$A$9:$D$50006,2,0))</f>
        <v/>
      </c>
      <c r="F180" s="220" t="str">
        <f>IF($D180="","",VLOOKUP($D180,DMKH!$A$9:$D$50006,3,0))</f>
        <v/>
      </c>
      <c r="G180" s="220" t="str">
        <f>IF($D180="","",VLOOKUP($D180,DMKH!$A$9:$D$50006,4,0))</f>
        <v/>
      </c>
      <c r="H180" s="221"/>
      <c r="I180" s="221"/>
      <c r="J180" s="222" t="str">
        <f t="shared" si="9"/>
        <v/>
      </c>
      <c r="K180" s="216"/>
      <c r="L180" s="224" t="str">
        <f>IF($K180="","",VLOOKUP($K180,'Tong hop'!$A$10:$O$50000,2,0))</f>
        <v/>
      </c>
      <c r="M180" s="225" t="str">
        <f>IF($K180="","",VLOOKUP($K180,'Tong hop'!$A$10:$O$50000,3,0))</f>
        <v/>
      </c>
      <c r="N180" s="226"/>
      <c r="O180" s="227" t="str">
        <f t="shared" si="2"/>
        <v/>
      </c>
      <c r="P180" s="228"/>
      <c r="Q180" s="236"/>
      <c r="R180" s="229" t="str">
        <f>IF(LEFT(A180,2)="PX",IF(K180="",0,VLOOKUP(K180,'Tong hop'!$N$10:$O$50000,2,0)),"")</f>
        <v/>
      </c>
      <c r="S180" s="230">
        <f t="shared" si="3"/>
        <v>0</v>
      </c>
      <c r="T180" s="229" t="str">
        <f>IF($K180="","",VLOOKUP($K180,'Tong hop'!$A$10:$K$50000,10,0))</f>
        <v/>
      </c>
      <c r="U180" s="230" t="str">
        <f>IF($K180="","",VLOOKUP($K180,'Tong hop'!$A$10:$K$50000,11,0))</f>
        <v/>
      </c>
      <c r="V180" s="231">
        <f t="shared" si="4"/>
        <v>0</v>
      </c>
      <c r="W180" s="231" t="str">
        <f t="shared" si="5"/>
        <v/>
      </c>
      <c r="X180" s="231">
        <f t="shared" si="6"/>
        <v>0</v>
      </c>
      <c r="Y180" s="231" t="str">
        <f t="shared" si="7"/>
        <v/>
      </c>
      <c r="Z180" s="232" t="str">
        <f t="shared" si="8"/>
        <v/>
      </c>
    </row>
    <row r="181" ht="12.75" customHeight="1">
      <c r="A181" s="216"/>
      <c r="B181" s="237"/>
      <c r="C181" s="218"/>
      <c r="D181" s="218"/>
      <c r="E181" s="220" t="str">
        <f>IF($D181="","",VLOOKUP($D181,DMKH!$A$9:$D$50006,2,0))</f>
        <v/>
      </c>
      <c r="F181" s="220" t="str">
        <f>IF($D181="","",VLOOKUP($D181,DMKH!$A$9:$D$50006,3,0))</f>
        <v/>
      </c>
      <c r="G181" s="220" t="str">
        <f>IF($D181="","",VLOOKUP($D181,DMKH!$A$9:$D$50006,4,0))</f>
        <v/>
      </c>
      <c r="H181" s="221"/>
      <c r="I181" s="221"/>
      <c r="J181" s="222" t="str">
        <f t="shared" si="9"/>
        <v/>
      </c>
      <c r="K181" s="216"/>
      <c r="L181" s="224" t="str">
        <f>IF($K181="","",VLOOKUP($K181,'Tong hop'!$A$10:$O$50000,2,0))</f>
        <v/>
      </c>
      <c r="M181" s="225" t="str">
        <f>IF($K181="","",VLOOKUP($K181,'Tong hop'!$A$10:$O$50000,3,0))</f>
        <v/>
      </c>
      <c r="N181" s="226"/>
      <c r="O181" s="227" t="str">
        <f t="shared" si="2"/>
        <v/>
      </c>
      <c r="P181" s="228"/>
      <c r="Q181" s="236"/>
      <c r="R181" s="229" t="str">
        <f>IF(LEFT(A181,2)="PX",IF(K181="",0,VLOOKUP(K181,'Tong hop'!$N$10:$O$50000,2,0)),"")</f>
        <v/>
      </c>
      <c r="S181" s="230">
        <f t="shared" si="3"/>
        <v>0</v>
      </c>
      <c r="T181" s="229" t="str">
        <f>IF($K181="","",VLOOKUP($K181,'Tong hop'!$A$10:$K$50000,10,0))</f>
        <v/>
      </c>
      <c r="U181" s="230" t="str">
        <f>IF($K181="","",VLOOKUP($K181,'Tong hop'!$A$10:$K$50000,11,0))</f>
        <v/>
      </c>
      <c r="V181" s="231">
        <f t="shared" si="4"/>
        <v>0</v>
      </c>
      <c r="W181" s="231" t="str">
        <f t="shared" si="5"/>
        <v/>
      </c>
      <c r="X181" s="231">
        <f t="shared" si="6"/>
        <v>0</v>
      </c>
      <c r="Y181" s="231" t="str">
        <f t="shared" si="7"/>
        <v/>
      </c>
      <c r="Z181" s="232" t="str">
        <f t="shared" si="8"/>
        <v/>
      </c>
    </row>
    <row r="182" ht="12.75" customHeight="1">
      <c r="A182" s="216"/>
      <c r="B182" s="237"/>
      <c r="C182" s="218"/>
      <c r="D182" s="218"/>
      <c r="E182" s="220" t="str">
        <f>IF($D182="","",VLOOKUP($D182,DMKH!$A$9:$D$50006,2,0))</f>
        <v/>
      </c>
      <c r="F182" s="220" t="str">
        <f>IF($D182="","",VLOOKUP($D182,DMKH!$A$9:$D$50006,3,0))</f>
        <v/>
      </c>
      <c r="G182" s="220" t="str">
        <f>IF($D182="","",VLOOKUP($D182,DMKH!$A$9:$D$50006,4,0))</f>
        <v/>
      </c>
      <c r="H182" s="221"/>
      <c r="I182" s="221"/>
      <c r="J182" s="222" t="str">
        <f t="shared" si="9"/>
        <v/>
      </c>
      <c r="K182" s="216"/>
      <c r="L182" s="224" t="str">
        <f>IF($K182="","",VLOOKUP($K182,'Tong hop'!$A$10:$O$50000,2,0))</f>
        <v/>
      </c>
      <c r="M182" s="225" t="str">
        <f>IF($K182="","",VLOOKUP($K182,'Tong hop'!$A$10:$O$50000,3,0))</f>
        <v/>
      </c>
      <c r="N182" s="226"/>
      <c r="O182" s="227" t="str">
        <f t="shared" si="2"/>
        <v/>
      </c>
      <c r="P182" s="228"/>
      <c r="Q182" s="236"/>
      <c r="R182" s="229" t="str">
        <f>IF(LEFT(A182,2)="PX",IF(K182="",0,VLOOKUP(K182,'Tong hop'!$N$10:$O$50000,2,0)),"")</f>
        <v/>
      </c>
      <c r="S182" s="230">
        <f t="shared" si="3"/>
        <v>0</v>
      </c>
      <c r="T182" s="229" t="str">
        <f>IF($K182="","",VLOOKUP($K182,'Tong hop'!$A$10:$K$50000,10,0))</f>
        <v/>
      </c>
      <c r="U182" s="230" t="str">
        <f>IF($K182="","",VLOOKUP($K182,'Tong hop'!$A$10:$K$50000,11,0))</f>
        <v/>
      </c>
      <c r="V182" s="231">
        <f t="shared" si="4"/>
        <v>0</v>
      </c>
      <c r="W182" s="231" t="str">
        <f t="shared" si="5"/>
        <v/>
      </c>
      <c r="X182" s="231">
        <f t="shared" si="6"/>
        <v>0</v>
      </c>
      <c r="Y182" s="231" t="str">
        <f t="shared" si="7"/>
        <v/>
      </c>
      <c r="Z182" s="232" t="str">
        <f t="shared" si="8"/>
        <v/>
      </c>
    </row>
    <row r="183" ht="12.75" customHeight="1">
      <c r="A183" s="216"/>
      <c r="B183" s="237"/>
      <c r="C183" s="218"/>
      <c r="D183" s="218"/>
      <c r="E183" s="220" t="str">
        <f>IF($D183="","",VLOOKUP($D183,DMKH!$A$9:$D$50006,2,0))</f>
        <v/>
      </c>
      <c r="F183" s="220" t="str">
        <f>IF($D183="","",VLOOKUP($D183,DMKH!$A$9:$D$50006,3,0))</f>
        <v/>
      </c>
      <c r="G183" s="220" t="str">
        <f>IF($D183="","",VLOOKUP($D183,DMKH!$A$9:$D$50006,4,0))</f>
        <v/>
      </c>
      <c r="H183" s="221"/>
      <c r="I183" s="221"/>
      <c r="J183" s="222" t="str">
        <f t="shared" si="9"/>
        <v/>
      </c>
      <c r="K183" s="216"/>
      <c r="L183" s="224" t="str">
        <f>IF($K183="","",VLOOKUP($K183,'Tong hop'!$A$10:$O$50000,2,0))</f>
        <v/>
      </c>
      <c r="M183" s="225" t="str">
        <f>IF($K183="","",VLOOKUP($K183,'Tong hop'!$A$10:$O$50000,3,0))</f>
        <v/>
      </c>
      <c r="N183" s="226"/>
      <c r="O183" s="227" t="str">
        <f t="shared" si="2"/>
        <v/>
      </c>
      <c r="P183" s="228"/>
      <c r="Q183" s="236"/>
      <c r="R183" s="229" t="str">
        <f>IF(LEFT(A183,2)="PX",IF(K183="",0,VLOOKUP(K183,'Tong hop'!$N$10:$O$50000,2,0)),"")</f>
        <v/>
      </c>
      <c r="S183" s="230">
        <f t="shared" si="3"/>
        <v>0</v>
      </c>
      <c r="T183" s="229" t="str">
        <f>IF($K183="","",VLOOKUP($K183,'Tong hop'!$A$10:$K$50000,10,0))</f>
        <v/>
      </c>
      <c r="U183" s="230" t="str">
        <f>IF($K183="","",VLOOKUP($K183,'Tong hop'!$A$10:$K$50000,11,0))</f>
        <v/>
      </c>
      <c r="V183" s="231">
        <f t="shared" si="4"/>
        <v>0</v>
      </c>
      <c r="W183" s="231" t="str">
        <f t="shared" si="5"/>
        <v/>
      </c>
      <c r="X183" s="231">
        <f t="shared" si="6"/>
        <v>0</v>
      </c>
      <c r="Y183" s="231" t="str">
        <f t="shared" si="7"/>
        <v/>
      </c>
      <c r="Z183" s="232" t="str">
        <f t="shared" si="8"/>
        <v/>
      </c>
    </row>
    <row r="184" ht="12.75" customHeight="1">
      <c r="A184" s="216"/>
      <c r="B184" s="237"/>
      <c r="C184" s="218"/>
      <c r="D184" s="218"/>
      <c r="E184" s="220" t="str">
        <f>IF($D184="","",VLOOKUP($D184,DMKH!$A$9:$D$50006,2,0))</f>
        <v/>
      </c>
      <c r="F184" s="220" t="str">
        <f>IF($D184="","",VLOOKUP($D184,DMKH!$A$9:$D$50006,3,0))</f>
        <v/>
      </c>
      <c r="G184" s="220" t="str">
        <f>IF($D184="","",VLOOKUP($D184,DMKH!$A$9:$D$50006,4,0))</f>
        <v/>
      </c>
      <c r="H184" s="221"/>
      <c r="I184" s="221"/>
      <c r="J184" s="222" t="str">
        <f t="shared" si="9"/>
        <v/>
      </c>
      <c r="K184" s="216"/>
      <c r="L184" s="224" t="str">
        <f>IF($K184="","",VLOOKUP($K184,'Tong hop'!$A$10:$O$50000,2,0))</f>
        <v/>
      </c>
      <c r="M184" s="225" t="str">
        <f>IF($K184="","",VLOOKUP($K184,'Tong hop'!$A$10:$O$50000,3,0))</f>
        <v/>
      </c>
      <c r="N184" s="226"/>
      <c r="O184" s="227" t="str">
        <f t="shared" si="2"/>
        <v/>
      </c>
      <c r="P184" s="228"/>
      <c r="Q184" s="236"/>
      <c r="R184" s="229" t="str">
        <f>IF(LEFT(A184,2)="PX",IF(K184="",0,VLOOKUP(K184,'Tong hop'!$N$10:$O$50000,2,0)),"")</f>
        <v/>
      </c>
      <c r="S184" s="230">
        <f t="shared" si="3"/>
        <v>0</v>
      </c>
      <c r="T184" s="229" t="str">
        <f>IF($K184="","",VLOOKUP($K184,'Tong hop'!$A$10:$K$50000,10,0))</f>
        <v/>
      </c>
      <c r="U184" s="230" t="str">
        <f>IF($K184="","",VLOOKUP($K184,'Tong hop'!$A$10:$K$50000,11,0))</f>
        <v/>
      </c>
      <c r="V184" s="231">
        <f t="shared" si="4"/>
        <v>0</v>
      </c>
      <c r="W184" s="231" t="str">
        <f t="shared" si="5"/>
        <v/>
      </c>
      <c r="X184" s="231">
        <f t="shared" si="6"/>
        <v>0</v>
      </c>
      <c r="Y184" s="231" t="str">
        <f t="shared" si="7"/>
        <v/>
      </c>
      <c r="Z184" s="232" t="str">
        <f t="shared" si="8"/>
        <v/>
      </c>
    </row>
    <row r="185" ht="12.75" customHeight="1">
      <c r="A185" s="216"/>
      <c r="B185" s="237"/>
      <c r="C185" s="218"/>
      <c r="D185" s="218"/>
      <c r="E185" s="220" t="str">
        <f>IF($D185="","",VLOOKUP($D185,DMKH!$A$9:$D$50006,2,0))</f>
        <v/>
      </c>
      <c r="F185" s="220" t="str">
        <f>IF($D185="","",VLOOKUP($D185,DMKH!$A$9:$D$50006,3,0))</f>
        <v/>
      </c>
      <c r="G185" s="220" t="str">
        <f>IF($D185="","",VLOOKUP($D185,DMKH!$A$9:$D$50006,4,0))</f>
        <v/>
      </c>
      <c r="H185" s="221"/>
      <c r="I185" s="221"/>
      <c r="J185" s="222" t="str">
        <f t="shared" si="9"/>
        <v/>
      </c>
      <c r="K185" s="216"/>
      <c r="L185" s="224" t="str">
        <f>IF($K185="","",VLOOKUP($K185,'Tong hop'!$A$10:$O$50000,2,0))</f>
        <v/>
      </c>
      <c r="M185" s="225" t="str">
        <f>IF($K185="","",VLOOKUP($K185,'Tong hop'!$A$10:$O$50000,3,0))</f>
        <v/>
      </c>
      <c r="N185" s="226"/>
      <c r="O185" s="227" t="str">
        <f t="shared" si="2"/>
        <v/>
      </c>
      <c r="P185" s="228"/>
      <c r="Q185" s="236"/>
      <c r="R185" s="229" t="str">
        <f>IF(LEFT(A185,2)="PX",IF(K185="",0,VLOOKUP(K185,'Tong hop'!$N$10:$O$50000,2,0)),"")</f>
        <v/>
      </c>
      <c r="S185" s="230">
        <f t="shared" si="3"/>
        <v>0</v>
      </c>
      <c r="T185" s="229" t="str">
        <f>IF($K185="","",VLOOKUP($K185,'Tong hop'!$A$10:$K$50000,10,0))</f>
        <v/>
      </c>
      <c r="U185" s="230" t="str">
        <f>IF($K185="","",VLOOKUP($K185,'Tong hop'!$A$10:$K$50000,11,0))</f>
        <v/>
      </c>
      <c r="V185" s="231">
        <f t="shared" si="4"/>
        <v>0</v>
      </c>
      <c r="W185" s="231" t="str">
        <f t="shared" si="5"/>
        <v/>
      </c>
      <c r="X185" s="231">
        <f t="shared" si="6"/>
        <v>0</v>
      </c>
      <c r="Y185" s="231" t="str">
        <f t="shared" si="7"/>
        <v/>
      </c>
      <c r="Z185" s="232" t="str">
        <f t="shared" si="8"/>
        <v/>
      </c>
    </row>
    <row r="186" ht="12.75" customHeight="1">
      <c r="A186" s="216"/>
      <c r="B186" s="237"/>
      <c r="C186" s="218"/>
      <c r="D186" s="218"/>
      <c r="E186" s="220" t="str">
        <f>IF($D186="","",VLOOKUP($D186,DMKH!$A$9:$D$50006,2,0))</f>
        <v/>
      </c>
      <c r="F186" s="220" t="str">
        <f>IF($D186="","",VLOOKUP($D186,DMKH!$A$9:$D$50006,3,0))</f>
        <v/>
      </c>
      <c r="G186" s="220" t="str">
        <f>IF($D186="","",VLOOKUP($D186,DMKH!$A$9:$D$50006,4,0))</f>
        <v/>
      </c>
      <c r="H186" s="221"/>
      <c r="I186" s="221"/>
      <c r="J186" s="222" t="str">
        <f t="shared" si="9"/>
        <v/>
      </c>
      <c r="K186" s="216"/>
      <c r="L186" s="224" t="str">
        <f>IF($K186="","",VLOOKUP($K186,'Tong hop'!$A$10:$O$50000,2,0))</f>
        <v/>
      </c>
      <c r="M186" s="225" t="str">
        <f>IF($K186="","",VLOOKUP($K186,'Tong hop'!$A$10:$O$50000,3,0))</f>
        <v/>
      </c>
      <c r="N186" s="226"/>
      <c r="O186" s="227" t="str">
        <f t="shared" si="2"/>
        <v/>
      </c>
      <c r="P186" s="228"/>
      <c r="Q186" s="236"/>
      <c r="R186" s="229" t="str">
        <f>IF(LEFT(A186,2)="PX",IF(K186="",0,VLOOKUP(K186,'Tong hop'!$N$10:$O$50000,2,0)),"")</f>
        <v/>
      </c>
      <c r="S186" s="230">
        <f t="shared" si="3"/>
        <v>0</v>
      </c>
      <c r="T186" s="229" t="str">
        <f>IF($K186="","",VLOOKUP($K186,'Tong hop'!$A$10:$K$50000,10,0))</f>
        <v/>
      </c>
      <c r="U186" s="230" t="str">
        <f>IF($K186="","",VLOOKUP($K186,'Tong hop'!$A$10:$K$50000,11,0))</f>
        <v/>
      </c>
      <c r="V186" s="231">
        <f t="shared" si="4"/>
        <v>0</v>
      </c>
      <c r="W186" s="231" t="str">
        <f t="shared" si="5"/>
        <v/>
      </c>
      <c r="X186" s="231">
        <f t="shared" si="6"/>
        <v>0</v>
      </c>
      <c r="Y186" s="231" t="str">
        <f t="shared" si="7"/>
        <v/>
      </c>
      <c r="Z186" s="232" t="str">
        <f t="shared" si="8"/>
        <v/>
      </c>
    </row>
    <row r="187" ht="12.75" customHeight="1">
      <c r="A187" s="216"/>
      <c r="B187" s="237"/>
      <c r="C187" s="218"/>
      <c r="D187" s="218"/>
      <c r="E187" s="220" t="str">
        <f>IF($D187="","",VLOOKUP($D187,DMKH!$A$9:$D$50006,2,0))</f>
        <v/>
      </c>
      <c r="F187" s="220" t="str">
        <f>IF($D187="","",VLOOKUP($D187,DMKH!$A$9:$D$50006,3,0))</f>
        <v/>
      </c>
      <c r="G187" s="220" t="str">
        <f>IF($D187="","",VLOOKUP($D187,DMKH!$A$9:$D$50006,4,0))</f>
        <v/>
      </c>
      <c r="H187" s="221"/>
      <c r="I187" s="221"/>
      <c r="J187" s="222" t="str">
        <f t="shared" si="9"/>
        <v/>
      </c>
      <c r="K187" s="216"/>
      <c r="L187" s="224" t="str">
        <f>IF($K187="","",VLOOKUP($K187,'Tong hop'!$A$10:$O$50000,2,0))</f>
        <v/>
      </c>
      <c r="M187" s="225" t="str">
        <f>IF($K187="","",VLOOKUP($K187,'Tong hop'!$A$10:$O$50000,3,0))</f>
        <v/>
      </c>
      <c r="N187" s="226"/>
      <c r="O187" s="227" t="str">
        <f t="shared" si="2"/>
        <v/>
      </c>
      <c r="P187" s="228"/>
      <c r="Q187" s="236"/>
      <c r="R187" s="229" t="str">
        <f>IF(LEFT(A187,2)="PX",IF(K187="",0,VLOOKUP(K187,'Tong hop'!$N$10:$O$50000,2,0)),"")</f>
        <v/>
      </c>
      <c r="S187" s="230">
        <f t="shared" si="3"/>
        <v>0</v>
      </c>
      <c r="T187" s="229" t="str">
        <f>IF($K187="","",VLOOKUP($K187,'Tong hop'!$A$10:$K$50000,10,0))</f>
        <v/>
      </c>
      <c r="U187" s="230" t="str">
        <f>IF($K187="","",VLOOKUP($K187,'Tong hop'!$A$10:$K$50000,11,0))</f>
        <v/>
      </c>
      <c r="V187" s="231">
        <f t="shared" si="4"/>
        <v>0</v>
      </c>
      <c r="W187" s="231" t="str">
        <f t="shared" si="5"/>
        <v/>
      </c>
      <c r="X187" s="231">
        <f t="shared" si="6"/>
        <v>0</v>
      </c>
      <c r="Y187" s="231" t="str">
        <f t="shared" si="7"/>
        <v/>
      </c>
      <c r="Z187" s="232" t="str">
        <f t="shared" si="8"/>
        <v/>
      </c>
    </row>
    <row r="188" ht="12.75" customHeight="1">
      <c r="A188" s="216"/>
      <c r="B188" s="237"/>
      <c r="C188" s="218"/>
      <c r="D188" s="218"/>
      <c r="E188" s="220" t="str">
        <f>IF($D188="","",VLOOKUP($D188,DMKH!$A$9:$D$50006,2,0))</f>
        <v/>
      </c>
      <c r="F188" s="220" t="str">
        <f>IF($D188="","",VLOOKUP($D188,DMKH!$A$9:$D$50006,3,0))</f>
        <v/>
      </c>
      <c r="G188" s="220" t="str">
        <f>IF($D188="","",VLOOKUP($D188,DMKH!$A$9:$D$50006,4,0))</f>
        <v/>
      </c>
      <c r="H188" s="221"/>
      <c r="I188" s="221"/>
      <c r="J188" s="222" t="str">
        <f t="shared" si="9"/>
        <v/>
      </c>
      <c r="K188" s="216"/>
      <c r="L188" s="224" t="str">
        <f>IF($K188="","",VLOOKUP($K188,'Tong hop'!$A$10:$O$50000,2,0))</f>
        <v/>
      </c>
      <c r="M188" s="225" t="str">
        <f>IF($K188="","",VLOOKUP($K188,'Tong hop'!$A$10:$O$50000,3,0))</f>
        <v/>
      </c>
      <c r="N188" s="226"/>
      <c r="O188" s="227" t="str">
        <f t="shared" si="2"/>
        <v/>
      </c>
      <c r="P188" s="228"/>
      <c r="Q188" s="236"/>
      <c r="R188" s="229" t="str">
        <f>IF(LEFT(A188,2)="PX",IF(K188="",0,VLOOKUP(K188,'Tong hop'!$N$10:$O$50000,2,0)),"")</f>
        <v/>
      </c>
      <c r="S188" s="230">
        <f t="shared" si="3"/>
        <v>0</v>
      </c>
      <c r="T188" s="229" t="str">
        <f>IF($K188="","",VLOOKUP($K188,'Tong hop'!$A$10:$K$50000,10,0))</f>
        <v/>
      </c>
      <c r="U188" s="230" t="str">
        <f>IF($K188="","",VLOOKUP($K188,'Tong hop'!$A$10:$K$50000,11,0))</f>
        <v/>
      </c>
      <c r="V188" s="231">
        <f t="shared" si="4"/>
        <v>0</v>
      </c>
      <c r="W188" s="231" t="str">
        <f t="shared" si="5"/>
        <v/>
      </c>
      <c r="X188" s="231">
        <f t="shared" si="6"/>
        <v>0</v>
      </c>
      <c r="Y188" s="231" t="str">
        <f t="shared" si="7"/>
        <v/>
      </c>
      <c r="Z188" s="232" t="str">
        <f t="shared" si="8"/>
        <v/>
      </c>
    </row>
    <row r="189" ht="12.75" customHeight="1">
      <c r="A189" s="216"/>
      <c r="B189" s="237"/>
      <c r="C189" s="218"/>
      <c r="D189" s="218"/>
      <c r="E189" s="220" t="str">
        <f>IF($D189="","",VLOOKUP($D189,DMKH!$A$9:$D$50006,2,0))</f>
        <v/>
      </c>
      <c r="F189" s="220" t="str">
        <f>IF($D189="","",VLOOKUP($D189,DMKH!$A$9:$D$50006,3,0))</f>
        <v/>
      </c>
      <c r="G189" s="220" t="str">
        <f>IF($D189="","",VLOOKUP($D189,DMKH!$A$9:$D$50006,4,0))</f>
        <v/>
      </c>
      <c r="H189" s="221"/>
      <c r="I189" s="221"/>
      <c r="J189" s="222" t="str">
        <f t="shared" si="9"/>
        <v/>
      </c>
      <c r="K189" s="216"/>
      <c r="L189" s="224" t="str">
        <f>IF($K189="","",VLOOKUP($K189,'Tong hop'!$A$10:$O$50000,2,0))</f>
        <v/>
      </c>
      <c r="M189" s="225" t="str">
        <f>IF($K189="","",VLOOKUP($K189,'Tong hop'!$A$10:$O$50000,3,0))</f>
        <v/>
      </c>
      <c r="N189" s="226"/>
      <c r="O189" s="227" t="str">
        <f t="shared" si="2"/>
        <v/>
      </c>
      <c r="P189" s="228"/>
      <c r="Q189" s="236"/>
      <c r="R189" s="229" t="str">
        <f>IF(LEFT(A189,2)="PX",IF(K189="",0,VLOOKUP(K189,'Tong hop'!$N$10:$O$50000,2,0)),"")</f>
        <v/>
      </c>
      <c r="S189" s="230">
        <f t="shared" si="3"/>
        <v>0</v>
      </c>
      <c r="T189" s="229" t="str">
        <f>IF($K189="","",VLOOKUP($K189,'Tong hop'!$A$10:$K$50000,10,0))</f>
        <v/>
      </c>
      <c r="U189" s="230" t="str">
        <f>IF($K189="","",VLOOKUP($K189,'Tong hop'!$A$10:$K$50000,11,0))</f>
        <v/>
      </c>
      <c r="V189" s="231">
        <f t="shared" si="4"/>
        <v>0</v>
      </c>
      <c r="W189" s="231" t="str">
        <f t="shared" si="5"/>
        <v/>
      </c>
      <c r="X189" s="231">
        <f t="shared" si="6"/>
        <v>0</v>
      </c>
      <c r="Y189" s="231" t="str">
        <f t="shared" si="7"/>
        <v/>
      </c>
      <c r="Z189" s="232" t="str">
        <f t="shared" si="8"/>
        <v/>
      </c>
    </row>
    <row r="190" ht="12.75" customHeight="1">
      <c r="A190" s="216"/>
      <c r="B190" s="237"/>
      <c r="C190" s="218"/>
      <c r="D190" s="218"/>
      <c r="E190" s="220" t="str">
        <f>IF($D190="","",VLOOKUP($D190,DMKH!$A$9:$D$50006,2,0))</f>
        <v/>
      </c>
      <c r="F190" s="220" t="str">
        <f>IF($D190="","",VLOOKUP($D190,DMKH!$A$9:$D$50006,3,0))</f>
        <v/>
      </c>
      <c r="G190" s="220" t="str">
        <f>IF($D190="","",VLOOKUP($D190,DMKH!$A$9:$D$50006,4,0))</f>
        <v/>
      </c>
      <c r="H190" s="221"/>
      <c r="I190" s="221"/>
      <c r="J190" s="222" t="str">
        <f t="shared" si="9"/>
        <v/>
      </c>
      <c r="K190" s="216"/>
      <c r="L190" s="224" t="str">
        <f>IF($K190="","",VLOOKUP($K190,'Tong hop'!$A$10:$O$50000,2,0))</f>
        <v/>
      </c>
      <c r="M190" s="225" t="str">
        <f>IF($K190="","",VLOOKUP($K190,'Tong hop'!$A$10:$O$50000,3,0))</f>
        <v/>
      </c>
      <c r="N190" s="226"/>
      <c r="O190" s="227" t="str">
        <f t="shared" si="2"/>
        <v/>
      </c>
      <c r="P190" s="228"/>
      <c r="Q190" s="236"/>
      <c r="R190" s="229" t="str">
        <f>IF(LEFT(A190,2)="PX",IF(K190="",0,VLOOKUP(K190,'Tong hop'!$N$10:$O$50000,2,0)),"")</f>
        <v/>
      </c>
      <c r="S190" s="230">
        <f t="shared" si="3"/>
        <v>0</v>
      </c>
      <c r="T190" s="229" t="str">
        <f>IF($K190="","",VLOOKUP($K190,'Tong hop'!$A$10:$K$50000,10,0))</f>
        <v/>
      </c>
      <c r="U190" s="230" t="str">
        <f>IF($K190="","",VLOOKUP($K190,'Tong hop'!$A$10:$K$50000,11,0))</f>
        <v/>
      </c>
      <c r="V190" s="231">
        <f t="shared" si="4"/>
        <v>0</v>
      </c>
      <c r="W190" s="231" t="str">
        <f t="shared" si="5"/>
        <v/>
      </c>
      <c r="X190" s="231">
        <f t="shared" si="6"/>
        <v>0</v>
      </c>
      <c r="Y190" s="231" t="str">
        <f t="shared" si="7"/>
        <v/>
      </c>
      <c r="Z190" s="232" t="str">
        <f t="shared" si="8"/>
        <v/>
      </c>
    </row>
    <row r="191" ht="12.75" customHeight="1">
      <c r="A191" s="216"/>
      <c r="B191" s="237"/>
      <c r="C191" s="218"/>
      <c r="D191" s="218"/>
      <c r="E191" s="220" t="str">
        <f>IF($D191="","",VLOOKUP($D191,DMKH!$A$9:$D$50006,2,0))</f>
        <v/>
      </c>
      <c r="F191" s="220" t="str">
        <f>IF($D191="","",VLOOKUP($D191,DMKH!$A$9:$D$50006,3,0))</f>
        <v/>
      </c>
      <c r="G191" s="220" t="str">
        <f>IF($D191="","",VLOOKUP($D191,DMKH!$A$9:$D$50006,4,0))</f>
        <v/>
      </c>
      <c r="H191" s="221"/>
      <c r="I191" s="221"/>
      <c r="J191" s="222" t="str">
        <f t="shared" si="9"/>
        <v/>
      </c>
      <c r="K191" s="216"/>
      <c r="L191" s="224" t="str">
        <f>IF($K191="","",VLOOKUP($K191,'Tong hop'!$A$10:$O$50000,2,0))</f>
        <v/>
      </c>
      <c r="M191" s="225" t="str">
        <f>IF($K191="","",VLOOKUP($K191,'Tong hop'!$A$10:$O$50000,3,0))</f>
        <v/>
      </c>
      <c r="N191" s="226"/>
      <c r="O191" s="227" t="str">
        <f t="shared" si="2"/>
        <v/>
      </c>
      <c r="P191" s="228"/>
      <c r="Q191" s="236"/>
      <c r="R191" s="229" t="str">
        <f>IF(LEFT(A191,2)="PX",IF(K191="",0,VLOOKUP(K191,'Tong hop'!$N$10:$O$50000,2,0)),"")</f>
        <v/>
      </c>
      <c r="S191" s="230">
        <f t="shared" si="3"/>
        <v>0</v>
      </c>
      <c r="T191" s="229" t="str">
        <f>IF($K191="","",VLOOKUP($K191,'Tong hop'!$A$10:$K$50000,10,0))</f>
        <v/>
      </c>
      <c r="U191" s="230" t="str">
        <f>IF($K191="","",VLOOKUP($K191,'Tong hop'!$A$10:$K$50000,11,0))</f>
        <v/>
      </c>
      <c r="V191" s="231">
        <f t="shared" si="4"/>
        <v>0</v>
      </c>
      <c r="W191" s="231" t="str">
        <f t="shared" si="5"/>
        <v/>
      </c>
      <c r="X191" s="231">
        <f t="shared" si="6"/>
        <v>0</v>
      </c>
      <c r="Y191" s="231" t="str">
        <f t="shared" si="7"/>
        <v/>
      </c>
      <c r="Z191" s="232" t="str">
        <f t="shared" si="8"/>
        <v/>
      </c>
    </row>
    <row r="192" ht="12.75" customHeight="1">
      <c r="A192" s="216"/>
      <c r="B192" s="237"/>
      <c r="C192" s="218"/>
      <c r="D192" s="218"/>
      <c r="E192" s="220" t="str">
        <f>IF($D192="","",VLOOKUP($D192,DMKH!$A$9:$D$50006,2,0))</f>
        <v/>
      </c>
      <c r="F192" s="220" t="str">
        <f>IF($D192="","",VLOOKUP($D192,DMKH!$A$9:$D$50006,3,0))</f>
        <v/>
      </c>
      <c r="G192" s="220" t="str">
        <f>IF($D192="","",VLOOKUP($D192,DMKH!$A$9:$D$50006,4,0))</f>
        <v/>
      </c>
      <c r="H192" s="221"/>
      <c r="I192" s="221"/>
      <c r="J192" s="222" t="str">
        <f t="shared" si="9"/>
        <v/>
      </c>
      <c r="K192" s="216"/>
      <c r="L192" s="224" t="str">
        <f>IF($K192="","",VLOOKUP($K192,'Tong hop'!$A$10:$O$50000,2,0))</f>
        <v/>
      </c>
      <c r="M192" s="225" t="str">
        <f>IF($K192="","",VLOOKUP($K192,'Tong hop'!$A$10:$O$50000,3,0))</f>
        <v/>
      </c>
      <c r="N192" s="226"/>
      <c r="O192" s="227" t="str">
        <f t="shared" si="2"/>
        <v/>
      </c>
      <c r="P192" s="228"/>
      <c r="Q192" s="236"/>
      <c r="R192" s="229" t="str">
        <f>IF(LEFT(A192,2)="PX",IF(K192="",0,VLOOKUP(K192,'Tong hop'!$N$10:$O$50000,2,0)),"")</f>
        <v/>
      </c>
      <c r="S192" s="230">
        <f t="shared" si="3"/>
        <v>0</v>
      </c>
      <c r="T192" s="229" t="str">
        <f>IF($K192="","",VLOOKUP($K192,'Tong hop'!$A$10:$K$50000,10,0))</f>
        <v/>
      </c>
      <c r="U192" s="230" t="str">
        <f>IF($K192="","",VLOOKUP($K192,'Tong hop'!$A$10:$K$50000,11,0))</f>
        <v/>
      </c>
      <c r="V192" s="231">
        <f t="shared" si="4"/>
        <v>0</v>
      </c>
      <c r="W192" s="231" t="str">
        <f t="shared" si="5"/>
        <v/>
      </c>
      <c r="X192" s="231">
        <f t="shared" si="6"/>
        <v>0</v>
      </c>
      <c r="Y192" s="231" t="str">
        <f t="shared" si="7"/>
        <v/>
      </c>
      <c r="Z192" s="232" t="str">
        <f t="shared" si="8"/>
        <v/>
      </c>
    </row>
    <row r="193" ht="12.75" customHeight="1">
      <c r="A193" s="216"/>
      <c r="B193" s="237"/>
      <c r="C193" s="218"/>
      <c r="D193" s="218"/>
      <c r="E193" s="220" t="str">
        <f>IF($D193="","",VLOOKUP($D193,DMKH!$A$9:$D$50006,2,0))</f>
        <v/>
      </c>
      <c r="F193" s="220" t="str">
        <f>IF($D193="","",VLOOKUP($D193,DMKH!$A$9:$D$50006,3,0))</f>
        <v/>
      </c>
      <c r="G193" s="220" t="str">
        <f>IF($D193="","",VLOOKUP($D193,DMKH!$A$9:$D$50006,4,0))</f>
        <v/>
      </c>
      <c r="H193" s="221"/>
      <c r="I193" s="221"/>
      <c r="J193" s="222" t="str">
        <f t="shared" si="9"/>
        <v/>
      </c>
      <c r="K193" s="216"/>
      <c r="L193" s="224" t="str">
        <f>IF($K193="","",VLOOKUP($K193,'Tong hop'!$A$10:$O$50000,2,0))</f>
        <v/>
      </c>
      <c r="M193" s="225" t="str">
        <f>IF($K193="","",VLOOKUP($K193,'Tong hop'!$A$10:$O$50000,3,0))</f>
        <v/>
      </c>
      <c r="N193" s="226"/>
      <c r="O193" s="227" t="str">
        <f t="shared" si="2"/>
        <v/>
      </c>
      <c r="P193" s="228"/>
      <c r="Q193" s="236"/>
      <c r="R193" s="229" t="str">
        <f>IF(LEFT(A193,2)="PX",IF(K193="",0,VLOOKUP(K193,'Tong hop'!$N$10:$O$50000,2,0)),"")</f>
        <v/>
      </c>
      <c r="S193" s="230">
        <f t="shared" si="3"/>
        <v>0</v>
      </c>
      <c r="T193" s="229" t="str">
        <f>IF($K193="","",VLOOKUP($K193,'Tong hop'!$A$10:$K$50000,10,0))</f>
        <v/>
      </c>
      <c r="U193" s="230" t="str">
        <f>IF($K193="","",VLOOKUP($K193,'Tong hop'!$A$10:$K$50000,11,0))</f>
        <v/>
      </c>
      <c r="V193" s="231">
        <f t="shared" si="4"/>
        <v>0</v>
      </c>
      <c r="W193" s="231" t="str">
        <f t="shared" si="5"/>
        <v/>
      </c>
      <c r="X193" s="231">
        <f t="shared" si="6"/>
        <v>0</v>
      </c>
      <c r="Y193" s="231" t="str">
        <f t="shared" si="7"/>
        <v/>
      </c>
      <c r="Z193" s="232" t="str">
        <f t="shared" si="8"/>
        <v/>
      </c>
    </row>
    <row r="194" ht="12.75" customHeight="1">
      <c r="A194" s="216"/>
      <c r="B194" s="237"/>
      <c r="C194" s="218"/>
      <c r="D194" s="218"/>
      <c r="E194" s="220" t="str">
        <f>IF($D194="","",VLOOKUP($D194,DMKH!$A$9:$D$50006,2,0))</f>
        <v/>
      </c>
      <c r="F194" s="220" t="str">
        <f>IF($D194="","",VLOOKUP($D194,DMKH!$A$9:$D$50006,3,0))</f>
        <v/>
      </c>
      <c r="G194" s="220" t="str">
        <f>IF($D194="","",VLOOKUP($D194,DMKH!$A$9:$D$50006,4,0))</f>
        <v/>
      </c>
      <c r="H194" s="221"/>
      <c r="I194" s="221"/>
      <c r="J194" s="222" t="str">
        <f t="shared" si="9"/>
        <v/>
      </c>
      <c r="K194" s="216"/>
      <c r="L194" s="224" t="str">
        <f>IF($K194="","",VLOOKUP($K194,'Tong hop'!$A$10:$O$50000,2,0))</f>
        <v/>
      </c>
      <c r="M194" s="225" t="str">
        <f>IF($K194="","",VLOOKUP($K194,'Tong hop'!$A$10:$O$50000,3,0))</f>
        <v/>
      </c>
      <c r="N194" s="226"/>
      <c r="O194" s="227" t="str">
        <f t="shared" si="2"/>
        <v/>
      </c>
      <c r="P194" s="228"/>
      <c r="Q194" s="236"/>
      <c r="R194" s="229" t="str">
        <f>IF(LEFT(A194,2)="PX",IF(K194="",0,VLOOKUP(K194,'Tong hop'!$N$10:$O$50000,2,0)),"")</f>
        <v/>
      </c>
      <c r="S194" s="230">
        <f t="shared" si="3"/>
        <v>0</v>
      </c>
      <c r="T194" s="229" t="str">
        <f>IF($K194="","",VLOOKUP($K194,'Tong hop'!$A$10:$K$50000,10,0))</f>
        <v/>
      </c>
      <c r="U194" s="230" t="str">
        <f>IF($K194="","",VLOOKUP($K194,'Tong hop'!$A$10:$K$50000,11,0))</f>
        <v/>
      </c>
      <c r="V194" s="231">
        <f t="shared" si="4"/>
        <v>0</v>
      </c>
      <c r="W194" s="231" t="str">
        <f t="shared" si="5"/>
        <v/>
      </c>
      <c r="X194" s="231">
        <f t="shared" si="6"/>
        <v>0</v>
      </c>
      <c r="Y194" s="231" t="str">
        <f t="shared" si="7"/>
        <v/>
      </c>
      <c r="Z194" s="232" t="str">
        <f t="shared" si="8"/>
        <v/>
      </c>
    </row>
    <row r="195" ht="12.75" customHeight="1">
      <c r="A195" s="216"/>
      <c r="B195" s="237"/>
      <c r="C195" s="218"/>
      <c r="D195" s="218"/>
      <c r="E195" s="220" t="str">
        <f>IF($D195="","",VLOOKUP($D195,DMKH!$A$9:$D$50006,2,0))</f>
        <v/>
      </c>
      <c r="F195" s="220" t="str">
        <f>IF($D195="","",VLOOKUP($D195,DMKH!$A$9:$D$50006,3,0))</f>
        <v/>
      </c>
      <c r="G195" s="220" t="str">
        <f>IF($D195="","",VLOOKUP($D195,DMKH!$A$9:$D$50006,4,0))</f>
        <v/>
      </c>
      <c r="H195" s="221"/>
      <c r="I195" s="221"/>
      <c r="J195" s="222" t="str">
        <f t="shared" si="9"/>
        <v/>
      </c>
      <c r="K195" s="216"/>
      <c r="L195" s="224" t="str">
        <f>IF($K195="","",VLOOKUP($K195,'Tong hop'!$A$10:$O$50000,2,0))</f>
        <v/>
      </c>
      <c r="M195" s="225" t="str">
        <f>IF($K195="","",VLOOKUP($K195,'Tong hop'!$A$10:$O$50000,3,0))</f>
        <v/>
      </c>
      <c r="N195" s="226"/>
      <c r="O195" s="227" t="str">
        <f t="shared" si="2"/>
        <v/>
      </c>
      <c r="P195" s="228"/>
      <c r="Q195" s="236"/>
      <c r="R195" s="229" t="str">
        <f>IF(LEFT(A195,2)="PX",IF(K195="",0,VLOOKUP(K195,'Tong hop'!$N$10:$O$50000,2,0)),"")</f>
        <v/>
      </c>
      <c r="S195" s="230">
        <f t="shared" si="3"/>
        <v>0</v>
      </c>
      <c r="T195" s="229" t="str">
        <f>IF($K195="","",VLOOKUP($K195,'Tong hop'!$A$10:$K$50000,10,0))</f>
        <v/>
      </c>
      <c r="U195" s="230" t="str">
        <f>IF($K195="","",VLOOKUP($K195,'Tong hop'!$A$10:$K$50000,11,0))</f>
        <v/>
      </c>
      <c r="V195" s="231">
        <f t="shared" si="4"/>
        <v>0</v>
      </c>
      <c r="W195" s="231" t="str">
        <f t="shared" si="5"/>
        <v/>
      </c>
      <c r="X195" s="231">
        <f t="shared" si="6"/>
        <v>0</v>
      </c>
      <c r="Y195" s="231" t="str">
        <f t="shared" si="7"/>
        <v/>
      </c>
      <c r="Z195" s="232" t="str">
        <f t="shared" si="8"/>
        <v/>
      </c>
    </row>
    <row r="196" ht="12.75" customHeight="1">
      <c r="A196" s="216"/>
      <c r="B196" s="237"/>
      <c r="C196" s="218"/>
      <c r="D196" s="218"/>
      <c r="E196" s="220" t="str">
        <f>IF($D196="","",VLOOKUP($D196,DMKH!$A$9:$D$50006,2,0))</f>
        <v/>
      </c>
      <c r="F196" s="220" t="str">
        <f>IF($D196="","",VLOOKUP($D196,DMKH!$A$9:$D$50006,3,0))</f>
        <v/>
      </c>
      <c r="G196" s="220" t="str">
        <f>IF($D196="","",VLOOKUP($D196,DMKH!$A$9:$D$50006,4,0))</f>
        <v/>
      </c>
      <c r="H196" s="221"/>
      <c r="I196" s="221"/>
      <c r="J196" s="222" t="str">
        <f t="shared" si="9"/>
        <v/>
      </c>
      <c r="K196" s="216"/>
      <c r="L196" s="224" t="str">
        <f>IF($K196="","",VLOOKUP($K196,'Tong hop'!$A$10:$O$50000,2,0))</f>
        <v/>
      </c>
      <c r="M196" s="225" t="str">
        <f>IF($K196="","",VLOOKUP($K196,'Tong hop'!$A$10:$O$50000,3,0))</f>
        <v/>
      </c>
      <c r="N196" s="226"/>
      <c r="O196" s="227" t="str">
        <f t="shared" si="2"/>
        <v/>
      </c>
      <c r="P196" s="228"/>
      <c r="Q196" s="236"/>
      <c r="R196" s="229" t="str">
        <f>IF(LEFT(A196,2)="PX",IF(K196="",0,VLOOKUP(K196,'Tong hop'!$N$10:$O$50000,2,0)),"")</f>
        <v/>
      </c>
      <c r="S196" s="230">
        <f t="shared" si="3"/>
        <v>0</v>
      </c>
      <c r="T196" s="229" t="str">
        <f>IF($K196="","",VLOOKUP($K196,'Tong hop'!$A$10:$K$50000,10,0))</f>
        <v/>
      </c>
      <c r="U196" s="230" t="str">
        <f>IF($K196="","",VLOOKUP($K196,'Tong hop'!$A$10:$K$50000,11,0))</f>
        <v/>
      </c>
      <c r="V196" s="231">
        <f t="shared" si="4"/>
        <v>0</v>
      </c>
      <c r="W196" s="231" t="str">
        <f t="shared" si="5"/>
        <v/>
      </c>
      <c r="X196" s="231">
        <f t="shared" si="6"/>
        <v>0</v>
      </c>
      <c r="Y196" s="231" t="str">
        <f t="shared" si="7"/>
        <v/>
      </c>
      <c r="Z196" s="232" t="str">
        <f t="shared" si="8"/>
        <v/>
      </c>
    </row>
    <row r="197" ht="12.75" customHeight="1">
      <c r="A197" s="216"/>
      <c r="B197" s="237"/>
      <c r="C197" s="218"/>
      <c r="D197" s="218"/>
      <c r="E197" s="220" t="str">
        <f>IF($D197="","",VLOOKUP($D197,DMKH!$A$9:$D$50006,2,0))</f>
        <v/>
      </c>
      <c r="F197" s="220" t="str">
        <f>IF($D197="","",VLOOKUP($D197,DMKH!$A$9:$D$50006,3,0))</f>
        <v/>
      </c>
      <c r="G197" s="220" t="str">
        <f>IF($D197="","",VLOOKUP($D197,DMKH!$A$9:$D$50006,4,0))</f>
        <v/>
      </c>
      <c r="H197" s="221"/>
      <c r="I197" s="221"/>
      <c r="J197" s="222" t="str">
        <f t="shared" si="9"/>
        <v/>
      </c>
      <c r="K197" s="216"/>
      <c r="L197" s="224" t="str">
        <f>IF($K197="","",VLOOKUP($K197,'Tong hop'!$A$10:$O$50000,2,0))</f>
        <v/>
      </c>
      <c r="M197" s="225" t="str">
        <f>IF($K197="","",VLOOKUP($K197,'Tong hop'!$A$10:$O$50000,3,0))</f>
        <v/>
      </c>
      <c r="N197" s="226"/>
      <c r="O197" s="227" t="str">
        <f t="shared" si="2"/>
        <v/>
      </c>
      <c r="P197" s="228"/>
      <c r="Q197" s="236"/>
      <c r="R197" s="229" t="str">
        <f>IF(LEFT(A197,2)="PX",IF(K197="",0,VLOOKUP(K197,'Tong hop'!$N$10:$O$50000,2,0)),"")</f>
        <v/>
      </c>
      <c r="S197" s="230">
        <f t="shared" si="3"/>
        <v>0</v>
      </c>
      <c r="T197" s="229" t="str">
        <f>IF($K197="","",VLOOKUP($K197,'Tong hop'!$A$10:$K$50000,10,0))</f>
        <v/>
      </c>
      <c r="U197" s="230" t="str">
        <f>IF($K197="","",VLOOKUP($K197,'Tong hop'!$A$10:$K$50000,11,0))</f>
        <v/>
      </c>
      <c r="V197" s="231">
        <f t="shared" si="4"/>
        <v>0</v>
      </c>
      <c r="W197" s="231" t="str">
        <f t="shared" si="5"/>
        <v/>
      </c>
      <c r="X197" s="231">
        <f t="shared" si="6"/>
        <v>0</v>
      </c>
      <c r="Y197" s="231" t="str">
        <f t="shared" si="7"/>
        <v/>
      </c>
      <c r="Z197" s="232" t="str">
        <f t="shared" si="8"/>
        <v/>
      </c>
    </row>
    <row r="198" ht="12.75" customHeight="1">
      <c r="A198" s="216"/>
      <c r="B198" s="237"/>
      <c r="C198" s="218"/>
      <c r="D198" s="218"/>
      <c r="E198" s="220" t="str">
        <f>IF($D198="","",VLOOKUP($D198,DMKH!$A$9:$D$50006,2,0))</f>
        <v/>
      </c>
      <c r="F198" s="220" t="str">
        <f>IF($D198="","",VLOOKUP($D198,DMKH!$A$9:$D$50006,3,0))</f>
        <v/>
      </c>
      <c r="G198" s="220" t="str">
        <f>IF($D198="","",VLOOKUP($D198,DMKH!$A$9:$D$50006,4,0))</f>
        <v/>
      </c>
      <c r="H198" s="221"/>
      <c r="I198" s="221"/>
      <c r="J198" s="222" t="str">
        <f t="shared" si="9"/>
        <v/>
      </c>
      <c r="K198" s="216"/>
      <c r="L198" s="224" t="str">
        <f>IF($K198="","",VLOOKUP($K198,'Tong hop'!$A$10:$O$50000,2,0))</f>
        <v/>
      </c>
      <c r="M198" s="225" t="str">
        <f>IF($K198="","",VLOOKUP($K198,'Tong hop'!$A$10:$O$50000,3,0))</f>
        <v/>
      </c>
      <c r="N198" s="226"/>
      <c r="O198" s="227" t="str">
        <f t="shared" si="2"/>
        <v/>
      </c>
      <c r="P198" s="228"/>
      <c r="Q198" s="236"/>
      <c r="R198" s="229" t="str">
        <f>IF(LEFT(A198,2)="PX",IF(K198="",0,VLOOKUP(K198,'Tong hop'!$N$10:$O$50000,2,0)),"")</f>
        <v/>
      </c>
      <c r="S198" s="230">
        <f t="shared" si="3"/>
        <v>0</v>
      </c>
      <c r="T198" s="229" t="str">
        <f>IF($K198="","",VLOOKUP($K198,'Tong hop'!$A$10:$K$50000,10,0))</f>
        <v/>
      </c>
      <c r="U198" s="230" t="str">
        <f>IF($K198="","",VLOOKUP($K198,'Tong hop'!$A$10:$K$50000,11,0))</f>
        <v/>
      </c>
      <c r="V198" s="231">
        <f t="shared" si="4"/>
        <v>0</v>
      </c>
      <c r="W198" s="231" t="str">
        <f t="shared" si="5"/>
        <v/>
      </c>
      <c r="X198" s="231">
        <f t="shared" si="6"/>
        <v>0</v>
      </c>
      <c r="Y198" s="231" t="str">
        <f t="shared" si="7"/>
        <v/>
      </c>
      <c r="Z198" s="232" t="str">
        <f t="shared" si="8"/>
        <v/>
      </c>
    </row>
    <row r="199" ht="12.75" customHeight="1">
      <c r="A199" s="216"/>
      <c r="B199" s="237"/>
      <c r="C199" s="218"/>
      <c r="D199" s="218"/>
      <c r="E199" s="220" t="str">
        <f>IF($D199="","",VLOOKUP($D199,DMKH!$A$9:$D$50006,2,0))</f>
        <v/>
      </c>
      <c r="F199" s="220" t="str">
        <f>IF($D199="","",VLOOKUP($D199,DMKH!$A$9:$D$50006,3,0))</f>
        <v/>
      </c>
      <c r="G199" s="220" t="str">
        <f>IF($D199="","",VLOOKUP($D199,DMKH!$A$9:$D$50006,4,0))</f>
        <v/>
      </c>
      <c r="H199" s="221"/>
      <c r="I199" s="221"/>
      <c r="J199" s="222" t="str">
        <f t="shared" si="9"/>
        <v/>
      </c>
      <c r="K199" s="216"/>
      <c r="L199" s="224" t="str">
        <f>IF($K199="","",VLOOKUP($K199,'Tong hop'!$A$10:$O$50000,2,0))</f>
        <v/>
      </c>
      <c r="M199" s="225" t="str">
        <f>IF($K199="","",VLOOKUP($K199,'Tong hop'!$A$10:$O$50000,3,0))</f>
        <v/>
      </c>
      <c r="N199" s="226"/>
      <c r="O199" s="227" t="str">
        <f t="shared" si="2"/>
        <v/>
      </c>
      <c r="P199" s="228"/>
      <c r="Q199" s="236"/>
      <c r="R199" s="229" t="str">
        <f>IF(LEFT(A199,2)="PX",IF(K199="",0,VLOOKUP(K199,'Tong hop'!$N$10:$O$50000,2,0)),"")</f>
        <v/>
      </c>
      <c r="S199" s="230">
        <f t="shared" si="3"/>
        <v>0</v>
      </c>
      <c r="T199" s="229" t="str">
        <f>IF($K199="","",VLOOKUP($K199,'Tong hop'!$A$10:$K$50000,10,0))</f>
        <v/>
      </c>
      <c r="U199" s="230" t="str">
        <f>IF($K199="","",VLOOKUP($K199,'Tong hop'!$A$10:$K$50000,11,0))</f>
        <v/>
      </c>
      <c r="V199" s="231">
        <f t="shared" si="4"/>
        <v>0</v>
      </c>
      <c r="W199" s="231" t="str">
        <f t="shared" si="5"/>
        <v/>
      </c>
      <c r="X199" s="231">
        <f t="shared" si="6"/>
        <v>0</v>
      </c>
      <c r="Y199" s="231" t="str">
        <f t="shared" si="7"/>
        <v/>
      </c>
      <c r="Z199" s="232" t="str">
        <f t="shared" si="8"/>
        <v/>
      </c>
    </row>
    <row r="200" ht="15.75" customHeight="1">
      <c r="A200" s="189"/>
      <c r="B200" s="238"/>
      <c r="C200" s="239"/>
      <c r="D200" s="239"/>
      <c r="E200" s="220" t="str">
        <f>IF($D200="","",VLOOKUP($D200,DMKH!$A$9:$D$50006,2,0))</f>
        <v/>
      </c>
      <c r="F200" s="220" t="str">
        <f>IF($D200="","",VLOOKUP($D200,DMKH!$A$9:$D$50006,3,0))</f>
        <v/>
      </c>
      <c r="G200" s="220" t="str">
        <f>IF($D200="","",VLOOKUP($D200,DMKH!$A$9:$D$50006,4,0))</f>
        <v/>
      </c>
      <c r="H200" s="239"/>
      <c r="I200" s="239"/>
      <c r="J200" s="240"/>
      <c r="K200" s="189"/>
      <c r="L200" s="224" t="str">
        <f>IF($K200="","",VLOOKUP($K200,'Tong hop'!$A$10:$O$50000,2,0))</f>
        <v/>
      </c>
      <c r="M200" s="225" t="str">
        <f>IF($K200="","",VLOOKUP($K200,'Tong hop'!$A$10:$O$50000,3,0))</f>
        <v/>
      </c>
      <c r="N200" s="241"/>
      <c r="O200" s="227" t="str">
        <f t="shared" si="2"/>
        <v/>
      </c>
      <c r="P200" s="242"/>
      <c r="Q200" s="243"/>
      <c r="R200" s="229" t="str">
        <f>IF(LEFT(A200,2)="PX",IF(K200="",0,VLOOKUP(K200,'Tong hop'!$N$10:$O$50000,2,0)),"")</f>
        <v/>
      </c>
      <c r="S200" s="230">
        <f t="shared" si="3"/>
        <v>0</v>
      </c>
      <c r="T200" s="229" t="str">
        <f>IF($K200="","",VLOOKUP($K200,'Tong hop'!$A$10:$K$50000,10,0))</f>
        <v/>
      </c>
      <c r="U200" s="230" t="str">
        <f>IF($K200="","",VLOOKUP($K200,'Tong hop'!$A$10:$K$50000,11,0))</f>
        <v/>
      </c>
      <c r="V200" s="231">
        <f t="shared" si="4"/>
        <v>0</v>
      </c>
      <c r="W200" s="231" t="str">
        <f t="shared" si="5"/>
        <v/>
      </c>
      <c r="X200" s="231">
        <f t="shared" si="6"/>
        <v>0</v>
      </c>
      <c r="Y200" s="231" t="str">
        <f t="shared" si="7"/>
        <v/>
      </c>
      <c r="Z200" s="232" t="str">
        <f t="shared" si="8"/>
        <v/>
      </c>
    </row>
    <row r="201" ht="15.75" customHeight="1">
      <c r="A201" s="189"/>
      <c r="B201" s="238"/>
      <c r="C201" s="239"/>
      <c r="D201" s="239"/>
      <c r="E201" s="220" t="str">
        <f>IF($D201="","",VLOOKUP($D201,DMKH!$A$9:$D$50006,2,0))</f>
        <v/>
      </c>
      <c r="F201" s="220" t="str">
        <f>IF($D201="","",VLOOKUP($D201,DMKH!$A$9:$D$50006,3,0))</f>
        <v/>
      </c>
      <c r="G201" s="220" t="str">
        <f>IF($D201="","",VLOOKUP($D201,DMKH!$A$9:$D$50006,4,0))</f>
        <v/>
      </c>
      <c r="H201" s="239"/>
      <c r="I201" s="239"/>
      <c r="J201" s="240"/>
      <c r="K201" s="189"/>
      <c r="L201" s="224" t="str">
        <f>IF($K201="","",VLOOKUP($K201,'Tong hop'!$A$10:$O$50000,2,0))</f>
        <v/>
      </c>
      <c r="M201" s="225" t="str">
        <f>IF($K201="","",VLOOKUP($K201,'Tong hop'!$A$10:$O$50000,3,0))</f>
        <v/>
      </c>
      <c r="N201" s="241"/>
      <c r="O201" s="227" t="str">
        <f t="shared" si="2"/>
        <v/>
      </c>
      <c r="P201" s="242"/>
      <c r="Q201" s="243"/>
      <c r="R201" s="229" t="str">
        <f>IF(LEFT(A201,2)="PX",IF(K201="",0,VLOOKUP(K201,'Tong hop'!$N$10:$O$50000,2,0)),"")</f>
        <v/>
      </c>
      <c r="S201" s="230">
        <f t="shared" si="3"/>
        <v>0</v>
      </c>
      <c r="T201" s="229" t="str">
        <f>IF($K201="","",VLOOKUP($K201,'Tong hop'!$A$10:$K$50000,10,0))</f>
        <v/>
      </c>
      <c r="U201" s="230" t="str">
        <f>IF($K201="","",VLOOKUP($K201,'Tong hop'!$A$10:$K$50000,11,0))</f>
        <v/>
      </c>
      <c r="V201" s="231">
        <f t="shared" si="4"/>
        <v>0</v>
      </c>
      <c r="W201" s="231" t="str">
        <f t="shared" si="5"/>
        <v/>
      </c>
      <c r="X201" s="231">
        <f t="shared" si="6"/>
        <v>0</v>
      </c>
      <c r="Y201" s="231" t="str">
        <f t="shared" si="7"/>
        <v/>
      </c>
      <c r="Z201" s="232" t="str">
        <f t="shared" si="8"/>
        <v/>
      </c>
    </row>
    <row r="202" ht="15.75" customHeight="1">
      <c r="A202" s="189"/>
      <c r="B202" s="238"/>
      <c r="C202" s="239"/>
      <c r="D202" s="239"/>
      <c r="E202" s="220" t="str">
        <f>IF($D202="","",VLOOKUP($D202,DMKH!$A$9:$D$50006,2,0))</f>
        <v/>
      </c>
      <c r="F202" s="220" t="str">
        <f>IF($D202="","",VLOOKUP($D202,DMKH!$A$9:$D$50006,3,0))</f>
        <v/>
      </c>
      <c r="G202" s="220" t="str">
        <f>IF($D202="","",VLOOKUP($D202,DMKH!$A$9:$D$50006,4,0))</f>
        <v/>
      </c>
      <c r="H202" s="239"/>
      <c r="I202" s="239"/>
      <c r="J202" s="240"/>
      <c r="K202" s="189"/>
      <c r="L202" s="224" t="str">
        <f>IF($K202="","",VLOOKUP($K202,'Tong hop'!$A$10:$O$50000,2,0))</f>
        <v/>
      </c>
      <c r="M202" s="225" t="str">
        <f>IF($K202="","",VLOOKUP($K202,'Tong hop'!$A$10:$O$50000,3,0))</f>
        <v/>
      </c>
      <c r="N202" s="241"/>
      <c r="O202" s="227" t="str">
        <f t="shared" si="2"/>
        <v/>
      </c>
      <c r="P202" s="242"/>
      <c r="Q202" s="243"/>
      <c r="R202" s="229" t="str">
        <f>IF(LEFT(A202,2)="PX",IF(K202="",0,VLOOKUP(K202,'Tong hop'!$N$10:$O$50000,2,0)),"")</f>
        <v/>
      </c>
      <c r="S202" s="230">
        <f t="shared" si="3"/>
        <v>0</v>
      </c>
      <c r="T202" s="229" t="str">
        <f>IF($K202="","",VLOOKUP($K202,'Tong hop'!$A$10:$K$50000,10,0))</f>
        <v/>
      </c>
      <c r="U202" s="230" t="str">
        <f>IF($K202="","",VLOOKUP($K202,'Tong hop'!$A$10:$K$50000,11,0))</f>
        <v/>
      </c>
      <c r="V202" s="231">
        <f t="shared" si="4"/>
        <v>0</v>
      </c>
      <c r="W202" s="231" t="str">
        <f t="shared" si="5"/>
        <v/>
      </c>
      <c r="X202" s="231">
        <f t="shared" si="6"/>
        <v>0</v>
      </c>
      <c r="Y202" s="231" t="str">
        <f t="shared" si="7"/>
        <v/>
      </c>
      <c r="Z202" s="232" t="str">
        <f t="shared" si="8"/>
        <v/>
      </c>
    </row>
    <row r="203" ht="15.75" customHeight="1">
      <c r="A203" s="189"/>
      <c r="B203" s="238"/>
      <c r="C203" s="239"/>
      <c r="D203" s="239"/>
      <c r="E203" s="220" t="str">
        <f>IF($D203="","",VLOOKUP($D203,DMKH!$A$9:$D$50006,2,0))</f>
        <v/>
      </c>
      <c r="F203" s="220" t="str">
        <f>IF($D203="","",VLOOKUP($D203,DMKH!$A$9:$D$50006,3,0))</f>
        <v/>
      </c>
      <c r="G203" s="220" t="str">
        <f>IF($D203="","",VLOOKUP($D203,DMKH!$A$9:$D$50006,4,0))</f>
        <v/>
      </c>
      <c r="H203" s="239"/>
      <c r="I203" s="239"/>
      <c r="J203" s="240"/>
      <c r="K203" s="189"/>
      <c r="L203" s="224" t="str">
        <f>IF($K203="","",VLOOKUP($K203,'Tong hop'!$A$10:$O$50000,2,0))</f>
        <v/>
      </c>
      <c r="M203" s="225" t="str">
        <f>IF($K203="","",VLOOKUP($K203,'Tong hop'!$A$10:$O$50000,3,0))</f>
        <v/>
      </c>
      <c r="N203" s="241"/>
      <c r="O203" s="227" t="str">
        <f t="shared" si="2"/>
        <v/>
      </c>
      <c r="P203" s="242"/>
      <c r="Q203" s="243"/>
      <c r="R203" s="229" t="str">
        <f>IF(LEFT(A203,2)="PX",IF(K203="",0,VLOOKUP(K203,'Tong hop'!$N$10:$O$50000,2,0)),"")</f>
        <v/>
      </c>
      <c r="S203" s="230">
        <f t="shared" si="3"/>
        <v>0</v>
      </c>
      <c r="T203" s="229" t="str">
        <f>IF($K203="","",VLOOKUP($K203,'Tong hop'!$A$10:$K$50000,10,0))</f>
        <v/>
      </c>
      <c r="U203" s="230" t="str">
        <f>IF($K203="","",VLOOKUP($K203,'Tong hop'!$A$10:$K$50000,11,0))</f>
        <v/>
      </c>
      <c r="V203" s="231">
        <f t="shared" si="4"/>
        <v>0</v>
      </c>
      <c r="W203" s="231" t="str">
        <f t="shared" si="5"/>
        <v/>
      </c>
      <c r="X203" s="231">
        <f t="shared" si="6"/>
        <v>0</v>
      </c>
      <c r="Y203" s="231" t="str">
        <f t="shared" si="7"/>
        <v/>
      </c>
      <c r="Z203" s="232" t="str">
        <f t="shared" si="8"/>
        <v/>
      </c>
    </row>
    <row r="204" ht="15.75" customHeight="1">
      <c r="A204" s="189"/>
      <c r="B204" s="238"/>
      <c r="C204" s="239"/>
      <c r="D204" s="239"/>
      <c r="E204" s="220" t="str">
        <f>IF($D204="","",VLOOKUP($D204,DMKH!$A$9:$D$50006,2,0))</f>
        <v/>
      </c>
      <c r="F204" s="220" t="str">
        <f>IF($D204="","",VLOOKUP($D204,DMKH!$A$9:$D$50006,3,0))</f>
        <v/>
      </c>
      <c r="G204" s="220" t="str">
        <f>IF($D204="","",VLOOKUP($D204,DMKH!$A$9:$D$50006,4,0))</f>
        <v/>
      </c>
      <c r="H204" s="239"/>
      <c r="I204" s="239"/>
      <c r="J204" s="240"/>
      <c r="K204" s="189"/>
      <c r="L204" s="224" t="str">
        <f>IF($K204="","",VLOOKUP($K204,'Tong hop'!$A$10:$O$50000,2,0))</f>
        <v/>
      </c>
      <c r="M204" s="225" t="str">
        <f>IF($K204="","",VLOOKUP($K204,'Tong hop'!$A$10:$O$50000,3,0))</f>
        <v/>
      </c>
      <c r="N204" s="241"/>
      <c r="O204" s="227" t="str">
        <f t="shared" si="2"/>
        <v/>
      </c>
      <c r="P204" s="242"/>
      <c r="Q204" s="243"/>
      <c r="R204" s="229" t="str">
        <f>IF(LEFT(A204,2)="PX",IF(K204="",0,VLOOKUP(K204,'Tong hop'!$N$10:$O$50000,2,0)),"")</f>
        <v/>
      </c>
      <c r="S204" s="230">
        <f t="shared" si="3"/>
        <v>0</v>
      </c>
      <c r="T204" s="229" t="str">
        <f>IF($K204="","",VLOOKUP($K204,'Tong hop'!$A$10:$K$50000,10,0))</f>
        <v/>
      </c>
      <c r="U204" s="230" t="str">
        <f>IF($K204="","",VLOOKUP($K204,'Tong hop'!$A$10:$K$50000,11,0))</f>
        <v/>
      </c>
      <c r="V204" s="231">
        <f t="shared" si="4"/>
        <v>0</v>
      </c>
      <c r="W204" s="231" t="str">
        <f t="shared" si="5"/>
        <v/>
      </c>
      <c r="X204" s="231">
        <f t="shared" si="6"/>
        <v>0</v>
      </c>
      <c r="Y204" s="231" t="str">
        <f t="shared" si="7"/>
        <v/>
      </c>
      <c r="Z204" s="232" t="str">
        <f t="shared" si="8"/>
        <v/>
      </c>
    </row>
    <row r="205" ht="15.75" customHeight="1">
      <c r="A205" s="189"/>
      <c r="B205" s="238"/>
      <c r="C205" s="239"/>
      <c r="D205" s="239"/>
      <c r="E205" s="220" t="str">
        <f>IF($D205="","",VLOOKUP($D205,DMKH!$A$9:$D$50006,2,0))</f>
        <v/>
      </c>
      <c r="F205" s="220" t="str">
        <f>IF($D205="","",VLOOKUP($D205,DMKH!$A$9:$D$50006,3,0))</f>
        <v/>
      </c>
      <c r="G205" s="220" t="str">
        <f>IF($D205="","",VLOOKUP($D205,DMKH!$A$9:$D$50006,4,0))</f>
        <v/>
      </c>
      <c r="H205" s="239"/>
      <c r="I205" s="239"/>
      <c r="J205" s="240"/>
      <c r="K205" s="189"/>
      <c r="L205" s="224" t="str">
        <f>IF($K205="","",VLOOKUP($K205,'Tong hop'!$A$10:$O$50000,2,0))</f>
        <v/>
      </c>
      <c r="M205" s="225" t="str">
        <f>IF($K205="","",VLOOKUP($K205,'Tong hop'!$A$10:$O$50000,3,0))</f>
        <v/>
      </c>
      <c r="N205" s="241"/>
      <c r="O205" s="227" t="str">
        <f t="shared" si="2"/>
        <v/>
      </c>
      <c r="P205" s="242"/>
      <c r="Q205" s="243"/>
      <c r="R205" s="229" t="str">
        <f>IF(LEFT(A205,2)="PX",IF(K205="",0,VLOOKUP(K205,'Tong hop'!$N$10:$O$50000,2,0)),"")</f>
        <v/>
      </c>
      <c r="S205" s="230">
        <f t="shared" si="3"/>
        <v>0</v>
      </c>
      <c r="T205" s="229" t="str">
        <f>IF($K205="","",VLOOKUP($K205,'Tong hop'!$A$10:$K$50000,10,0))</f>
        <v/>
      </c>
      <c r="U205" s="230" t="str">
        <f>IF($K205="","",VLOOKUP($K205,'Tong hop'!$A$10:$K$50000,11,0))</f>
        <v/>
      </c>
      <c r="V205" s="231">
        <f t="shared" si="4"/>
        <v>0</v>
      </c>
      <c r="W205" s="231" t="str">
        <f t="shared" si="5"/>
        <v/>
      </c>
      <c r="X205" s="231">
        <f t="shared" si="6"/>
        <v>0</v>
      </c>
      <c r="Y205" s="231" t="str">
        <f t="shared" si="7"/>
        <v/>
      </c>
      <c r="Z205" s="232" t="str">
        <f t="shared" si="8"/>
        <v/>
      </c>
    </row>
    <row r="206" ht="15.75" customHeight="1">
      <c r="A206" s="189"/>
      <c r="B206" s="238"/>
      <c r="C206" s="239"/>
      <c r="D206" s="239"/>
      <c r="E206" s="220" t="str">
        <f>IF($D206="","",VLOOKUP($D206,DMKH!$A$9:$D$50006,2,0))</f>
        <v/>
      </c>
      <c r="F206" s="220" t="str">
        <f>IF($D206="","",VLOOKUP($D206,DMKH!$A$9:$D$50006,3,0))</f>
        <v/>
      </c>
      <c r="G206" s="220" t="str">
        <f>IF($D206="","",VLOOKUP($D206,DMKH!$A$9:$D$50006,4,0))</f>
        <v/>
      </c>
      <c r="H206" s="239"/>
      <c r="I206" s="239"/>
      <c r="J206" s="240"/>
      <c r="K206" s="189"/>
      <c r="L206" s="224" t="str">
        <f>IF($K206="","",VLOOKUP($K206,'Tong hop'!$A$10:$O$50000,2,0))</f>
        <v/>
      </c>
      <c r="M206" s="225" t="str">
        <f>IF($K206="","",VLOOKUP($K206,'Tong hop'!$A$10:$O$50000,3,0))</f>
        <v/>
      </c>
      <c r="N206" s="241"/>
      <c r="O206" s="227" t="str">
        <f t="shared" si="2"/>
        <v/>
      </c>
      <c r="P206" s="242"/>
      <c r="Q206" s="243"/>
      <c r="R206" s="229" t="str">
        <f>IF(LEFT(A206,2)="PX",IF(K206="",0,VLOOKUP(K206,'Tong hop'!$N$10:$O$50000,2,0)),"")</f>
        <v/>
      </c>
      <c r="S206" s="230">
        <f t="shared" si="3"/>
        <v>0</v>
      </c>
      <c r="T206" s="229" t="str">
        <f>IF($K206="","",VLOOKUP($K206,'Tong hop'!$A$10:$K$50000,10,0))</f>
        <v/>
      </c>
      <c r="U206" s="230" t="str">
        <f>IF($K206="","",VLOOKUP($K206,'Tong hop'!$A$10:$K$50000,11,0))</f>
        <v/>
      </c>
      <c r="V206" s="231">
        <f t="shared" si="4"/>
        <v>0</v>
      </c>
      <c r="W206" s="231" t="str">
        <f t="shared" si="5"/>
        <v/>
      </c>
      <c r="X206" s="231">
        <f t="shared" si="6"/>
        <v>0</v>
      </c>
      <c r="Y206" s="231" t="str">
        <f t="shared" si="7"/>
        <v/>
      </c>
      <c r="Z206" s="232" t="str">
        <f t="shared" si="8"/>
        <v/>
      </c>
    </row>
    <row r="207" ht="15.75" customHeight="1">
      <c r="A207" s="189"/>
      <c r="B207" s="238"/>
      <c r="C207" s="239"/>
      <c r="D207" s="239"/>
      <c r="E207" s="220" t="str">
        <f>IF($D207="","",VLOOKUP($D207,DMKH!$A$9:$D$50006,2,0))</f>
        <v/>
      </c>
      <c r="F207" s="220" t="str">
        <f>IF($D207="","",VLOOKUP($D207,DMKH!$A$9:$D$50006,3,0))</f>
        <v/>
      </c>
      <c r="G207" s="220" t="str">
        <f>IF($D207="","",VLOOKUP($D207,DMKH!$A$9:$D$50006,4,0))</f>
        <v/>
      </c>
      <c r="H207" s="239"/>
      <c r="I207" s="239"/>
      <c r="J207" s="240"/>
      <c r="K207" s="189"/>
      <c r="L207" s="224" t="str">
        <f>IF($K207="","",VLOOKUP($K207,'Tong hop'!$A$10:$O$50000,2,0))</f>
        <v/>
      </c>
      <c r="M207" s="225" t="str">
        <f>IF($K207="","",VLOOKUP($K207,'Tong hop'!$A$10:$O$50000,3,0))</f>
        <v/>
      </c>
      <c r="N207" s="241"/>
      <c r="O207" s="227" t="str">
        <f t="shared" si="2"/>
        <v/>
      </c>
      <c r="P207" s="242"/>
      <c r="Q207" s="243"/>
      <c r="R207" s="229" t="str">
        <f>IF(LEFT(A207,2)="PX",IF(K207="",0,VLOOKUP(K207,'Tong hop'!$N$10:$O$50000,2,0)),"")</f>
        <v/>
      </c>
      <c r="S207" s="230">
        <f t="shared" si="3"/>
        <v>0</v>
      </c>
      <c r="T207" s="229" t="str">
        <f>IF($K207="","",VLOOKUP($K207,'Tong hop'!$A$10:$K$50000,10,0))</f>
        <v/>
      </c>
      <c r="U207" s="230" t="str">
        <f>IF($K207="","",VLOOKUP($K207,'Tong hop'!$A$10:$K$50000,11,0))</f>
        <v/>
      </c>
      <c r="V207" s="231">
        <f t="shared" si="4"/>
        <v>0</v>
      </c>
      <c r="W207" s="231" t="str">
        <f t="shared" si="5"/>
        <v/>
      </c>
      <c r="X207" s="231">
        <f t="shared" si="6"/>
        <v>0</v>
      </c>
      <c r="Y207" s="231" t="str">
        <f t="shared" si="7"/>
        <v/>
      </c>
      <c r="Z207" s="232" t="str">
        <f t="shared" si="8"/>
        <v/>
      </c>
    </row>
    <row r="208" ht="15.75" customHeight="1">
      <c r="A208" s="189"/>
      <c r="B208" s="238"/>
      <c r="C208" s="239"/>
      <c r="D208" s="239"/>
      <c r="E208" s="220" t="str">
        <f>IF($D208="","",VLOOKUP($D208,DMKH!$A$9:$D$50006,2,0))</f>
        <v/>
      </c>
      <c r="F208" s="220" t="str">
        <f>IF($D208="","",VLOOKUP($D208,DMKH!$A$9:$D$50006,3,0))</f>
        <v/>
      </c>
      <c r="G208" s="220" t="str">
        <f>IF($D208="","",VLOOKUP($D208,DMKH!$A$9:$D$50006,4,0))</f>
        <v/>
      </c>
      <c r="H208" s="239"/>
      <c r="I208" s="239"/>
      <c r="J208" s="240"/>
      <c r="K208" s="189"/>
      <c r="L208" s="224" t="str">
        <f>IF($K208="","",VLOOKUP($K208,'Tong hop'!$A$10:$O$50000,2,0))</f>
        <v/>
      </c>
      <c r="M208" s="225" t="str">
        <f>IF($K208="","",VLOOKUP($K208,'Tong hop'!$A$10:$O$50000,3,0))</f>
        <v/>
      </c>
      <c r="N208" s="241"/>
      <c r="O208" s="227" t="str">
        <f t="shared" si="2"/>
        <v/>
      </c>
      <c r="P208" s="242"/>
      <c r="Q208" s="243"/>
      <c r="R208" s="229" t="str">
        <f>IF(LEFT(A208,2)="PX",IF(K208="",0,VLOOKUP(K208,'Tong hop'!$N$10:$O$50000,2,0)),"")</f>
        <v/>
      </c>
      <c r="S208" s="230">
        <f t="shared" si="3"/>
        <v>0</v>
      </c>
      <c r="T208" s="229" t="str">
        <f>IF($K208="","",VLOOKUP($K208,'Tong hop'!$A$10:$K$50000,10,0))</f>
        <v/>
      </c>
      <c r="U208" s="230" t="str">
        <f>IF($K208="","",VLOOKUP($K208,'Tong hop'!$A$10:$K$50000,11,0))</f>
        <v/>
      </c>
      <c r="V208" s="231">
        <f t="shared" si="4"/>
        <v>0</v>
      </c>
      <c r="W208" s="231" t="str">
        <f t="shared" si="5"/>
        <v/>
      </c>
      <c r="X208" s="231">
        <f t="shared" si="6"/>
        <v>0</v>
      </c>
      <c r="Y208" s="231" t="str">
        <f t="shared" si="7"/>
        <v/>
      </c>
      <c r="Z208" s="232" t="str">
        <f t="shared" si="8"/>
        <v/>
      </c>
    </row>
    <row r="209" ht="15.75" customHeight="1">
      <c r="A209" s="189"/>
      <c r="B209" s="238"/>
      <c r="C209" s="239"/>
      <c r="D209" s="239"/>
      <c r="E209" s="220" t="str">
        <f>IF($D209="","",VLOOKUP($D209,DMKH!$A$9:$D$50006,2,0))</f>
        <v/>
      </c>
      <c r="F209" s="220" t="str">
        <f>IF($D209="","",VLOOKUP($D209,DMKH!$A$9:$D$50006,3,0))</f>
        <v/>
      </c>
      <c r="G209" s="220" t="str">
        <f>IF($D209="","",VLOOKUP($D209,DMKH!$A$9:$D$50006,4,0))</f>
        <v/>
      </c>
      <c r="H209" s="239"/>
      <c r="I209" s="239"/>
      <c r="J209" s="240"/>
      <c r="K209" s="189"/>
      <c r="L209" s="224" t="str">
        <f>IF($K209="","",VLOOKUP($K209,'Tong hop'!$A$10:$O$50000,2,0))</f>
        <v/>
      </c>
      <c r="M209" s="225" t="str">
        <f>IF($K209="","",VLOOKUP($K209,'Tong hop'!$A$10:$O$50000,3,0))</f>
        <v/>
      </c>
      <c r="N209" s="241"/>
      <c r="O209" s="227" t="str">
        <f t="shared" si="2"/>
        <v/>
      </c>
      <c r="P209" s="242"/>
      <c r="Q209" s="243"/>
      <c r="R209" s="229" t="str">
        <f>IF(LEFT(A209,2)="PX",IF(K209="",0,VLOOKUP(K209,'Tong hop'!$N$10:$O$50000,2,0)),"")</f>
        <v/>
      </c>
      <c r="S209" s="230">
        <f t="shared" si="3"/>
        <v>0</v>
      </c>
      <c r="T209" s="229" t="str">
        <f>IF($K209="","",VLOOKUP($K209,'Tong hop'!$A$10:$K$50000,10,0))</f>
        <v/>
      </c>
      <c r="U209" s="230" t="str">
        <f>IF($K209="","",VLOOKUP($K209,'Tong hop'!$A$10:$K$50000,11,0))</f>
        <v/>
      </c>
      <c r="V209" s="231">
        <f t="shared" si="4"/>
        <v>0</v>
      </c>
      <c r="W209" s="231" t="str">
        <f t="shared" si="5"/>
        <v/>
      </c>
      <c r="X209" s="231">
        <f t="shared" si="6"/>
        <v>0</v>
      </c>
      <c r="Y209" s="231" t="str">
        <f t="shared" si="7"/>
        <v/>
      </c>
      <c r="Z209" s="232" t="str">
        <f t="shared" si="8"/>
        <v/>
      </c>
    </row>
    <row r="210" ht="15.75" customHeight="1">
      <c r="A210" s="189"/>
      <c r="B210" s="238"/>
      <c r="C210" s="239"/>
      <c r="D210" s="239"/>
      <c r="E210" s="220" t="str">
        <f>IF($D210="","",VLOOKUP($D210,DMKH!$A$9:$D$50006,2,0))</f>
        <v/>
      </c>
      <c r="F210" s="220" t="str">
        <f>IF($D210="","",VLOOKUP($D210,DMKH!$A$9:$D$50006,3,0))</f>
        <v/>
      </c>
      <c r="G210" s="220" t="str">
        <f>IF($D210="","",VLOOKUP($D210,DMKH!$A$9:$D$50006,4,0))</f>
        <v/>
      </c>
      <c r="H210" s="239"/>
      <c r="I210" s="239"/>
      <c r="J210" s="240"/>
      <c r="K210" s="189"/>
      <c r="L210" s="224" t="str">
        <f>IF($K210="","",VLOOKUP($K210,'Tong hop'!$A$10:$O$50000,2,0))</f>
        <v/>
      </c>
      <c r="M210" s="225" t="str">
        <f>IF($K210="","",VLOOKUP($K210,'Tong hop'!$A$10:$O$50000,3,0))</f>
        <v/>
      </c>
      <c r="N210" s="241"/>
      <c r="O210" s="227" t="str">
        <f t="shared" si="2"/>
        <v/>
      </c>
      <c r="P210" s="242"/>
      <c r="Q210" s="243"/>
      <c r="R210" s="229" t="str">
        <f>IF(LEFT(A210,2)="PX",IF(K210="",0,VLOOKUP(K210,'Tong hop'!$N$10:$O$50000,2,0)),"")</f>
        <v/>
      </c>
      <c r="S210" s="230">
        <f t="shared" si="3"/>
        <v>0</v>
      </c>
      <c r="T210" s="229" t="str">
        <f>IF($K210="","",VLOOKUP($K210,'Tong hop'!$A$10:$K$50000,10,0))</f>
        <v/>
      </c>
      <c r="U210" s="230" t="str">
        <f>IF($K210="","",VLOOKUP($K210,'Tong hop'!$A$10:$K$50000,11,0))</f>
        <v/>
      </c>
      <c r="V210" s="231">
        <f t="shared" si="4"/>
        <v>0</v>
      </c>
      <c r="W210" s="231" t="str">
        <f t="shared" si="5"/>
        <v/>
      </c>
      <c r="X210" s="231">
        <f t="shared" si="6"/>
        <v>0</v>
      </c>
      <c r="Y210" s="231" t="str">
        <f t="shared" si="7"/>
        <v/>
      </c>
      <c r="Z210" s="232" t="str">
        <f t="shared" si="8"/>
        <v/>
      </c>
    </row>
    <row r="211" ht="15.75" customHeight="1">
      <c r="A211" s="189"/>
      <c r="B211" s="238"/>
      <c r="C211" s="239"/>
      <c r="D211" s="239"/>
      <c r="E211" s="220" t="str">
        <f>IF($D211="","",VLOOKUP($D211,DMKH!$A$9:$D$50006,2,0))</f>
        <v/>
      </c>
      <c r="F211" s="220" t="str">
        <f>IF($D211="","",VLOOKUP($D211,DMKH!$A$9:$D$50006,3,0))</f>
        <v/>
      </c>
      <c r="G211" s="220" t="str">
        <f>IF($D211="","",VLOOKUP($D211,DMKH!$A$9:$D$50006,4,0))</f>
        <v/>
      </c>
      <c r="H211" s="239"/>
      <c r="I211" s="239"/>
      <c r="J211" s="240"/>
      <c r="K211" s="189"/>
      <c r="L211" s="224" t="str">
        <f>IF($K211="","",VLOOKUP($K211,'Tong hop'!$A$10:$O$50000,2,0))</f>
        <v/>
      </c>
      <c r="M211" s="225" t="str">
        <f>IF($K211="","",VLOOKUP($K211,'Tong hop'!$A$10:$O$50000,3,0))</f>
        <v/>
      </c>
      <c r="N211" s="241"/>
      <c r="O211" s="227" t="str">
        <f t="shared" si="2"/>
        <v/>
      </c>
      <c r="P211" s="242"/>
      <c r="Q211" s="243"/>
      <c r="R211" s="229" t="str">
        <f>IF(LEFT(A211,2)="PX",IF(K211="",0,VLOOKUP(K211,'Tong hop'!$N$10:$O$50000,2,0)),"")</f>
        <v/>
      </c>
      <c r="S211" s="230">
        <f t="shared" si="3"/>
        <v>0</v>
      </c>
      <c r="T211" s="229" t="str">
        <f>IF($K211="","",VLOOKUP($K211,'Tong hop'!$A$10:$K$50000,10,0))</f>
        <v/>
      </c>
      <c r="U211" s="230" t="str">
        <f>IF($K211="","",VLOOKUP($K211,'Tong hop'!$A$10:$K$50000,11,0))</f>
        <v/>
      </c>
      <c r="V211" s="231">
        <f t="shared" si="4"/>
        <v>0</v>
      </c>
      <c r="W211" s="231" t="str">
        <f t="shared" si="5"/>
        <v/>
      </c>
      <c r="X211" s="231">
        <f t="shared" si="6"/>
        <v>0</v>
      </c>
      <c r="Y211" s="231" t="str">
        <f t="shared" si="7"/>
        <v/>
      </c>
      <c r="Z211" s="232" t="str">
        <f t="shared" si="8"/>
        <v/>
      </c>
    </row>
    <row r="212" ht="15.75" customHeight="1">
      <c r="A212" s="189"/>
      <c r="B212" s="238"/>
      <c r="C212" s="239"/>
      <c r="D212" s="239"/>
      <c r="E212" s="220" t="str">
        <f>IF($D212="","",VLOOKUP($D212,DMKH!$A$9:$D$50006,2,0))</f>
        <v/>
      </c>
      <c r="F212" s="220" t="str">
        <f>IF($D212="","",VLOOKUP($D212,DMKH!$A$9:$D$50006,3,0))</f>
        <v/>
      </c>
      <c r="G212" s="220" t="str">
        <f>IF($D212="","",VLOOKUP($D212,DMKH!$A$9:$D$50006,4,0))</f>
        <v/>
      </c>
      <c r="H212" s="239"/>
      <c r="I212" s="239"/>
      <c r="J212" s="240"/>
      <c r="K212" s="189"/>
      <c r="L212" s="224" t="str">
        <f>IF($K212="","",VLOOKUP($K212,'Tong hop'!$A$10:$O$50000,2,0))</f>
        <v/>
      </c>
      <c r="M212" s="225" t="str">
        <f>IF($K212="","",VLOOKUP($K212,'Tong hop'!$A$10:$O$50000,3,0))</f>
        <v/>
      </c>
      <c r="N212" s="241"/>
      <c r="O212" s="227" t="str">
        <f t="shared" si="2"/>
        <v/>
      </c>
      <c r="P212" s="242"/>
      <c r="Q212" s="243"/>
      <c r="R212" s="229" t="str">
        <f>IF(LEFT(A212,2)="PX",IF(K212="",0,VLOOKUP(K212,'Tong hop'!$N$10:$O$50000,2,0)),"")</f>
        <v/>
      </c>
      <c r="S212" s="230">
        <f t="shared" si="3"/>
        <v>0</v>
      </c>
      <c r="T212" s="229" t="str">
        <f>IF($K212="","",VLOOKUP($K212,'Tong hop'!$A$10:$K$50000,10,0))</f>
        <v/>
      </c>
      <c r="U212" s="230" t="str">
        <f>IF($K212="","",VLOOKUP($K212,'Tong hop'!$A$10:$K$50000,11,0))</f>
        <v/>
      </c>
      <c r="V212" s="231">
        <f t="shared" si="4"/>
        <v>0</v>
      </c>
      <c r="W212" s="231" t="str">
        <f t="shared" si="5"/>
        <v/>
      </c>
      <c r="X212" s="231">
        <f t="shared" si="6"/>
        <v>0</v>
      </c>
      <c r="Y212" s="231" t="str">
        <f t="shared" si="7"/>
        <v/>
      </c>
      <c r="Z212" s="232" t="str">
        <f t="shared" si="8"/>
        <v/>
      </c>
    </row>
    <row r="213" ht="15.75" customHeight="1">
      <c r="A213" s="189"/>
      <c r="B213" s="238"/>
      <c r="C213" s="239"/>
      <c r="D213" s="239"/>
      <c r="E213" s="220" t="str">
        <f>IF($D213="","",VLOOKUP($D213,DMKH!$A$9:$D$50006,2,0))</f>
        <v/>
      </c>
      <c r="F213" s="220" t="str">
        <f>IF($D213="","",VLOOKUP($D213,DMKH!$A$9:$D$50006,3,0))</f>
        <v/>
      </c>
      <c r="G213" s="220" t="str">
        <f>IF($D213="","",VLOOKUP($D213,DMKH!$A$9:$D$50006,4,0))</f>
        <v/>
      </c>
      <c r="H213" s="239"/>
      <c r="I213" s="239"/>
      <c r="J213" s="240"/>
      <c r="K213" s="189"/>
      <c r="L213" s="224" t="str">
        <f>IF($K213="","",VLOOKUP($K213,'Tong hop'!$A$10:$O$50000,2,0))</f>
        <v/>
      </c>
      <c r="M213" s="225" t="str">
        <f>IF($K213="","",VLOOKUP($K213,'Tong hop'!$A$10:$O$50000,3,0))</f>
        <v/>
      </c>
      <c r="N213" s="241"/>
      <c r="O213" s="227" t="str">
        <f t="shared" si="2"/>
        <v/>
      </c>
      <c r="P213" s="242"/>
      <c r="Q213" s="243"/>
      <c r="R213" s="229" t="str">
        <f>IF(LEFT(A213,2)="PX",IF(K213="",0,VLOOKUP(K213,'Tong hop'!$N$10:$O$50000,2,0)),"")</f>
        <v/>
      </c>
      <c r="S213" s="230">
        <f t="shared" si="3"/>
        <v>0</v>
      </c>
      <c r="T213" s="229" t="str">
        <f>IF($K213="","",VLOOKUP($K213,'Tong hop'!$A$10:$K$50000,10,0))</f>
        <v/>
      </c>
      <c r="U213" s="230" t="str">
        <f>IF($K213="","",VLOOKUP($K213,'Tong hop'!$A$10:$K$50000,11,0))</f>
        <v/>
      </c>
      <c r="V213" s="231">
        <f t="shared" si="4"/>
        <v>0</v>
      </c>
      <c r="W213" s="231" t="str">
        <f t="shared" si="5"/>
        <v/>
      </c>
      <c r="X213" s="231">
        <f t="shared" si="6"/>
        <v>0</v>
      </c>
      <c r="Y213" s="231" t="str">
        <f t="shared" si="7"/>
        <v/>
      </c>
      <c r="Z213" s="232" t="str">
        <f t="shared" si="8"/>
        <v/>
      </c>
    </row>
    <row r="214" ht="15.75" customHeight="1">
      <c r="A214" s="189"/>
      <c r="B214" s="238"/>
      <c r="C214" s="239"/>
      <c r="D214" s="239"/>
      <c r="E214" s="220" t="str">
        <f>IF($D214="","",VLOOKUP($D214,DMKH!$A$9:$D$50006,2,0))</f>
        <v/>
      </c>
      <c r="F214" s="220" t="str">
        <f>IF($D214="","",VLOOKUP($D214,DMKH!$A$9:$D$50006,3,0))</f>
        <v/>
      </c>
      <c r="G214" s="220" t="str">
        <f>IF($D214="","",VLOOKUP($D214,DMKH!$A$9:$D$50006,4,0))</f>
        <v/>
      </c>
      <c r="H214" s="239"/>
      <c r="I214" s="239"/>
      <c r="J214" s="240"/>
      <c r="K214" s="189"/>
      <c r="L214" s="224" t="str">
        <f>IF($K214="","",VLOOKUP($K214,'Tong hop'!$A$10:$O$50000,2,0))</f>
        <v/>
      </c>
      <c r="M214" s="225" t="str">
        <f>IF($K214="","",VLOOKUP($K214,'Tong hop'!$A$10:$O$50000,3,0))</f>
        <v/>
      </c>
      <c r="N214" s="241"/>
      <c r="O214" s="227" t="str">
        <f t="shared" si="2"/>
        <v/>
      </c>
      <c r="P214" s="242"/>
      <c r="Q214" s="243"/>
      <c r="R214" s="229" t="str">
        <f>IF(LEFT(A214,2)="PX",IF(K214="",0,VLOOKUP(K214,'Tong hop'!$N$10:$O$50000,2,0)),"")</f>
        <v/>
      </c>
      <c r="S214" s="230">
        <f t="shared" si="3"/>
        <v>0</v>
      </c>
      <c r="T214" s="229" t="str">
        <f>IF($K214="","",VLOOKUP($K214,'Tong hop'!$A$10:$K$50000,10,0))</f>
        <v/>
      </c>
      <c r="U214" s="230" t="str">
        <f>IF($K214="","",VLOOKUP($K214,'Tong hop'!$A$10:$K$50000,11,0))</f>
        <v/>
      </c>
      <c r="V214" s="231">
        <f t="shared" si="4"/>
        <v>0</v>
      </c>
      <c r="W214" s="231" t="str">
        <f t="shared" si="5"/>
        <v/>
      </c>
      <c r="X214" s="231">
        <f t="shared" si="6"/>
        <v>0</v>
      </c>
      <c r="Y214" s="231" t="str">
        <f t="shared" si="7"/>
        <v/>
      </c>
      <c r="Z214" s="232" t="str">
        <f t="shared" si="8"/>
        <v/>
      </c>
    </row>
    <row r="215" ht="15.75" customHeight="1">
      <c r="A215" s="189"/>
      <c r="B215" s="238"/>
      <c r="C215" s="239"/>
      <c r="D215" s="239"/>
      <c r="E215" s="220" t="str">
        <f>IF($D215="","",VLOOKUP($D215,DMKH!$A$9:$D$50006,2,0))</f>
        <v/>
      </c>
      <c r="F215" s="220" t="str">
        <f>IF($D215="","",VLOOKUP($D215,DMKH!$A$9:$D$50006,3,0))</f>
        <v/>
      </c>
      <c r="G215" s="220" t="str">
        <f>IF($D215="","",VLOOKUP($D215,DMKH!$A$9:$D$50006,4,0))</f>
        <v/>
      </c>
      <c r="H215" s="239"/>
      <c r="I215" s="239"/>
      <c r="J215" s="240"/>
      <c r="K215" s="189"/>
      <c r="L215" s="224" t="str">
        <f>IF($K215="","",VLOOKUP($K215,'Tong hop'!$A$10:$O$50000,2,0))</f>
        <v/>
      </c>
      <c r="M215" s="225" t="str">
        <f>IF($K215="","",VLOOKUP($K215,'Tong hop'!$A$10:$O$50000,3,0))</f>
        <v/>
      </c>
      <c r="N215" s="241"/>
      <c r="O215" s="227" t="str">
        <f t="shared" si="2"/>
        <v/>
      </c>
      <c r="P215" s="242"/>
      <c r="Q215" s="243"/>
      <c r="R215" s="229" t="str">
        <f>IF(LEFT(A215,2)="PX",IF(K215="",0,VLOOKUP(K215,'Tong hop'!$N$10:$O$50000,2,0)),"")</f>
        <v/>
      </c>
      <c r="S215" s="230">
        <f t="shared" si="3"/>
        <v>0</v>
      </c>
      <c r="T215" s="229" t="str">
        <f>IF($K215="","",VLOOKUP($K215,'Tong hop'!$A$10:$K$50000,10,0))</f>
        <v/>
      </c>
      <c r="U215" s="230" t="str">
        <f>IF($K215="","",VLOOKUP($K215,'Tong hop'!$A$10:$K$50000,11,0))</f>
        <v/>
      </c>
      <c r="V215" s="231">
        <f t="shared" si="4"/>
        <v>0</v>
      </c>
      <c r="W215" s="231" t="str">
        <f t="shared" si="5"/>
        <v/>
      </c>
      <c r="X215" s="231">
        <f t="shared" si="6"/>
        <v>0</v>
      </c>
      <c r="Y215" s="231" t="str">
        <f t="shared" si="7"/>
        <v/>
      </c>
      <c r="Z215" s="232" t="str">
        <f t="shared" si="8"/>
        <v/>
      </c>
    </row>
    <row r="216" ht="15.75" customHeight="1">
      <c r="A216" s="189"/>
      <c r="B216" s="238"/>
      <c r="C216" s="239"/>
      <c r="D216" s="239"/>
      <c r="E216" s="220" t="str">
        <f>IF($D216="","",VLOOKUP($D216,DMKH!$A$9:$D$50006,2,0))</f>
        <v/>
      </c>
      <c r="F216" s="220" t="str">
        <f>IF($D216="","",VLOOKUP($D216,DMKH!$A$9:$D$50006,3,0))</f>
        <v/>
      </c>
      <c r="G216" s="220" t="str">
        <f>IF($D216="","",VLOOKUP($D216,DMKH!$A$9:$D$50006,4,0))</f>
        <v/>
      </c>
      <c r="H216" s="239"/>
      <c r="I216" s="239"/>
      <c r="J216" s="240"/>
      <c r="K216" s="189"/>
      <c r="L216" s="224" t="str">
        <f>IF($K216="","",VLOOKUP($K216,'Tong hop'!$A$10:$O$50000,2,0))</f>
        <v/>
      </c>
      <c r="M216" s="225" t="str">
        <f>IF($K216="","",VLOOKUP($K216,'Tong hop'!$A$10:$O$50000,3,0))</f>
        <v/>
      </c>
      <c r="N216" s="241"/>
      <c r="O216" s="227" t="str">
        <f t="shared" si="2"/>
        <v/>
      </c>
      <c r="P216" s="242"/>
      <c r="Q216" s="243"/>
      <c r="R216" s="229" t="str">
        <f>IF(LEFT(A216,2)="PX",IF(K216="",0,VLOOKUP(K216,'Tong hop'!$N$10:$O$50000,2,0)),"")</f>
        <v/>
      </c>
      <c r="S216" s="230">
        <f t="shared" si="3"/>
        <v>0</v>
      </c>
      <c r="T216" s="229" t="str">
        <f>IF($K216="","",VLOOKUP($K216,'Tong hop'!$A$10:$K$50000,10,0))</f>
        <v/>
      </c>
      <c r="U216" s="230" t="str">
        <f>IF($K216="","",VLOOKUP($K216,'Tong hop'!$A$10:$K$50000,11,0))</f>
        <v/>
      </c>
      <c r="V216" s="231">
        <f t="shared" si="4"/>
        <v>0</v>
      </c>
      <c r="W216" s="231" t="str">
        <f t="shared" si="5"/>
        <v/>
      </c>
      <c r="X216" s="231">
        <f t="shared" si="6"/>
        <v>0</v>
      </c>
      <c r="Y216" s="231" t="str">
        <f t="shared" si="7"/>
        <v/>
      </c>
      <c r="Z216" s="232" t="str">
        <f t="shared" si="8"/>
        <v/>
      </c>
    </row>
    <row r="217" ht="15.75" customHeight="1">
      <c r="A217" s="189"/>
      <c r="B217" s="238"/>
      <c r="C217" s="239"/>
      <c r="D217" s="239"/>
      <c r="E217" s="220" t="str">
        <f>IF($D217="","",VLOOKUP($D217,DMKH!$A$9:$D$50006,2,0))</f>
        <v/>
      </c>
      <c r="F217" s="220" t="str">
        <f>IF($D217="","",VLOOKUP($D217,DMKH!$A$9:$D$50006,3,0))</f>
        <v/>
      </c>
      <c r="G217" s="220" t="str">
        <f>IF($D217="","",VLOOKUP($D217,DMKH!$A$9:$D$50006,4,0))</f>
        <v/>
      </c>
      <c r="H217" s="239"/>
      <c r="I217" s="239"/>
      <c r="J217" s="240"/>
      <c r="K217" s="189"/>
      <c r="L217" s="224" t="str">
        <f>IF($K217="","",VLOOKUP($K217,'Tong hop'!$A$10:$O$50000,2,0))</f>
        <v/>
      </c>
      <c r="M217" s="225" t="str">
        <f>IF($K217="","",VLOOKUP($K217,'Tong hop'!$A$10:$O$50000,3,0))</f>
        <v/>
      </c>
      <c r="N217" s="241"/>
      <c r="O217" s="227" t="str">
        <f t="shared" si="2"/>
        <v/>
      </c>
      <c r="P217" s="242"/>
      <c r="Q217" s="243"/>
      <c r="R217" s="229" t="str">
        <f>IF(LEFT(A217,2)="PX",IF(K217="",0,VLOOKUP(K217,'Tong hop'!$N$10:$O$50000,2,0)),"")</f>
        <v/>
      </c>
      <c r="S217" s="230">
        <f t="shared" si="3"/>
        <v>0</v>
      </c>
      <c r="T217" s="229" t="str">
        <f>IF($K217="","",VLOOKUP($K217,'Tong hop'!$A$10:$K$50000,10,0))</f>
        <v/>
      </c>
      <c r="U217" s="230" t="str">
        <f>IF($K217="","",VLOOKUP($K217,'Tong hop'!$A$10:$K$50000,11,0))</f>
        <v/>
      </c>
      <c r="V217" s="231">
        <f t="shared" si="4"/>
        <v>0</v>
      </c>
      <c r="W217" s="231" t="str">
        <f t="shared" si="5"/>
        <v/>
      </c>
      <c r="X217" s="231">
        <f t="shared" si="6"/>
        <v>0</v>
      </c>
      <c r="Y217" s="231" t="str">
        <f t="shared" si="7"/>
        <v/>
      </c>
      <c r="Z217" s="232" t="str">
        <f t="shared" si="8"/>
        <v/>
      </c>
    </row>
    <row r="218" ht="15.75" customHeight="1">
      <c r="A218" s="189"/>
      <c r="B218" s="238"/>
      <c r="C218" s="239"/>
      <c r="D218" s="239"/>
      <c r="E218" s="220" t="str">
        <f>IF($D218="","",VLOOKUP($D218,DMKH!$A$9:$D$50006,2,0))</f>
        <v/>
      </c>
      <c r="F218" s="220" t="str">
        <f>IF($D218="","",VLOOKUP($D218,DMKH!$A$9:$D$50006,3,0))</f>
        <v/>
      </c>
      <c r="G218" s="220" t="str">
        <f>IF($D218="","",VLOOKUP($D218,DMKH!$A$9:$D$50006,4,0))</f>
        <v/>
      </c>
      <c r="H218" s="239"/>
      <c r="I218" s="239"/>
      <c r="J218" s="240"/>
      <c r="K218" s="189"/>
      <c r="L218" s="224" t="str">
        <f>IF($K218="","",VLOOKUP($K218,'Tong hop'!$A$10:$O$50000,2,0))</f>
        <v/>
      </c>
      <c r="M218" s="225" t="str">
        <f>IF($K218="","",VLOOKUP($K218,'Tong hop'!$A$10:$O$50000,3,0))</f>
        <v/>
      </c>
      <c r="N218" s="241"/>
      <c r="O218" s="227" t="str">
        <f t="shared" si="2"/>
        <v/>
      </c>
      <c r="P218" s="242"/>
      <c r="Q218" s="243"/>
      <c r="R218" s="229" t="str">
        <f>IF(LEFT(A218,2)="PX",IF(K218="",0,VLOOKUP(K218,'Tong hop'!$N$10:$O$50000,2,0)),"")</f>
        <v/>
      </c>
      <c r="S218" s="230">
        <f t="shared" si="3"/>
        <v>0</v>
      </c>
      <c r="T218" s="229" t="str">
        <f>IF($K218="","",VLOOKUP($K218,'Tong hop'!$A$10:$K$50000,10,0))</f>
        <v/>
      </c>
      <c r="U218" s="230" t="str">
        <f>IF($K218="","",VLOOKUP($K218,'Tong hop'!$A$10:$K$50000,11,0))</f>
        <v/>
      </c>
      <c r="V218" s="231">
        <f t="shared" si="4"/>
        <v>0</v>
      </c>
      <c r="W218" s="231" t="str">
        <f t="shared" si="5"/>
        <v/>
      </c>
      <c r="X218" s="231">
        <f t="shared" si="6"/>
        <v>0</v>
      </c>
      <c r="Y218" s="231" t="str">
        <f t="shared" si="7"/>
        <v/>
      </c>
      <c r="Z218" s="232" t="str">
        <f t="shared" si="8"/>
        <v/>
      </c>
    </row>
    <row r="219" ht="15.75" customHeight="1">
      <c r="A219" s="189"/>
      <c r="B219" s="238"/>
      <c r="C219" s="239"/>
      <c r="D219" s="239"/>
      <c r="E219" s="220" t="str">
        <f>IF($D219="","",VLOOKUP($D219,DMKH!$A$9:$D$50006,2,0))</f>
        <v/>
      </c>
      <c r="F219" s="220" t="str">
        <f>IF($D219="","",VLOOKUP($D219,DMKH!$A$9:$D$50006,3,0))</f>
        <v/>
      </c>
      <c r="G219" s="220" t="str">
        <f>IF($D219="","",VLOOKUP($D219,DMKH!$A$9:$D$50006,4,0))</f>
        <v/>
      </c>
      <c r="H219" s="239"/>
      <c r="I219" s="239"/>
      <c r="J219" s="240"/>
      <c r="K219" s="189"/>
      <c r="L219" s="224" t="str">
        <f>IF($K219="","",VLOOKUP($K219,'Tong hop'!$A$10:$O$50000,2,0))</f>
        <v/>
      </c>
      <c r="M219" s="225" t="str">
        <f>IF($K219="","",VLOOKUP($K219,'Tong hop'!$A$10:$O$50000,3,0))</f>
        <v/>
      </c>
      <c r="N219" s="241"/>
      <c r="O219" s="227" t="str">
        <f t="shared" si="2"/>
        <v/>
      </c>
      <c r="P219" s="242"/>
      <c r="Q219" s="243"/>
      <c r="R219" s="229" t="str">
        <f>IF(LEFT(A219,2)="PX",IF(K219="",0,VLOOKUP(K219,'Tong hop'!$N$10:$O$50000,2,0)),"")</f>
        <v/>
      </c>
      <c r="S219" s="230">
        <f t="shared" si="3"/>
        <v>0</v>
      </c>
      <c r="T219" s="229" t="str">
        <f>IF($K219="","",VLOOKUP($K219,'Tong hop'!$A$10:$K$50000,10,0))</f>
        <v/>
      </c>
      <c r="U219" s="230" t="str">
        <f>IF($K219="","",VLOOKUP($K219,'Tong hop'!$A$10:$K$50000,11,0))</f>
        <v/>
      </c>
      <c r="V219" s="231">
        <f t="shared" si="4"/>
        <v>0</v>
      </c>
      <c r="W219" s="231" t="str">
        <f t="shared" si="5"/>
        <v/>
      </c>
      <c r="X219" s="231">
        <f t="shared" si="6"/>
        <v>0</v>
      </c>
      <c r="Y219" s="231" t="str">
        <f t="shared" si="7"/>
        <v/>
      </c>
      <c r="Z219" s="232" t="str">
        <f t="shared" si="8"/>
        <v/>
      </c>
    </row>
    <row r="220" ht="15.75" customHeight="1">
      <c r="A220" s="189"/>
      <c r="B220" s="238"/>
      <c r="C220" s="239"/>
      <c r="D220" s="239"/>
      <c r="E220" s="220" t="str">
        <f>IF($D220="","",VLOOKUP($D220,DMKH!$A$9:$D$50006,2,0))</f>
        <v/>
      </c>
      <c r="F220" s="220" t="str">
        <f>IF($D220="","",VLOOKUP($D220,DMKH!$A$9:$D$50006,3,0))</f>
        <v/>
      </c>
      <c r="G220" s="220" t="str">
        <f>IF($D220="","",VLOOKUP($D220,DMKH!$A$9:$D$50006,4,0))</f>
        <v/>
      </c>
      <c r="H220" s="239"/>
      <c r="I220" s="239"/>
      <c r="J220" s="240"/>
      <c r="K220" s="189"/>
      <c r="L220" s="224" t="str">
        <f>IF($K220="","",VLOOKUP($K220,'Tong hop'!$A$10:$O$50000,2,0))</f>
        <v/>
      </c>
      <c r="M220" s="225" t="str">
        <f>IF($K220="","",VLOOKUP($K220,'Tong hop'!$A$10:$O$50000,3,0))</f>
        <v/>
      </c>
      <c r="N220" s="241"/>
      <c r="O220" s="227" t="str">
        <f t="shared" si="2"/>
        <v/>
      </c>
      <c r="P220" s="242"/>
      <c r="Q220" s="243"/>
      <c r="R220" s="229" t="str">
        <f>IF(LEFT(A220,2)="PX",IF(K220="",0,VLOOKUP(K220,'Tong hop'!$N$10:$O$50000,2,0)),"")</f>
        <v/>
      </c>
      <c r="S220" s="230">
        <f t="shared" si="3"/>
        <v>0</v>
      </c>
      <c r="T220" s="229" t="str">
        <f>IF($K220="","",VLOOKUP($K220,'Tong hop'!$A$10:$K$50000,10,0))</f>
        <v/>
      </c>
      <c r="U220" s="230" t="str">
        <f>IF($K220="","",VLOOKUP($K220,'Tong hop'!$A$10:$K$50000,11,0))</f>
        <v/>
      </c>
      <c r="V220" s="231">
        <f t="shared" si="4"/>
        <v>0</v>
      </c>
      <c r="W220" s="231" t="str">
        <f t="shared" si="5"/>
        <v/>
      </c>
      <c r="X220" s="231">
        <f t="shared" si="6"/>
        <v>0</v>
      </c>
      <c r="Y220" s="231" t="str">
        <f t="shared" si="7"/>
        <v/>
      </c>
      <c r="Z220" s="232" t="str">
        <f t="shared" si="8"/>
        <v/>
      </c>
    </row>
    <row r="221" ht="15.75" customHeight="1">
      <c r="A221" s="189"/>
      <c r="B221" s="238"/>
      <c r="C221" s="239"/>
      <c r="D221" s="239"/>
      <c r="E221" s="220" t="str">
        <f>IF($D221="","",VLOOKUP($D221,DMKH!$A$9:$D$50006,2,0))</f>
        <v/>
      </c>
      <c r="F221" s="220" t="str">
        <f>IF($D221="","",VLOOKUP($D221,DMKH!$A$9:$D$50006,3,0))</f>
        <v/>
      </c>
      <c r="G221" s="220" t="str">
        <f>IF($D221="","",VLOOKUP($D221,DMKH!$A$9:$D$50006,4,0))</f>
        <v/>
      </c>
      <c r="H221" s="239"/>
      <c r="I221" s="239"/>
      <c r="J221" s="240"/>
      <c r="K221" s="189"/>
      <c r="L221" s="224" t="str">
        <f>IF($K221="","",VLOOKUP($K221,'Tong hop'!$A$10:$O$50000,2,0))</f>
        <v/>
      </c>
      <c r="M221" s="225" t="str">
        <f>IF($K221="","",VLOOKUP($K221,'Tong hop'!$A$10:$O$50000,3,0))</f>
        <v/>
      </c>
      <c r="N221" s="241"/>
      <c r="O221" s="227" t="str">
        <f t="shared" si="2"/>
        <v/>
      </c>
      <c r="P221" s="242"/>
      <c r="Q221" s="243"/>
      <c r="R221" s="229" t="str">
        <f>IF(LEFT(A221,2)="PX",IF(K221="",0,VLOOKUP(K221,'Tong hop'!$N$10:$O$50000,2,0)),"")</f>
        <v/>
      </c>
      <c r="S221" s="230">
        <f t="shared" si="3"/>
        <v>0</v>
      </c>
      <c r="T221" s="229" t="str">
        <f>IF($K221="","",VLOOKUP($K221,'Tong hop'!$A$10:$K$50000,10,0))</f>
        <v/>
      </c>
      <c r="U221" s="230" t="str">
        <f>IF($K221="","",VLOOKUP($K221,'Tong hop'!$A$10:$K$50000,11,0))</f>
        <v/>
      </c>
      <c r="V221" s="231">
        <f t="shared" si="4"/>
        <v>0</v>
      </c>
      <c r="W221" s="231" t="str">
        <f t="shared" si="5"/>
        <v/>
      </c>
      <c r="X221" s="231">
        <f t="shared" si="6"/>
        <v>0</v>
      </c>
      <c r="Y221" s="231" t="str">
        <f t="shared" si="7"/>
        <v/>
      </c>
      <c r="Z221" s="232" t="str">
        <f t="shared" si="8"/>
        <v/>
      </c>
    </row>
    <row r="222" ht="15.75" customHeight="1">
      <c r="A222" s="189"/>
      <c r="B222" s="238"/>
      <c r="C222" s="239"/>
      <c r="D222" s="239"/>
      <c r="E222" s="220" t="str">
        <f>IF($D222="","",VLOOKUP($D222,DMKH!$A$9:$D$50006,2,0))</f>
        <v/>
      </c>
      <c r="F222" s="220" t="str">
        <f>IF($D222="","",VLOOKUP($D222,DMKH!$A$9:$D$50006,3,0))</f>
        <v/>
      </c>
      <c r="G222" s="220" t="str">
        <f>IF($D222="","",VLOOKUP($D222,DMKH!$A$9:$D$50006,4,0))</f>
        <v/>
      </c>
      <c r="H222" s="239"/>
      <c r="I222" s="239"/>
      <c r="J222" s="240"/>
      <c r="K222" s="189"/>
      <c r="L222" s="224" t="str">
        <f>IF($K222="","",VLOOKUP($K222,'Tong hop'!$A$10:$O$50000,2,0))</f>
        <v/>
      </c>
      <c r="M222" s="225" t="str">
        <f>IF($K222="","",VLOOKUP($K222,'Tong hop'!$A$10:$O$50000,3,0))</f>
        <v/>
      </c>
      <c r="N222" s="241"/>
      <c r="O222" s="227" t="str">
        <f t="shared" si="2"/>
        <v/>
      </c>
      <c r="P222" s="242"/>
      <c r="Q222" s="243"/>
      <c r="R222" s="229" t="str">
        <f>IF(LEFT(A222,2)="PX",IF(K222="",0,VLOOKUP(K222,'Tong hop'!$N$10:$O$50000,2,0)),"")</f>
        <v/>
      </c>
      <c r="S222" s="230">
        <f t="shared" si="3"/>
        <v>0</v>
      </c>
      <c r="T222" s="229" t="str">
        <f>IF($K222="","",VLOOKUP($K222,'Tong hop'!$A$10:$K$50000,10,0))</f>
        <v/>
      </c>
      <c r="U222" s="230" t="str">
        <f>IF($K222="","",VLOOKUP($K222,'Tong hop'!$A$10:$K$50000,11,0))</f>
        <v/>
      </c>
      <c r="V222" s="231">
        <f t="shared" si="4"/>
        <v>0</v>
      </c>
      <c r="W222" s="231" t="str">
        <f t="shared" si="5"/>
        <v/>
      </c>
      <c r="X222" s="231">
        <f t="shared" si="6"/>
        <v>0</v>
      </c>
      <c r="Y222" s="231" t="str">
        <f t="shared" si="7"/>
        <v/>
      </c>
      <c r="Z222" s="232" t="str">
        <f t="shared" si="8"/>
        <v/>
      </c>
    </row>
    <row r="223" ht="15.75" customHeight="1">
      <c r="A223" s="189"/>
      <c r="B223" s="238"/>
      <c r="C223" s="239"/>
      <c r="D223" s="239"/>
      <c r="E223" s="220" t="str">
        <f>IF($D223="","",VLOOKUP($D223,DMKH!$A$9:$D$50006,2,0))</f>
        <v/>
      </c>
      <c r="F223" s="220" t="str">
        <f>IF($D223="","",VLOOKUP($D223,DMKH!$A$9:$D$50006,3,0))</f>
        <v/>
      </c>
      <c r="G223" s="220" t="str">
        <f>IF($D223="","",VLOOKUP($D223,DMKH!$A$9:$D$50006,4,0))</f>
        <v/>
      </c>
      <c r="H223" s="239"/>
      <c r="I223" s="239"/>
      <c r="J223" s="240"/>
      <c r="K223" s="189"/>
      <c r="L223" s="224" t="str">
        <f>IF($K223="","",VLOOKUP($K223,'Tong hop'!$A$10:$O$50000,2,0))</f>
        <v/>
      </c>
      <c r="M223" s="225" t="str">
        <f>IF($K223="","",VLOOKUP($K223,'Tong hop'!$A$10:$O$50000,3,0))</f>
        <v/>
      </c>
      <c r="N223" s="241"/>
      <c r="O223" s="227" t="str">
        <f t="shared" si="2"/>
        <v/>
      </c>
      <c r="P223" s="242"/>
      <c r="Q223" s="243"/>
      <c r="R223" s="229" t="str">
        <f>IF(LEFT(A223,2)="PX",IF(K223="",0,VLOOKUP(K223,'Tong hop'!$N$10:$O$50000,2,0)),"")</f>
        <v/>
      </c>
      <c r="S223" s="230">
        <f t="shared" si="3"/>
        <v>0</v>
      </c>
      <c r="T223" s="229" t="str">
        <f>IF($K223="","",VLOOKUP($K223,'Tong hop'!$A$10:$K$50000,10,0))</f>
        <v/>
      </c>
      <c r="U223" s="230" t="str">
        <f>IF($K223="","",VLOOKUP($K223,'Tong hop'!$A$10:$K$50000,11,0))</f>
        <v/>
      </c>
      <c r="V223" s="231">
        <f t="shared" si="4"/>
        <v>0</v>
      </c>
      <c r="W223" s="231" t="str">
        <f t="shared" si="5"/>
        <v/>
      </c>
      <c r="X223" s="231">
        <f t="shared" si="6"/>
        <v>0</v>
      </c>
      <c r="Y223" s="231" t="str">
        <f t="shared" si="7"/>
        <v/>
      </c>
      <c r="Z223" s="232" t="str">
        <f t="shared" si="8"/>
        <v/>
      </c>
    </row>
    <row r="224" ht="15.75" customHeight="1">
      <c r="A224" s="189"/>
      <c r="B224" s="238"/>
      <c r="C224" s="239"/>
      <c r="D224" s="239"/>
      <c r="E224" s="220" t="str">
        <f>IF($D224="","",VLOOKUP($D224,DMKH!$A$9:$D$50006,2,0))</f>
        <v/>
      </c>
      <c r="F224" s="220" t="str">
        <f>IF($D224="","",VLOOKUP($D224,DMKH!$A$9:$D$50006,3,0))</f>
        <v/>
      </c>
      <c r="G224" s="220" t="str">
        <f>IF($D224="","",VLOOKUP($D224,DMKH!$A$9:$D$50006,4,0))</f>
        <v/>
      </c>
      <c r="H224" s="239"/>
      <c r="I224" s="239"/>
      <c r="J224" s="240"/>
      <c r="K224" s="189"/>
      <c r="L224" s="224" t="str">
        <f>IF($K224="","",VLOOKUP($K224,'Tong hop'!$A$10:$O$50000,2,0))</f>
        <v/>
      </c>
      <c r="M224" s="225" t="str">
        <f>IF($K224="","",VLOOKUP($K224,'Tong hop'!$A$10:$O$50000,3,0))</f>
        <v/>
      </c>
      <c r="N224" s="241"/>
      <c r="O224" s="227" t="str">
        <f t="shared" si="2"/>
        <v/>
      </c>
      <c r="P224" s="242"/>
      <c r="Q224" s="243"/>
      <c r="R224" s="229" t="str">
        <f>IF(LEFT(A224,2)="PX",IF(K224="",0,VLOOKUP(K224,'Tong hop'!$N$10:$O$50000,2,0)),"")</f>
        <v/>
      </c>
      <c r="S224" s="230">
        <f t="shared" si="3"/>
        <v>0</v>
      </c>
      <c r="T224" s="229" t="str">
        <f>IF($K224="","",VLOOKUP($K224,'Tong hop'!$A$10:$K$50000,10,0))</f>
        <v/>
      </c>
      <c r="U224" s="230" t="str">
        <f>IF($K224="","",VLOOKUP($K224,'Tong hop'!$A$10:$K$50000,11,0))</f>
        <v/>
      </c>
      <c r="V224" s="231">
        <f t="shared" si="4"/>
        <v>0</v>
      </c>
      <c r="W224" s="231" t="str">
        <f t="shared" si="5"/>
        <v/>
      </c>
      <c r="X224" s="231">
        <f t="shared" si="6"/>
        <v>0</v>
      </c>
      <c r="Y224" s="231" t="str">
        <f t="shared" si="7"/>
        <v/>
      </c>
      <c r="Z224" s="232" t="str">
        <f t="shared" si="8"/>
        <v/>
      </c>
    </row>
    <row r="225" ht="15.75" customHeight="1">
      <c r="A225" s="189"/>
      <c r="B225" s="238"/>
      <c r="C225" s="239"/>
      <c r="D225" s="239"/>
      <c r="E225" s="220" t="str">
        <f>IF($D225="","",VLOOKUP($D225,DMKH!$A$9:$D$50006,2,0))</f>
        <v/>
      </c>
      <c r="F225" s="220" t="str">
        <f>IF($D225="","",VLOOKUP($D225,DMKH!$A$9:$D$50006,3,0))</f>
        <v/>
      </c>
      <c r="G225" s="220" t="str">
        <f>IF($D225="","",VLOOKUP($D225,DMKH!$A$9:$D$50006,4,0))</f>
        <v/>
      </c>
      <c r="H225" s="239"/>
      <c r="I225" s="239"/>
      <c r="J225" s="240"/>
      <c r="K225" s="189"/>
      <c r="L225" s="224" t="str">
        <f>IF($K225="","",VLOOKUP($K225,'Tong hop'!$A$10:$O$50000,2,0))</f>
        <v/>
      </c>
      <c r="M225" s="225" t="str">
        <f>IF($K225="","",VLOOKUP($K225,'Tong hop'!$A$10:$O$50000,3,0))</f>
        <v/>
      </c>
      <c r="N225" s="241"/>
      <c r="O225" s="227" t="str">
        <f t="shared" si="2"/>
        <v/>
      </c>
      <c r="P225" s="242"/>
      <c r="Q225" s="243"/>
      <c r="R225" s="229" t="str">
        <f>IF(LEFT(A225,2)="PX",IF(K225="",0,VLOOKUP(K225,'Tong hop'!$N$10:$O$50000,2,0)),"")</f>
        <v/>
      </c>
      <c r="S225" s="230">
        <f t="shared" si="3"/>
        <v>0</v>
      </c>
      <c r="T225" s="229" t="str">
        <f>IF($K225="","",VLOOKUP($K225,'Tong hop'!$A$10:$K$50000,10,0))</f>
        <v/>
      </c>
      <c r="U225" s="230" t="str">
        <f>IF($K225="","",VLOOKUP($K225,'Tong hop'!$A$10:$K$50000,11,0))</f>
        <v/>
      </c>
      <c r="V225" s="231">
        <f t="shared" si="4"/>
        <v>0</v>
      </c>
      <c r="W225" s="231" t="str">
        <f t="shared" si="5"/>
        <v/>
      </c>
      <c r="X225" s="231">
        <f t="shared" si="6"/>
        <v>0</v>
      </c>
      <c r="Y225" s="231" t="str">
        <f t="shared" si="7"/>
        <v/>
      </c>
      <c r="Z225" s="232" t="str">
        <f t="shared" si="8"/>
        <v/>
      </c>
    </row>
    <row r="226" ht="15.75" customHeight="1">
      <c r="A226" s="189"/>
      <c r="B226" s="238"/>
      <c r="C226" s="239"/>
      <c r="D226" s="239"/>
      <c r="E226" s="220" t="str">
        <f>IF($D226="","",VLOOKUP($D226,DMKH!$A$9:$D$50006,2,0))</f>
        <v/>
      </c>
      <c r="F226" s="220" t="str">
        <f>IF($D226="","",VLOOKUP($D226,DMKH!$A$9:$D$50006,3,0))</f>
        <v/>
      </c>
      <c r="G226" s="220" t="str">
        <f>IF($D226="","",VLOOKUP($D226,DMKH!$A$9:$D$50006,4,0))</f>
        <v/>
      </c>
      <c r="H226" s="239"/>
      <c r="I226" s="239"/>
      <c r="J226" s="240"/>
      <c r="K226" s="189"/>
      <c r="L226" s="224" t="str">
        <f>IF($K226="","",VLOOKUP($K226,'Tong hop'!$A$10:$O$50000,2,0))</f>
        <v/>
      </c>
      <c r="M226" s="225" t="str">
        <f>IF($K226="","",VLOOKUP($K226,'Tong hop'!$A$10:$O$50000,3,0))</f>
        <v/>
      </c>
      <c r="N226" s="241"/>
      <c r="O226" s="227" t="str">
        <f t="shared" si="2"/>
        <v/>
      </c>
      <c r="P226" s="242"/>
      <c r="Q226" s="243"/>
      <c r="R226" s="229" t="str">
        <f>IF(LEFT(A226,2)="PX",IF(K226="",0,VLOOKUP(K226,'Tong hop'!$N$10:$O$50000,2,0)),"")</f>
        <v/>
      </c>
      <c r="S226" s="230">
        <f t="shared" si="3"/>
        <v>0</v>
      </c>
      <c r="T226" s="229" t="str">
        <f>IF($K226="","",VLOOKUP($K226,'Tong hop'!$A$10:$K$50000,10,0))</f>
        <v/>
      </c>
      <c r="U226" s="230" t="str">
        <f>IF($K226="","",VLOOKUP($K226,'Tong hop'!$A$10:$K$50000,11,0))</f>
        <v/>
      </c>
      <c r="V226" s="231">
        <f t="shared" si="4"/>
        <v>0</v>
      </c>
      <c r="W226" s="231" t="str">
        <f t="shared" si="5"/>
        <v/>
      </c>
      <c r="X226" s="231">
        <f t="shared" si="6"/>
        <v>0</v>
      </c>
      <c r="Y226" s="231" t="str">
        <f t="shared" si="7"/>
        <v/>
      </c>
      <c r="Z226" s="232" t="str">
        <f t="shared" si="8"/>
        <v/>
      </c>
    </row>
    <row r="227" ht="15.75" customHeight="1">
      <c r="A227" s="189"/>
      <c r="B227" s="238"/>
      <c r="C227" s="239"/>
      <c r="D227" s="239"/>
      <c r="E227" s="220" t="str">
        <f>IF($D227="","",VLOOKUP($D227,DMKH!$A$9:$D$50006,2,0))</f>
        <v/>
      </c>
      <c r="F227" s="220" t="str">
        <f>IF($D227="","",VLOOKUP($D227,DMKH!$A$9:$D$50006,3,0))</f>
        <v/>
      </c>
      <c r="G227" s="220" t="str">
        <f>IF($D227="","",VLOOKUP($D227,DMKH!$A$9:$D$50006,4,0))</f>
        <v/>
      </c>
      <c r="H227" s="239"/>
      <c r="I227" s="239"/>
      <c r="J227" s="240"/>
      <c r="K227" s="189"/>
      <c r="L227" s="224" t="str">
        <f>IF($K227="","",VLOOKUP($K227,'Tong hop'!$A$10:$O$50000,2,0))</f>
        <v/>
      </c>
      <c r="M227" s="225" t="str">
        <f>IF($K227="","",VLOOKUP($K227,'Tong hop'!$A$10:$O$50000,3,0))</f>
        <v/>
      </c>
      <c r="N227" s="241"/>
      <c r="O227" s="227" t="str">
        <f t="shared" si="2"/>
        <v/>
      </c>
      <c r="P227" s="242"/>
      <c r="Q227" s="243"/>
      <c r="R227" s="229" t="str">
        <f>IF(LEFT(A227,2)="PX",IF(K227="",0,VLOOKUP(K227,'Tong hop'!$N$10:$O$50000,2,0)),"")</f>
        <v/>
      </c>
      <c r="S227" s="230">
        <f t="shared" si="3"/>
        <v>0</v>
      </c>
      <c r="T227" s="229" t="str">
        <f>IF($K227="","",VLOOKUP($K227,'Tong hop'!$A$10:$K$50000,10,0))</f>
        <v/>
      </c>
      <c r="U227" s="230" t="str">
        <f>IF($K227="","",VLOOKUP($K227,'Tong hop'!$A$10:$K$50000,11,0))</f>
        <v/>
      </c>
      <c r="V227" s="231">
        <f t="shared" si="4"/>
        <v>0</v>
      </c>
      <c r="W227" s="231" t="str">
        <f t="shared" si="5"/>
        <v/>
      </c>
      <c r="X227" s="231">
        <f t="shared" si="6"/>
        <v>0</v>
      </c>
      <c r="Y227" s="231" t="str">
        <f t="shared" si="7"/>
        <v/>
      </c>
      <c r="Z227" s="232" t="str">
        <f t="shared" si="8"/>
        <v/>
      </c>
    </row>
    <row r="228" ht="15.75" customHeight="1">
      <c r="A228" s="189"/>
      <c r="B228" s="238"/>
      <c r="C228" s="239"/>
      <c r="D228" s="239"/>
      <c r="E228" s="220" t="str">
        <f>IF($D228="","",VLOOKUP($D228,DMKH!$A$9:$D$50006,2,0))</f>
        <v/>
      </c>
      <c r="F228" s="220" t="str">
        <f>IF($D228="","",VLOOKUP($D228,DMKH!$A$9:$D$50006,3,0))</f>
        <v/>
      </c>
      <c r="G228" s="220" t="str">
        <f>IF($D228="","",VLOOKUP($D228,DMKH!$A$9:$D$50006,4,0))</f>
        <v/>
      </c>
      <c r="H228" s="239"/>
      <c r="I228" s="239"/>
      <c r="J228" s="240"/>
      <c r="K228" s="189"/>
      <c r="L228" s="224" t="str">
        <f>IF($K228="","",VLOOKUP($K228,'Tong hop'!$A$10:$O$50000,2,0))</f>
        <v/>
      </c>
      <c r="M228" s="225" t="str">
        <f>IF($K228="","",VLOOKUP($K228,'Tong hop'!$A$10:$O$50000,3,0))</f>
        <v/>
      </c>
      <c r="N228" s="241"/>
      <c r="O228" s="227" t="str">
        <f t="shared" si="2"/>
        <v/>
      </c>
      <c r="P228" s="242"/>
      <c r="Q228" s="243"/>
      <c r="R228" s="229" t="str">
        <f>IF(LEFT(A228,2)="PX",IF(K228="",0,VLOOKUP(K228,'Tong hop'!$N$10:$O$50000,2,0)),"")</f>
        <v/>
      </c>
      <c r="S228" s="230">
        <f t="shared" si="3"/>
        <v>0</v>
      </c>
      <c r="T228" s="229" t="str">
        <f>IF($K228="","",VLOOKUP($K228,'Tong hop'!$A$10:$K$50000,10,0))</f>
        <v/>
      </c>
      <c r="U228" s="230" t="str">
        <f>IF($K228="","",VLOOKUP($K228,'Tong hop'!$A$10:$K$50000,11,0))</f>
        <v/>
      </c>
      <c r="V228" s="231">
        <f t="shared" si="4"/>
        <v>0</v>
      </c>
      <c r="W228" s="231" t="str">
        <f t="shared" si="5"/>
        <v/>
      </c>
      <c r="X228" s="231">
        <f t="shared" si="6"/>
        <v>0</v>
      </c>
      <c r="Y228" s="231" t="str">
        <f t="shared" si="7"/>
        <v/>
      </c>
      <c r="Z228" s="232" t="str">
        <f t="shared" si="8"/>
        <v/>
      </c>
    </row>
    <row r="229" ht="15.75" customHeight="1">
      <c r="A229" s="112"/>
      <c r="B229" s="244"/>
      <c r="C229" s="245"/>
      <c r="D229" s="239"/>
      <c r="E229" s="220" t="str">
        <f>IF($D229="","",VLOOKUP($D229,DMKH!$A$9:$D$50006,2,0))</f>
        <v/>
      </c>
      <c r="F229" s="220" t="str">
        <f>IF($D229="","",VLOOKUP($D229,DMKH!$A$9:$D$50006,3,0))</f>
        <v/>
      </c>
      <c r="G229" s="220" t="str">
        <f>IF($D229="","",VLOOKUP($D229,DMKH!$A$9:$D$50006,4,0))</f>
        <v/>
      </c>
      <c r="H229" s="239"/>
      <c r="I229" s="239"/>
      <c r="J229" s="113"/>
      <c r="K229" s="112"/>
      <c r="L229" s="224" t="str">
        <f>IF($K229="","",VLOOKUP($K229,'Tong hop'!$A$10:$O$50000,2,0))</f>
        <v/>
      </c>
      <c r="M229" s="225" t="str">
        <f>IF($K229="","",VLOOKUP($K229,'Tong hop'!$A$10:$O$50000,3,0))</f>
        <v/>
      </c>
      <c r="N229" s="246"/>
      <c r="O229" s="227" t="str">
        <f t="shared" si="2"/>
        <v/>
      </c>
      <c r="P229" s="158"/>
      <c r="Q229" s="247"/>
      <c r="R229" s="229" t="str">
        <f>IF(LEFT(A229,2)="PX",IF(K229="",0,VLOOKUP(K229,'Tong hop'!$N$10:$O$50000,2,0)),"")</f>
        <v/>
      </c>
      <c r="S229" s="230">
        <f t="shared" si="3"/>
        <v>0</v>
      </c>
      <c r="T229" s="229" t="str">
        <f>IF($K229="","",VLOOKUP($K229,'Tong hop'!$A$10:$K$50000,10,0))</f>
        <v/>
      </c>
      <c r="U229" s="230" t="str">
        <f>IF($K229="","",VLOOKUP($K229,'Tong hop'!$A$10:$K$50000,11,0))</f>
        <v/>
      </c>
      <c r="V229" s="231">
        <f t="shared" si="4"/>
        <v>0</v>
      </c>
      <c r="W229" s="231" t="str">
        <f t="shared" si="5"/>
        <v/>
      </c>
      <c r="X229" s="231">
        <f t="shared" si="6"/>
        <v>0</v>
      </c>
      <c r="Y229" s="231" t="str">
        <f t="shared" si="7"/>
        <v/>
      </c>
      <c r="Z229" s="232" t="str">
        <f t="shared" si="8"/>
        <v/>
      </c>
    </row>
    <row r="230" ht="15.75" customHeight="1">
      <c r="A230" s="112"/>
      <c r="B230" s="244"/>
      <c r="C230" s="245"/>
      <c r="D230" s="239"/>
      <c r="E230" s="220" t="str">
        <f>IF($D230="","",VLOOKUP($D230,DMKH!$A$9:$D$50006,2,0))</f>
        <v/>
      </c>
      <c r="F230" s="220" t="str">
        <f>IF($D230="","",VLOOKUP($D230,DMKH!$A$9:$D$50006,3,0))</f>
        <v/>
      </c>
      <c r="G230" s="220" t="str">
        <f>IF($D230="","",VLOOKUP($D230,DMKH!$A$9:$D$50006,4,0))</f>
        <v/>
      </c>
      <c r="H230" s="239"/>
      <c r="I230" s="239"/>
      <c r="J230" s="113"/>
      <c r="K230" s="112"/>
      <c r="L230" s="224" t="str">
        <f>IF($K230="","",VLOOKUP($K230,'Tong hop'!$A$10:$O$50000,2,0))</f>
        <v/>
      </c>
      <c r="M230" s="225" t="str">
        <f>IF($K230="","",VLOOKUP($K230,'Tong hop'!$A$10:$O$50000,3,0))</f>
        <v/>
      </c>
      <c r="N230" s="246"/>
      <c r="O230" s="227" t="str">
        <f t="shared" si="2"/>
        <v/>
      </c>
      <c r="P230" s="158"/>
      <c r="Q230" s="247"/>
      <c r="R230" s="229" t="str">
        <f>IF(LEFT(A230,2)="PX",IF(K230="",0,VLOOKUP(K230,'Tong hop'!$N$10:$O$50000,2,0)),"")</f>
        <v/>
      </c>
      <c r="S230" s="230">
        <f t="shared" si="3"/>
        <v>0</v>
      </c>
      <c r="T230" s="229" t="str">
        <f>IF($K230="","",VLOOKUP($K230,'Tong hop'!$A$10:$K$50000,10,0))</f>
        <v/>
      </c>
      <c r="U230" s="230" t="str">
        <f>IF($K230="","",VLOOKUP($K230,'Tong hop'!$A$10:$K$50000,11,0))</f>
        <v/>
      </c>
      <c r="V230" s="231">
        <f t="shared" si="4"/>
        <v>0</v>
      </c>
      <c r="W230" s="231" t="str">
        <f t="shared" si="5"/>
        <v/>
      </c>
      <c r="X230" s="231">
        <f t="shared" si="6"/>
        <v>0</v>
      </c>
      <c r="Y230" s="231" t="str">
        <f t="shared" si="7"/>
        <v/>
      </c>
      <c r="Z230" s="232" t="str">
        <f t="shared" si="8"/>
        <v/>
      </c>
    </row>
    <row r="231" ht="15.75" customHeight="1">
      <c r="A231" s="112"/>
      <c r="B231" s="244"/>
      <c r="C231" s="245"/>
      <c r="D231" s="239"/>
      <c r="E231" s="220" t="str">
        <f>IF($D231="","",VLOOKUP($D231,DMKH!$A$9:$D$50006,2,0))</f>
        <v/>
      </c>
      <c r="F231" s="220" t="str">
        <f>IF($D231="","",VLOOKUP($D231,DMKH!$A$9:$D$50006,3,0))</f>
        <v/>
      </c>
      <c r="G231" s="220" t="str">
        <f>IF($D231="","",VLOOKUP($D231,DMKH!$A$9:$D$50006,4,0))</f>
        <v/>
      </c>
      <c r="H231" s="239"/>
      <c r="I231" s="239"/>
      <c r="J231" s="113"/>
      <c r="K231" s="112"/>
      <c r="L231" s="224" t="str">
        <f>IF($K231="","",VLOOKUP($K231,'Tong hop'!$A$10:$O$50000,2,0))</f>
        <v/>
      </c>
      <c r="M231" s="225" t="str">
        <f>IF($K231="","",VLOOKUP($K231,'Tong hop'!$A$10:$O$50000,3,0))</f>
        <v/>
      </c>
      <c r="N231" s="246"/>
      <c r="O231" s="227" t="str">
        <f t="shared" si="2"/>
        <v/>
      </c>
      <c r="P231" s="158"/>
      <c r="Q231" s="247"/>
      <c r="R231" s="229" t="str">
        <f>IF(LEFT(A231,2)="PX",IF(K231="",0,VLOOKUP(K231,'Tong hop'!$N$10:$O$50000,2,0)),"")</f>
        <v/>
      </c>
      <c r="S231" s="230">
        <f t="shared" si="3"/>
        <v>0</v>
      </c>
      <c r="T231" s="229" t="str">
        <f>IF($K231="","",VLOOKUP($K231,'Tong hop'!$A$10:$K$50000,10,0))</f>
        <v/>
      </c>
      <c r="U231" s="230" t="str">
        <f>IF($K231="","",VLOOKUP($K231,'Tong hop'!$A$10:$K$50000,11,0))</f>
        <v/>
      </c>
      <c r="V231" s="231">
        <f t="shared" si="4"/>
        <v>0</v>
      </c>
      <c r="W231" s="231" t="str">
        <f t="shared" si="5"/>
        <v/>
      </c>
      <c r="X231" s="231">
        <f t="shared" si="6"/>
        <v>0</v>
      </c>
      <c r="Y231" s="231" t="str">
        <f t="shared" si="7"/>
        <v/>
      </c>
      <c r="Z231" s="232" t="str">
        <f t="shared" si="8"/>
        <v/>
      </c>
    </row>
    <row r="232" ht="15.75" customHeight="1">
      <c r="A232" s="112"/>
      <c r="B232" s="244"/>
      <c r="C232" s="245"/>
      <c r="D232" s="239"/>
      <c r="E232" s="220" t="str">
        <f>IF($D232="","",VLOOKUP($D232,DMKH!$A$9:$D$50006,2,0))</f>
        <v/>
      </c>
      <c r="F232" s="220" t="str">
        <f>IF($D232="","",VLOOKUP($D232,DMKH!$A$9:$D$50006,3,0))</f>
        <v/>
      </c>
      <c r="G232" s="220" t="str">
        <f>IF($D232="","",VLOOKUP($D232,DMKH!$A$9:$D$50006,4,0))</f>
        <v/>
      </c>
      <c r="H232" s="239"/>
      <c r="I232" s="239"/>
      <c r="J232" s="113"/>
      <c r="K232" s="112"/>
      <c r="L232" s="224" t="str">
        <f>IF($K232="","",VLOOKUP($K232,'Tong hop'!$A$10:$O$50000,2,0))</f>
        <v/>
      </c>
      <c r="M232" s="225" t="str">
        <f>IF($K232="","",VLOOKUP($K232,'Tong hop'!$A$10:$O$50000,3,0))</f>
        <v/>
      </c>
      <c r="N232" s="246"/>
      <c r="O232" s="227" t="str">
        <f t="shared" si="2"/>
        <v/>
      </c>
      <c r="P232" s="158"/>
      <c r="Q232" s="247"/>
      <c r="R232" s="229" t="str">
        <f>IF(LEFT(A232,2)="PX",IF(K232="",0,VLOOKUP(K232,'Tong hop'!$N$10:$O$50000,2,0)),"")</f>
        <v/>
      </c>
      <c r="S232" s="230">
        <f t="shared" si="3"/>
        <v>0</v>
      </c>
      <c r="T232" s="229" t="str">
        <f>IF($K232="","",VLOOKUP($K232,'Tong hop'!$A$10:$K$50000,10,0))</f>
        <v/>
      </c>
      <c r="U232" s="230" t="str">
        <f>IF($K232="","",VLOOKUP($K232,'Tong hop'!$A$10:$K$50000,11,0))</f>
        <v/>
      </c>
      <c r="V232" s="231">
        <f t="shared" si="4"/>
        <v>0</v>
      </c>
      <c r="W232" s="231" t="str">
        <f t="shared" si="5"/>
        <v/>
      </c>
      <c r="X232" s="231">
        <f t="shared" si="6"/>
        <v>0</v>
      </c>
      <c r="Y232" s="231" t="str">
        <f t="shared" si="7"/>
        <v/>
      </c>
      <c r="Z232" s="232" t="str">
        <f t="shared" si="8"/>
        <v/>
      </c>
    </row>
    <row r="233" ht="15.75" customHeight="1">
      <c r="A233" s="112"/>
      <c r="B233" s="244"/>
      <c r="C233" s="245"/>
      <c r="D233" s="239"/>
      <c r="E233" s="220" t="str">
        <f>IF($D233="","",VLOOKUP($D233,DMKH!$A$9:$D$50006,2,0))</f>
        <v/>
      </c>
      <c r="F233" s="220" t="str">
        <f>IF($D233="","",VLOOKUP($D233,DMKH!$A$9:$D$50006,3,0))</f>
        <v/>
      </c>
      <c r="G233" s="220" t="str">
        <f>IF($D233="","",VLOOKUP($D233,DMKH!$A$9:$D$50006,4,0))</f>
        <v/>
      </c>
      <c r="H233" s="239"/>
      <c r="I233" s="239"/>
      <c r="J233" s="113"/>
      <c r="K233" s="112"/>
      <c r="L233" s="224" t="str">
        <f>IF($K233="","",VLOOKUP($K233,'Tong hop'!$A$10:$O$50000,2,0))</f>
        <v/>
      </c>
      <c r="M233" s="225" t="str">
        <f>IF($K233="","",VLOOKUP($K233,'Tong hop'!$A$10:$O$50000,3,0))</f>
        <v/>
      </c>
      <c r="N233" s="246"/>
      <c r="O233" s="227" t="str">
        <f t="shared" si="2"/>
        <v/>
      </c>
      <c r="P233" s="158"/>
      <c r="Q233" s="247"/>
      <c r="R233" s="229" t="str">
        <f>IF(LEFT(A233,2)="PX",IF(K233="",0,VLOOKUP(K233,'Tong hop'!$N$10:$O$50000,2,0)),"")</f>
        <v/>
      </c>
      <c r="S233" s="230">
        <f t="shared" si="3"/>
        <v>0</v>
      </c>
      <c r="T233" s="229" t="str">
        <f>IF($K233="","",VLOOKUP($K233,'Tong hop'!$A$10:$K$50000,10,0))</f>
        <v/>
      </c>
      <c r="U233" s="230" t="str">
        <f>IF($K233="","",VLOOKUP($K233,'Tong hop'!$A$10:$K$50000,11,0))</f>
        <v/>
      </c>
      <c r="V233" s="231">
        <f t="shared" si="4"/>
        <v>0</v>
      </c>
      <c r="W233" s="231" t="str">
        <f t="shared" si="5"/>
        <v/>
      </c>
      <c r="X233" s="231">
        <f t="shared" si="6"/>
        <v>0</v>
      </c>
      <c r="Y233" s="231" t="str">
        <f t="shared" si="7"/>
        <v/>
      </c>
      <c r="Z233" s="232" t="str">
        <f t="shared" si="8"/>
        <v/>
      </c>
    </row>
    <row r="234" ht="15.75" customHeight="1">
      <c r="A234" s="112"/>
      <c r="B234" s="244"/>
      <c r="C234" s="245"/>
      <c r="D234" s="239"/>
      <c r="E234" s="220" t="str">
        <f>IF($D234="","",VLOOKUP($D234,DMKH!$A$9:$D$50006,2,0))</f>
        <v/>
      </c>
      <c r="F234" s="220" t="str">
        <f>IF($D234="","",VLOOKUP($D234,DMKH!$A$9:$D$50006,3,0))</f>
        <v/>
      </c>
      <c r="G234" s="220" t="str">
        <f>IF($D234="","",VLOOKUP($D234,DMKH!$A$9:$D$50006,4,0))</f>
        <v/>
      </c>
      <c r="H234" s="239"/>
      <c r="I234" s="239"/>
      <c r="J234" s="113"/>
      <c r="K234" s="112"/>
      <c r="L234" s="224" t="str">
        <f>IF($K234="","",VLOOKUP($K234,'Tong hop'!$A$10:$O$50000,2,0))</f>
        <v/>
      </c>
      <c r="M234" s="225" t="str">
        <f>IF($K234="","",VLOOKUP($K234,'Tong hop'!$A$10:$O$50000,3,0))</f>
        <v/>
      </c>
      <c r="N234" s="246"/>
      <c r="O234" s="227" t="str">
        <f t="shared" si="2"/>
        <v/>
      </c>
      <c r="P234" s="158"/>
      <c r="Q234" s="247"/>
      <c r="R234" s="229" t="str">
        <f>IF(LEFT(A234,2)="PX",IF(K234="",0,VLOOKUP(K234,'Tong hop'!$N$10:$O$50000,2,0)),"")</f>
        <v/>
      </c>
      <c r="S234" s="230">
        <f t="shared" si="3"/>
        <v>0</v>
      </c>
      <c r="T234" s="229" t="str">
        <f>IF($K234="","",VLOOKUP($K234,'Tong hop'!$A$10:$K$50000,10,0))</f>
        <v/>
      </c>
      <c r="U234" s="230" t="str">
        <f>IF($K234="","",VLOOKUP($K234,'Tong hop'!$A$10:$K$50000,11,0))</f>
        <v/>
      </c>
      <c r="V234" s="231">
        <f t="shared" si="4"/>
        <v>0</v>
      </c>
      <c r="W234" s="231" t="str">
        <f t="shared" si="5"/>
        <v/>
      </c>
      <c r="X234" s="231">
        <f t="shared" si="6"/>
        <v>0</v>
      </c>
      <c r="Y234" s="231" t="str">
        <f t="shared" si="7"/>
        <v/>
      </c>
      <c r="Z234" s="232" t="str">
        <f t="shared" si="8"/>
        <v/>
      </c>
    </row>
    <row r="235" ht="15.75" customHeight="1">
      <c r="A235" s="112"/>
      <c r="B235" s="244"/>
      <c r="C235" s="245"/>
      <c r="D235" s="239"/>
      <c r="E235" s="220" t="str">
        <f>IF($D235="","",VLOOKUP($D235,DMKH!$A$9:$D$50006,2,0))</f>
        <v/>
      </c>
      <c r="F235" s="220" t="str">
        <f>IF($D235="","",VLOOKUP($D235,DMKH!$A$9:$D$50006,3,0))</f>
        <v/>
      </c>
      <c r="G235" s="220" t="str">
        <f>IF($D235="","",VLOOKUP($D235,DMKH!$A$9:$D$50006,4,0))</f>
        <v/>
      </c>
      <c r="H235" s="239"/>
      <c r="I235" s="239"/>
      <c r="J235" s="113"/>
      <c r="K235" s="112"/>
      <c r="L235" s="224" t="str">
        <f>IF($K235="","",VLOOKUP($K235,'Tong hop'!$A$10:$O$50000,2,0))</f>
        <v/>
      </c>
      <c r="M235" s="225" t="str">
        <f>IF($K235="","",VLOOKUP($K235,'Tong hop'!$A$10:$O$50000,3,0))</f>
        <v/>
      </c>
      <c r="N235" s="246"/>
      <c r="O235" s="227" t="str">
        <f t="shared" si="2"/>
        <v/>
      </c>
      <c r="P235" s="158"/>
      <c r="Q235" s="247"/>
      <c r="R235" s="229" t="str">
        <f>IF(LEFT(A235,2)="PX",IF(K235="",0,VLOOKUP(K235,'Tong hop'!$N$10:$O$50000,2,0)),"")</f>
        <v/>
      </c>
      <c r="S235" s="230">
        <f t="shared" si="3"/>
        <v>0</v>
      </c>
      <c r="T235" s="229" t="str">
        <f>IF($K235="","",VLOOKUP($K235,'Tong hop'!$A$10:$K$50000,10,0))</f>
        <v/>
      </c>
      <c r="U235" s="230" t="str">
        <f>IF($K235="","",VLOOKUP($K235,'Tong hop'!$A$10:$K$50000,11,0))</f>
        <v/>
      </c>
      <c r="V235" s="231">
        <f t="shared" si="4"/>
        <v>0</v>
      </c>
      <c r="W235" s="231" t="str">
        <f t="shared" si="5"/>
        <v/>
      </c>
      <c r="X235" s="231">
        <f t="shared" si="6"/>
        <v>0</v>
      </c>
      <c r="Y235" s="231" t="str">
        <f t="shared" si="7"/>
        <v/>
      </c>
      <c r="Z235" s="232" t="str">
        <f t="shared" si="8"/>
        <v/>
      </c>
    </row>
    <row r="236" ht="15.75" customHeight="1">
      <c r="A236" s="112"/>
      <c r="B236" s="244"/>
      <c r="C236" s="245"/>
      <c r="D236" s="239"/>
      <c r="E236" s="220" t="str">
        <f>IF($D236="","",VLOOKUP($D236,DMKH!$A$9:$D$50006,2,0))</f>
        <v/>
      </c>
      <c r="F236" s="220" t="str">
        <f>IF($D236="","",VLOOKUP($D236,DMKH!$A$9:$D$50006,3,0))</f>
        <v/>
      </c>
      <c r="G236" s="220" t="str">
        <f>IF($D236="","",VLOOKUP($D236,DMKH!$A$9:$D$50006,4,0))</f>
        <v/>
      </c>
      <c r="H236" s="239"/>
      <c r="I236" s="239"/>
      <c r="J236" s="113"/>
      <c r="K236" s="112"/>
      <c r="L236" s="224" t="str">
        <f>IF($K236="","",VLOOKUP($K236,'Tong hop'!$A$10:$O$50000,2,0))</f>
        <v/>
      </c>
      <c r="M236" s="225" t="str">
        <f>IF($K236="","",VLOOKUP($K236,'Tong hop'!$A$10:$O$50000,3,0))</f>
        <v/>
      </c>
      <c r="N236" s="246"/>
      <c r="O236" s="227" t="str">
        <f t="shared" si="2"/>
        <v/>
      </c>
      <c r="P236" s="158"/>
      <c r="Q236" s="247"/>
      <c r="R236" s="229" t="str">
        <f>IF(LEFT(A236,2)="PX",IF(K236="",0,VLOOKUP(K236,'Tong hop'!$N$10:$O$50000,2,0)),"")</f>
        <v/>
      </c>
      <c r="S236" s="230">
        <f t="shared" si="3"/>
        <v>0</v>
      </c>
      <c r="T236" s="229" t="str">
        <f>IF($K236="","",VLOOKUP($K236,'Tong hop'!$A$10:$K$50000,10,0))</f>
        <v/>
      </c>
      <c r="U236" s="230" t="str">
        <f>IF($K236="","",VLOOKUP($K236,'Tong hop'!$A$10:$K$50000,11,0))</f>
        <v/>
      </c>
      <c r="V236" s="231">
        <f t="shared" si="4"/>
        <v>0</v>
      </c>
      <c r="W236" s="231" t="str">
        <f t="shared" si="5"/>
        <v/>
      </c>
      <c r="X236" s="231">
        <f t="shared" si="6"/>
        <v>0</v>
      </c>
      <c r="Y236" s="231" t="str">
        <f t="shared" si="7"/>
        <v/>
      </c>
      <c r="Z236" s="232" t="str">
        <f t="shared" si="8"/>
        <v/>
      </c>
    </row>
    <row r="237" ht="15.75" customHeight="1">
      <c r="A237" s="112"/>
      <c r="B237" s="244"/>
      <c r="C237" s="245"/>
      <c r="D237" s="239"/>
      <c r="E237" s="220" t="str">
        <f>IF($D237="","",VLOOKUP($D237,DMKH!$A$9:$D$50006,2,0))</f>
        <v/>
      </c>
      <c r="F237" s="220" t="str">
        <f>IF($D237="","",VLOOKUP($D237,DMKH!$A$9:$D$50006,3,0))</f>
        <v/>
      </c>
      <c r="G237" s="220" t="str">
        <f>IF($D237="","",VLOOKUP($D237,DMKH!$A$9:$D$50006,4,0))</f>
        <v/>
      </c>
      <c r="H237" s="239"/>
      <c r="I237" s="239"/>
      <c r="J237" s="113"/>
      <c r="K237" s="112"/>
      <c r="L237" s="224" t="str">
        <f>IF($K237="","",VLOOKUP($K237,'Tong hop'!$A$10:$O$50000,2,0))</f>
        <v/>
      </c>
      <c r="M237" s="225" t="str">
        <f>IF($K237="","",VLOOKUP($K237,'Tong hop'!$A$10:$O$50000,3,0))</f>
        <v/>
      </c>
      <c r="N237" s="246"/>
      <c r="O237" s="227" t="str">
        <f t="shared" si="2"/>
        <v/>
      </c>
      <c r="P237" s="158"/>
      <c r="Q237" s="247"/>
      <c r="R237" s="229" t="str">
        <f>IF(LEFT(A237,2)="PX",IF(K237="",0,VLOOKUP(K237,'Tong hop'!$N$10:$O$50000,2,0)),"")</f>
        <v/>
      </c>
      <c r="S237" s="230">
        <f t="shared" si="3"/>
        <v>0</v>
      </c>
      <c r="T237" s="229" t="str">
        <f>IF($K237="","",VLOOKUP($K237,'Tong hop'!$A$10:$K$50000,10,0))</f>
        <v/>
      </c>
      <c r="U237" s="230" t="str">
        <f>IF($K237="","",VLOOKUP($K237,'Tong hop'!$A$10:$K$50000,11,0))</f>
        <v/>
      </c>
      <c r="V237" s="231">
        <f t="shared" si="4"/>
        <v>0</v>
      </c>
      <c r="W237" s="231" t="str">
        <f t="shared" si="5"/>
        <v/>
      </c>
      <c r="X237" s="231">
        <f t="shared" si="6"/>
        <v>0</v>
      </c>
      <c r="Y237" s="231" t="str">
        <f t="shared" si="7"/>
        <v/>
      </c>
      <c r="Z237" s="232" t="str">
        <f t="shared" si="8"/>
        <v/>
      </c>
    </row>
    <row r="238" ht="15.75" customHeight="1">
      <c r="A238" s="112"/>
      <c r="B238" s="244"/>
      <c r="C238" s="245"/>
      <c r="D238" s="239"/>
      <c r="E238" s="220" t="str">
        <f>IF($D238="","",VLOOKUP($D238,DMKH!$A$9:$D$50006,2,0))</f>
        <v/>
      </c>
      <c r="F238" s="220" t="str">
        <f>IF($D238="","",VLOOKUP($D238,DMKH!$A$9:$D$50006,3,0))</f>
        <v/>
      </c>
      <c r="G238" s="220" t="str">
        <f>IF($D238="","",VLOOKUP($D238,DMKH!$A$9:$D$50006,4,0))</f>
        <v/>
      </c>
      <c r="H238" s="239"/>
      <c r="I238" s="239"/>
      <c r="J238" s="113"/>
      <c r="K238" s="112"/>
      <c r="L238" s="224" t="str">
        <f>IF($K238="","",VLOOKUP($K238,'Tong hop'!$A$10:$O$50000,2,0))</f>
        <v/>
      </c>
      <c r="M238" s="225" t="str">
        <f>IF($K238="","",VLOOKUP($K238,'Tong hop'!$A$10:$O$50000,3,0))</f>
        <v/>
      </c>
      <c r="N238" s="246"/>
      <c r="O238" s="227" t="str">
        <f t="shared" si="2"/>
        <v/>
      </c>
      <c r="P238" s="158"/>
      <c r="Q238" s="247"/>
      <c r="R238" s="229" t="str">
        <f>IF(LEFT(A238,2)="PX",IF(K238="",0,VLOOKUP(K238,'Tong hop'!$N$10:$O$50000,2,0)),"")</f>
        <v/>
      </c>
      <c r="S238" s="230">
        <f t="shared" si="3"/>
        <v>0</v>
      </c>
      <c r="T238" s="229" t="str">
        <f>IF($K238="","",VLOOKUP($K238,'Tong hop'!$A$10:$K$50000,10,0))</f>
        <v/>
      </c>
      <c r="U238" s="230" t="str">
        <f>IF($K238="","",VLOOKUP($K238,'Tong hop'!$A$10:$K$50000,11,0))</f>
        <v/>
      </c>
      <c r="V238" s="231">
        <f t="shared" si="4"/>
        <v>0</v>
      </c>
      <c r="W238" s="231" t="str">
        <f t="shared" si="5"/>
        <v/>
      </c>
      <c r="X238" s="231">
        <f t="shared" si="6"/>
        <v>0</v>
      </c>
      <c r="Y238" s="231" t="str">
        <f t="shared" si="7"/>
        <v/>
      </c>
      <c r="Z238" s="232" t="str">
        <f t="shared" si="8"/>
        <v/>
      </c>
    </row>
    <row r="239" ht="15.75" customHeight="1">
      <c r="A239" s="112"/>
      <c r="B239" s="244"/>
      <c r="C239" s="245"/>
      <c r="D239" s="239"/>
      <c r="E239" s="220" t="str">
        <f>IF($D239="","",VLOOKUP($D239,DMKH!$A$9:$D$50006,2,0))</f>
        <v/>
      </c>
      <c r="F239" s="220" t="str">
        <f>IF($D239="","",VLOOKUP($D239,DMKH!$A$9:$D$50006,3,0))</f>
        <v/>
      </c>
      <c r="G239" s="220" t="str">
        <f>IF($D239="","",VLOOKUP($D239,DMKH!$A$9:$D$50006,4,0))</f>
        <v/>
      </c>
      <c r="H239" s="239"/>
      <c r="I239" s="239"/>
      <c r="J239" s="113"/>
      <c r="K239" s="112"/>
      <c r="L239" s="224" t="str">
        <f>IF($K239="","",VLOOKUP($K239,'Tong hop'!$A$10:$O$50000,2,0))</f>
        <v/>
      </c>
      <c r="M239" s="225" t="str">
        <f>IF($K239="","",VLOOKUP($K239,'Tong hop'!$A$10:$O$50000,3,0))</f>
        <v/>
      </c>
      <c r="N239" s="246"/>
      <c r="O239" s="227" t="str">
        <f t="shared" si="2"/>
        <v/>
      </c>
      <c r="P239" s="158"/>
      <c r="Q239" s="247"/>
      <c r="R239" s="229" t="str">
        <f>IF(LEFT(A239,2)="PX",IF(K239="",0,VLOOKUP(K239,'Tong hop'!$N$10:$O$50000,2,0)),"")</f>
        <v/>
      </c>
      <c r="S239" s="230">
        <f t="shared" si="3"/>
        <v>0</v>
      </c>
      <c r="T239" s="229" t="str">
        <f>IF($K239="","",VLOOKUP($K239,'Tong hop'!$A$10:$K$50000,10,0))</f>
        <v/>
      </c>
      <c r="U239" s="230" t="str">
        <f>IF($K239="","",VLOOKUP($K239,'Tong hop'!$A$10:$K$50000,11,0))</f>
        <v/>
      </c>
      <c r="V239" s="231">
        <f t="shared" si="4"/>
        <v>0</v>
      </c>
      <c r="W239" s="231" t="str">
        <f t="shared" si="5"/>
        <v/>
      </c>
      <c r="X239" s="231">
        <f t="shared" si="6"/>
        <v>0</v>
      </c>
      <c r="Y239" s="231" t="str">
        <f t="shared" si="7"/>
        <v/>
      </c>
      <c r="Z239" s="232" t="str">
        <f t="shared" si="8"/>
        <v/>
      </c>
    </row>
    <row r="240" ht="15.75" customHeight="1">
      <c r="A240" s="112"/>
      <c r="B240" s="244"/>
      <c r="C240" s="245"/>
      <c r="D240" s="239"/>
      <c r="E240" s="220" t="str">
        <f>IF($D240="","",VLOOKUP($D240,DMKH!$A$9:$D$50006,2,0))</f>
        <v/>
      </c>
      <c r="F240" s="220" t="str">
        <f>IF($D240="","",VLOOKUP($D240,DMKH!$A$9:$D$50006,3,0))</f>
        <v/>
      </c>
      <c r="G240" s="220" t="str">
        <f>IF($D240="","",VLOOKUP($D240,DMKH!$A$9:$D$50006,4,0))</f>
        <v/>
      </c>
      <c r="H240" s="239"/>
      <c r="I240" s="239"/>
      <c r="J240" s="113"/>
      <c r="K240" s="112"/>
      <c r="L240" s="224" t="str">
        <f>IF($K240="","",VLOOKUP($K240,'Tong hop'!$A$10:$O$50000,2,0))</f>
        <v/>
      </c>
      <c r="M240" s="225" t="str">
        <f>IF($K240="","",VLOOKUP($K240,'Tong hop'!$A$10:$O$50000,3,0))</f>
        <v/>
      </c>
      <c r="N240" s="246"/>
      <c r="O240" s="227" t="str">
        <f t="shared" si="2"/>
        <v/>
      </c>
      <c r="P240" s="158"/>
      <c r="Q240" s="247"/>
      <c r="R240" s="229" t="str">
        <f>IF(LEFT(A240,2)="PX",IF(K240="",0,VLOOKUP(K240,'Tong hop'!$N$10:$O$50000,2,0)),"")</f>
        <v/>
      </c>
      <c r="S240" s="230">
        <f t="shared" si="3"/>
        <v>0</v>
      </c>
      <c r="T240" s="229" t="str">
        <f>IF($K240="","",VLOOKUP($K240,'Tong hop'!$A$10:$K$50000,10,0))</f>
        <v/>
      </c>
      <c r="U240" s="230" t="str">
        <f>IF($K240="","",VLOOKUP($K240,'Tong hop'!$A$10:$K$50000,11,0))</f>
        <v/>
      </c>
      <c r="V240" s="231">
        <f t="shared" si="4"/>
        <v>0</v>
      </c>
      <c r="W240" s="231" t="str">
        <f t="shared" si="5"/>
        <v/>
      </c>
      <c r="X240" s="231">
        <f t="shared" si="6"/>
        <v>0</v>
      </c>
      <c r="Y240" s="231" t="str">
        <f t="shared" si="7"/>
        <v/>
      </c>
      <c r="Z240" s="232" t="str">
        <f t="shared" si="8"/>
        <v/>
      </c>
    </row>
    <row r="241" ht="15.75" customHeight="1">
      <c r="A241" s="112"/>
      <c r="B241" s="244"/>
      <c r="C241" s="245"/>
      <c r="D241" s="239"/>
      <c r="E241" s="220" t="str">
        <f>IF($D241="","",VLOOKUP($D241,DMKH!$A$9:$D$50006,2,0))</f>
        <v/>
      </c>
      <c r="F241" s="220" t="str">
        <f>IF($D241="","",VLOOKUP($D241,DMKH!$A$9:$D$50006,3,0))</f>
        <v/>
      </c>
      <c r="G241" s="220" t="str">
        <f>IF($D241="","",VLOOKUP($D241,DMKH!$A$9:$D$50006,4,0))</f>
        <v/>
      </c>
      <c r="H241" s="239"/>
      <c r="I241" s="239"/>
      <c r="J241" s="113"/>
      <c r="K241" s="112"/>
      <c r="L241" s="224" t="str">
        <f>IF($K241="","",VLOOKUP($K241,'Tong hop'!$A$10:$O$50000,2,0))</f>
        <v/>
      </c>
      <c r="M241" s="225" t="str">
        <f>IF($K241="","",VLOOKUP($K241,'Tong hop'!$A$10:$O$50000,3,0))</f>
        <v/>
      </c>
      <c r="N241" s="246"/>
      <c r="O241" s="227" t="str">
        <f t="shared" si="2"/>
        <v/>
      </c>
      <c r="P241" s="158"/>
      <c r="Q241" s="247"/>
      <c r="R241" s="229" t="str">
        <f>IF(LEFT(A241,2)="PX",IF(K241="",0,VLOOKUP(K241,'Tong hop'!$N$10:$O$50000,2,0)),"")</f>
        <v/>
      </c>
      <c r="S241" s="230">
        <f t="shared" si="3"/>
        <v>0</v>
      </c>
      <c r="T241" s="229" t="str">
        <f>IF($K241="","",VLOOKUP($K241,'Tong hop'!$A$10:$K$50000,10,0))</f>
        <v/>
      </c>
      <c r="U241" s="230" t="str">
        <f>IF($K241="","",VLOOKUP($K241,'Tong hop'!$A$10:$K$50000,11,0))</f>
        <v/>
      </c>
      <c r="V241" s="231">
        <f t="shared" si="4"/>
        <v>0</v>
      </c>
      <c r="W241" s="231" t="str">
        <f t="shared" si="5"/>
        <v/>
      </c>
      <c r="X241" s="231">
        <f t="shared" si="6"/>
        <v>0</v>
      </c>
      <c r="Y241" s="231" t="str">
        <f t="shared" si="7"/>
        <v/>
      </c>
      <c r="Z241" s="232" t="str">
        <f t="shared" si="8"/>
        <v/>
      </c>
    </row>
    <row r="242" ht="15.75" customHeight="1">
      <c r="A242" s="112"/>
      <c r="B242" s="244"/>
      <c r="C242" s="245"/>
      <c r="D242" s="239"/>
      <c r="E242" s="220" t="str">
        <f>IF($D242="","",VLOOKUP($D242,DMKH!$A$9:$D$50006,2,0))</f>
        <v/>
      </c>
      <c r="F242" s="220" t="str">
        <f>IF($D242="","",VLOOKUP($D242,DMKH!$A$9:$D$50006,3,0))</f>
        <v/>
      </c>
      <c r="G242" s="220" t="str">
        <f>IF($D242="","",VLOOKUP($D242,DMKH!$A$9:$D$50006,4,0))</f>
        <v/>
      </c>
      <c r="H242" s="239"/>
      <c r="I242" s="239"/>
      <c r="J242" s="113"/>
      <c r="K242" s="112"/>
      <c r="L242" s="224" t="str">
        <f>IF($K242="","",VLOOKUP($K242,'Tong hop'!$A$10:$O$50000,2,0))</f>
        <v/>
      </c>
      <c r="M242" s="225" t="str">
        <f>IF($K242="","",VLOOKUP($K242,'Tong hop'!$A$10:$O$50000,3,0))</f>
        <v/>
      </c>
      <c r="N242" s="246"/>
      <c r="O242" s="227" t="str">
        <f t="shared" si="2"/>
        <v/>
      </c>
      <c r="P242" s="158"/>
      <c r="Q242" s="247"/>
      <c r="R242" s="229" t="str">
        <f>IF(LEFT(A242,2)="PX",IF(K242="",0,VLOOKUP(K242,'Tong hop'!$N$10:$O$50000,2,0)),"")</f>
        <v/>
      </c>
      <c r="S242" s="230">
        <f t="shared" si="3"/>
        <v>0</v>
      </c>
      <c r="T242" s="229" t="str">
        <f>IF($K242="","",VLOOKUP($K242,'Tong hop'!$A$10:$K$50000,10,0))</f>
        <v/>
      </c>
      <c r="U242" s="230" t="str">
        <f>IF($K242="","",VLOOKUP($K242,'Tong hop'!$A$10:$K$50000,11,0))</f>
        <v/>
      </c>
      <c r="V242" s="231">
        <f t="shared" si="4"/>
        <v>0</v>
      </c>
      <c r="W242" s="231" t="str">
        <f t="shared" si="5"/>
        <v/>
      </c>
      <c r="X242" s="231">
        <f t="shared" si="6"/>
        <v>0</v>
      </c>
      <c r="Y242" s="231" t="str">
        <f t="shared" si="7"/>
        <v/>
      </c>
      <c r="Z242" s="232" t="str">
        <f t="shared" si="8"/>
        <v/>
      </c>
    </row>
    <row r="243" ht="15.75" customHeight="1">
      <c r="A243" s="112"/>
      <c r="B243" s="244"/>
      <c r="C243" s="245"/>
      <c r="D243" s="239"/>
      <c r="E243" s="220" t="str">
        <f>IF($D243="","",VLOOKUP($D243,DMKH!$A$9:$D$50006,2,0))</f>
        <v/>
      </c>
      <c r="F243" s="220" t="str">
        <f>IF($D243="","",VLOOKUP($D243,DMKH!$A$9:$D$50006,3,0))</f>
        <v/>
      </c>
      <c r="G243" s="220" t="str">
        <f>IF($D243="","",VLOOKUP($D243,DMKH!$A$9:$D$50006,4,0))</f>
        <v/>
      </c>
      <c r="H243" s="239"/>
      <c r="I243" s="239"/>
      <c r="J243" s="113"/>
      <c r="K243" s="112"/>
      <c r="L243" s="224" t="str">
        <f>IF($K243="","",VLOOKUP($K243,'Tong hop'!$A$10:$O$50000,2,0))</f>
        <v/>
      </c>
      <c r="M243" s="225" t="str">
        <f>IF($K243="","",VLOOKUP($K243,'Tong hop'!$A$10:$O$50000,3,0))</f>
        <v/>
      </c>
      <c r="N243" s="246"/>
      <c r="O243" s="227" t="str">
        <f t="shared" si="2"/>
        <v/>
      </c>
      <c r="P243" s="158"/>
      <c r="Q243" s="247"/>
      <c r="R243" s="229" t="str">
        <f>IF(LEFT(A243,2)="PX",IF(K243="",0,VLOOKUP(K243,'Tong hop'!$N$10:$O$50000,2,0)),"")</f>
        <v/>
      </c>
      <c r="S243" s="230">
        <f t="shared" si="3"/>
        <v>0</v>
      </c>
      <c r="T243" s="229" t="str">
        <f>IF($K243="","",VLOOKUP($K243,'Tong hop'!$A$10:$K$50000,10,0))</f>
        <v/>
      </c>
      <c r="U243" s="230" t="str">
        <f>IF($K243="","",VLOOKUP($K243,'Tong hop'!$A$10:$K$50000,11,0))</f>
        <v/>
      </c>
      <c r="V243" s="231">
        <f t="shared" si="4"/>
        <v>0</v>
      </c>
      <c r="W243" s="231" t="str">
        <f t="shared" si="5"/>
        <v/>
      </c>
      <c r="X243" s="231">
        <f t="shared" si="6"/>
        <v>0</v>
      </c>
      <c r="Y243" s="231" t="str">
        <f t="shared" si="7"/>
        <v/>
      </c>
      <c r="Z243" s="232" t="str">
        <f t="shared" si="8"/>
        <v/>
      </c>
    </row>
    <row r="244" ht="15.75" customHeight="1">
      <c r="A244" s="112"/>
      <c r="B244" s="244"/>
      <c r="C244" s="245"/>
      <c r="D244" s="239"/>
      <c r="E244" s="220" t="str">
        <f>IF($D244="","",VLOOKUP($D244,DMKH!$A$9:$D$50006,2,0))</f>
        <v/>
      </c>
      <c r="F244" s="220" t="str">
        <f>IF($D244="","",VLOOKUP($D244,DMKH!$A$9:$D$50006,3,0))</f>
        <v/>
      </c>
      <c r="G244" s="220" t="str">
        <f>IF($D244="","",VLOOKUP($D244,DMKH!$A$9:$D$50006,4,0))</f>
        <v/>
      </c>
      <c r="H244" s="239"/>
      <c r="I244" s="239"/>
      <c r="J244" s="113"/>
      <c r="K244" s="112"/>
      <c r="L244" s="224" t="str">
        <f>IF($K244="","",VLOOKUP($K244,'Tong hop'!$A$10:$O$50000,2,0))</f>
        <v/>
      </c>
      <c r="M244" s="225" t="str">
        <f>IF($K244="","",VLOOKUP($K244,'Tong hop'!$A$10:$O$50000,3,0))</f>
        <v/>
      </c>
      <c r="N244" s="246"/>
      <c r="O244" s="227" t="str">
        <f t="shared" si="2"/>
        <v/>
      </c>
      <c r="P244" s="158"/>
      <c r="Q244" s="247"/>
      <c r="R244" s="229" t="str">
        <f>IF(LEFT(A244,2)="PX",IF(K244="",0,VLOOKUP(K244,'Tong hop'!$N$10:$O$50000,2,0)),"")</f>
        <v/>
      </c>
      <c r="S244" s="230">
        <f t="shared" si="3"/>
        <v>0</v>
      </c>
      <c r="T244" s="229" t="str">
        <f>IF($K244="","",VLOOKUP($K244,'Tong hop'!$A$10:$K$50000,10,0))</f>
        <v/>
      </c>
      <c r="U244" s="230" t="str">
        <f>IF($K244="","",VLOOKUP($K244,'Tong hop'!$A$10:$K$50000,11,0))</f>
        <v/>
      </c>
      <c r="V244" s="231">
        <f t="shared" si="4"/>
        <v>0</v>
      </c>
      <c r="W244" s="231" t="str">
        <f t="shared" si="5"/>
        <v/>
      </c>
      <c r="X244" s="231">
        <f t="shared" si="6"/>
        <v>0</v>
      </c>
      <c r="Y244" s="231" t="str">
        <f t="shared" si="7"/>
        <v/>
      </c>
      <c r="Z244" s="232" t="str">
        <f t="shared" si="8"/>
        <v/>
      </c>
    </row>
    <row r="245" ht="15.75" customHeight="1">
      <c r="A245" s="112"/>
      <c r="B245" s="244"/>
      <c r="C245" s="245"/>
      <c r="D245" s="239"/>
      <c r="E245" s="220" t="str">
        <f>IF($D245="","",VLOOKUP($D245,DMKH!$A$9:$D$50006,2,0))</f>
        <v/>
      </c>
      <c r="F245" s="220" t="str">
        <f>IF($D245="","",VLOOKUP($D245,DMKH!$A$9:$D$50006,3,0))</f>
        <v/>
      </c>
      <c r="G245" s="220" t="str">
        <f>IF($D245="","",VLOOKUP($D245,DMKH!$A$9:$D$50006,4,0))</f>
        <v/>
      </c>
      <c r="H245" s="239"/>
      <c r="I245" s="239"/>
      <c r="J245" s="113"/>
      <c r="K245" s="112"/>
      <c r="L245" s="224" t="str">
        <f>IF($K245="","",VLOOKUP($K245,'Tong hop'!$A$10:$O$50000,2,0))</f>
        <v/>
      </c>
      <c r="M245" s="225" t="str">
        <f>IF($K245="","",VLOOKUP($K245,'Tong hop'!$A$10:$O$50000,3,0))</f>
        <v/>
      </c>
      <c r="N245" s="246"/>
      <c r="O245" s="227" t="str">
        <f t="shared" si="2"/>
        <v/>
      </c>
      <c r="P245" s="158"/>
      <c r="Q245" s="247"/>
      <c r="R245" s="229" t="str">
        <f>IF(LEFT(A245,2)="PX",IF(K245="",0,VLOOKUP(K245,'Tong hop'!$N$10:$O$50000,2,0)),"")</f>
        <v/>
      </c>
      <c r="S245" s="230">
        <f t="shared" si="3"/>
        <v>0</v>
      </c>
      <c r="T245" s="229" t="str">
        <f>IF($K245="","",VLOOKUP($K245,'Tong hop'!$A$10:$K$50000,10,0))</f>
        <v/>
      </c>
      <c r="U245" s="230" t="str">
        <f>IF($K245="","",VLOOKUP($K245,'Tong hop'!$A$10:$K$50000,11,0))</f>
        <v/>
      </c>
      <c r="V245" s="231">
        <f t="shared" si="4"/>
        <v>0</v>
      </c>
      <c r="W245" s="231" t="str">
        <f t="shared" si="5"/>
        <v/>
      </c>
      <c r="X245" s="231">
        <f t="shared" si="6"/>
        <v>0</v>
      </c>
      <c r="Y245" s="231" t="str">
        <f t="shared" si="7"/>
        <v/>
      </c>
      <c r="Z245" s="232" t="str">
        <f t="shared" si="8"/>
        <v/>
      </c>
    </row>
    <row r="246" ht="15.75" customHeight="1">
      <c r="A246" s="112"/>
      <c r="B246" s="244"/>
      <c r="C246" s="245"/>
      <c r="D246" s="239"/>
      <c r="E246" s="220" t="str">
        <f>IF($D246="","",VLOOKUP($D246,DMKH!$A$9:$D$50006,2,0))</f>
        <v/>
      </c>
      <c r="F246" s="220" t="str">
        <f>IF($D246="","",VLOOKUP($D246,DMKH!$A$9:$D$50006,3,0))</f>
        <v/>
      </c>
      <c r="G246" s="220" t="str">
        <f>IF($D246="","",VLOOKUP($D246,DMKH!$A$9:$D$50006,4,0))</f>
        <v/>
      </c>
      <c r="H246" s="239"/>
      <c r="I246" s="239"/>
      <c r="J246" s="113"/>
      <c r="K246" s="112"/>
      <c r="L246" s="224" t="str">
        <f>IF($K246="","",VLOOKUP($K246,'Tong hop'!$A$10:$O$50000,2,0))</f>
        <v/>
      </c>
      <c r="M246" s="225" t="str">
        <f>IF($K246="","",VLOOKUP($K246,'Tong hop'!$A$10:$O$50000,3,0))</f>
        <v/>
      </c>
      <c r="N246" s="246"/>
      <c r="O246" s="227" t="str">
        <f t="shared" si="2"/>
        <v/>
      </c>
      <c r="P246" s="158"/>
      <c r="Q246" s="247"/>
      <c r="R246" s="229" t="str">
        <f>IF(LEFT(A246,2)="PX",IF(K246="",0,VLOOKUP(K246,'Tong hop'!$N$10:$O$50000,2,0)),"")</f>
        <v/>
      </c>
      <c r="S246" s="230">
        <f t="shared" si="3"/>
        <v>0</v>
      </c>
      <c r="T246" s="229" t="str">
        <f>IF($K246="","",VLOOKUP($K246,'Tong hop'!$A$10:$K$50000,10,0))</f>
        <v/>
      </c>
      <c r="U246" s="230" t="str">
        <f>IF($K246="","",VLOOKUP($K246,'Tong hop'!$A$10:$K$50000,11,0))</f>
        <v/>
      </c>
      <c r="V246" s="231">
        <f t="shared" si="4"/>
        <v>0</v>
      </c>
      <c r="W246" s="231" t="str">
        <f t="shared" si="5"/>
        <v/>
      </c>
      <c r="X246" s="231">
        <f t="shared" si="6"/>
        <v>0</v>
      </c>
      <c r="Y246" s="231" t="str">
        <f t="shared" si="7"/>
        <v/>
      </c>
      <c r="Z246" s="232" t="str">
        <f t="shared" si="8"/>
        <v/>
      </c>
    </row>
    <row r="247" ht="15.75" customHeight="1">
      <c r="A247" s="112"/>
      <c r="B247" s="244"/>
      <c r="C247" s="245"/>
      <c r="D247" s="239"/>
      <c r="E247" s="220" t="str">
        <f>IF($D247="","",VLOOKUP($D247,DMKH!$A$9:$D$50006,2,0))</f>
        <v/>
      </c>
      <c r="F247" s="220" t="str">
        <f>IF($D247="","",VLOOKUP($D247,DMKH!$A$9:$D$50006,3,0))</f>
        <v/>
      </c>
      <c r="G247" s="220" t="str">
        <f>IF($D247="","",VLOOKUP($D247,DMKH!$A$9:$D$50006,4,0))</f>
        <v/>
      </c>
      <c r="H247" s="239"/>
      <c r="I247" s="239"/>
      <c r="J247" s="113"/>
      <c r="K247" s="112"/>
      <c r="L247" s="224" t="str">
        <f>IF($K247="","",VLOOKUP($K247,'Tong hop'!$A$10:$O$50000,2,0))</f>
        <v/>
      </c>
      <c r="M247" s="225" t="str">
        <f>IF($K247="","",VLOOKUP($K247,'Tong hop'!$A$10:$O$50000,3,0))</f>
        <v/>
      </c>
      <c r="N247" s="246"/>
      <c r="O247" s="227" t="str">
        <f t="shared" si="2"/>
        <v/>
      </c>
      <c r="P247" s="158"/>
      <c r="Q247" s="247"/>
      <c r="R247" s="229" t="str">
        <f>IF(LEFT(A247,2)="PX",IF(K247="",0,VLOOKUP(K247,'Tong hop'!$N$10:$O$50000,2,0)),"")</f>
        <v/>
      </c>
      <c r="S247" s="230">
        <f t="shared" si="3"/>
        <v>0</v>
      </c>
      <c r="T247" s="229" t="str">
        <f>IF($K247="","",VLOOKUP($K247,'Tong hop'!$A$10:$K$50000,10,0))</f>
        <v/>
      </c>
      <c r="U247" s="230" t="str">
        <f>IF($K247="","",VLOOKUP($K247,'Tong hop'!$A$10:$K$50000,11,0))</f>
        <v/>
      </c>
      <c r="V247" s="231">
        <f t="shared" si="4"/>
        <v>0</v>
      </c>
      <c r="W247" s="231" t="str">
        <f t="shared" si="5"/>
        <v/>
      </c>
      <c r="X247" s="231">
        <f t="shared" si="6"/>
        <v>0</v>
      </c>
      <c r="Y247" s="231" t="str">
        <f t="shared" si="7"/>
        <v/>
      </c>
      <c r="Z247" s="232" t="str">
        <f t="shared" si="8"/>
        <v/>
      </c>
    </row>
    <row r="248" ht="15.75" customHeight="1">
      <c r="A248" s="112"/>
      <c r="B248" s="244"/>
      <c r="C248" s="245"/>
      <c r="D248" s="239"/>
      <c r="E248" s="220" t="str">
        <f>IF($D248="","",VLOOKUP($D248,DMKH!$A$9:$D$50006,2,0))</f>
        <v/>
      </c>
      <c r="F248" s="220" t="str">
        <f>IF($D248="","",VLOOKUP($D248,DMKH!$A$9:$D$50006,3,0))</f>
        <v/>
      </c>
      <c r="G248" s="220" t="str">
        <f>IF($D248="","",VLOOKUP($D248,DMKH!$A$9:$D$50006,4,0))</f>
        <v/>
      </c>
      <c r="H248" s="239"/>
      <c r="I248" s="239"/>
      <c r="J248" s="113"/>
      <c r="K248" s="112"/>
      <c r="L248" s="224" t="str">
        <f>IF($K248="","",VLOOKUP($K248,'Tong hop'!$A$10:$O$50000,2,0))</f>
        <v/>
      </c>
      <c r="M248" s="225" t="str">
        <f>IF($K248="","",VLOOKUP($K248,'Tong hop'!$A$10:$O$50000,3,0))</f>
        <v/>
      </c>
      <c r="N248" s="246"/>
      <c r="O248" s="227" t="str">
        <f t="shared" si="2"/>
        <v/>
      </c>
      <c r="P248" s="158"/>
      <c r="Q248" s="247"/>
      <c r="R248" s="229" t="str">
        <f>IF(LEFT(A248,2)="PX",IF(K248="",0,VLOOKUP(K248,'Tong hop'!$N$10:$O$50000,2,0)),"")</f>
        <v/>
      </c>
      <c r="S248" s="230">
        <f t="shared" si="3"/>
        <v>0</v>
      </c>
      <c r="T248" s="229" t="str">
        <f>IF($K248="","",VLOOKUP($K248,'Tong hop'!$A$10:$K$50000,10,0))</f>
        <v/>
      </c>
      <c r="U248" s="230" t="str">
        <f>IF($K248="","",VLOOKUP($K248,'Tong hop'!$A$10:$K$50000,11,0))</f>
        <v/>
      </c>
      <c r="V248" s="231">
        <f t="shared" si="4"/>
        <v>0</v>
      </c>
      <c r="W248" s="231" t="str">
        <f t="shared" si="5"/>
        <v/>
      </c>
      <c r="X248" s="231">
        <f t="shared" si="6"/>
        <v>0</v>
      </c>
      <c r="Y248" s="231" t="str">
        <f t="shared" si="7"/>
        <v/>
      </c>
      <c r="Z248" s="232" t="str">
        <f t="shared" si="8"/>
        <v/>
      </c>
    </row>
    <row r="249" ht="15.75" customHeight="1">
      <c r="A249" s="112"/>
      <c r="B249" s="244"/>
      <c r="C249" s="245"/>
      <c r="D249" s="239"/>
      <c r="E249" s="220" t="str">
        <f>IF($D249="","",VLOOKUP($D249,DMKH!$A$9:$D$50006,2,0))</f>
        <v/>
      </c>
      <c r="F249" s="220" t="str">
        <f>IF($D249="","",VLOOKUP($D249,DMKH!$A$9:$D$50006,3,0))</f>
        <v/>
      </c>
      <c r="G249" s="220" t="str">
        <f>IF($D249="","",VLOOKUP($D249,DMKH!$A$9:$D$50006,4,0))</f>
        <v/>
      </c>
      <c r="H249" s="239"/>
      <c r="I249" s="239"/>
      <c r="J249" s="113"/>
      <c r="K249" s="112"/>
      <c r="L249" s="224" t="str">
        <f>IF($K249="","",VLOOKUP($K249,'Tong hop'!$A$10:$O$50000,2,0))</f>
        <v/>
      </c>
      <c r="M249" s="225" t="str">
        <f>IF($K249="","",VLOOKUP($K249,'Tong hop'!$A$10:$O$50000,3,0))</f>
        <v/>
      </c>
      <c r="N249" s="246"/>
      <c r="O249" s="227" t="str">
        <f t="shared" si="2"/>
        <v/>
      </c>
      <c r="P249" s="158"/>
      <c r="Q249" s="247"/>
      <c r="R249" s="229" t="str">
        <f>IF(LEFT(A249,2)="PX",IF(K249="",0,VLOOKUP(K249,'Tong hop'!$N$10:$O$50000,2,0)),"")</f>
        <v/>
      </c>
      <c r="S249" s="230">
        <f t="shared" si="3"/>
        <v>0</v>
      </c>
      <c r="T249" s="229" t="str">
        <f>IF($K249="","",VLOOKUP($K249,'Tong hop'!$A$10:$K$50000,10,0))</f>
        <v/>
      </c>
      <c r="U249" s="230" t="str">
        <f>IF($K249="","",VLOOKUP($K249,'Tong hop'!$A$10:$K$50000,11,0))</f>
        <v/>
      </c>
      <c r="V249" s="231">
        <f t="shared" si="4"/>
        <v>0</v>
      </c>
      <c r="W249" s="231" t="str">
        <f t="shared" si="5"/>
        <v/>
      </c>
      <c r="X249" s="231">
        <f t="shared" si="6"/>
        <v>0</v>
      </c>
      <c r="Y249" s="231" t="str">
        <f t="shared" si="7"/>
        <v/>
      </c>
      <c r="Z249" s="232" t="str">
        <f t="shared" si="8"/>
        <v/>
      </c>
    </row>
    <row r="250" ht="15.75" customHeight="1">
      <c r="A250" s="112"/>
      <c r="B250" s="244"/>
      <c r="C250" s="245"/>
      <c r="D250" s="239"/>
      <c r="E250" s="220" t="str">
        <f>IF($D250="","",VLOOKUP($D250,DMKH!$A$9:$D$50006,2,0))</f>
        <v/>
      </c>
      <c r="F250" s="220" t="str">
        <f>IF($D250="","",VLOOKUP($D250,DMKH!$A$9:$D$50006,3,0))</f>
        <v/>
      </c>
      <c r="G250" s="220" t="str">
        <f>IF($D250="","",VLOOKUP($D250,DMKH!$A$9:$D$50006,4,0))</f>
        <v/>
      </c>
      <c r="H250" s="239"/>
      <c r="I250" s="239"/>
      <c r="J250" s="113"/>
      <c r="K250" s="112"/>
      <c r="L250" s="224" t="str">
        <f>IF($K250="","",VLOOKUP($K250,'Tong hop'!$A$10:$O$50000,2,0))</f>
        <v/>
      </c>
      <c r="M250" s="225" t="str">
        <f>IF($K250="","",VLOOKUP($K250,'Tong hop'!$A$10:$O$50000,3,0))</f>
        <v/>
      </c>
      <c r="N250" s="246"/>
      <c r="O250" s="227" t="str">
        <f t="shared" si="2"/>
        <v/>
      </c>
      <c r="P250" s="158"/>
      <c r="Q250" s="247"/>
      <c r="R250" s="229" t="str">
        <f>IF(LEFT(A250,2)="PX",IF(K250="",0,VLOOKUP(K250,'Tong hop'!$N$10:$O$50000,2,0)),"")</f>
        <v/>
      </c>
      <c r="S250" s="230">
        <f t="shared" si="3"/>
        <v>0</v>
      </c>
      <c r="T250" s="229" t="str">
        <f>IF($K250="","",VLOOKUP($K250,'Tong hop'!$A$10:$K$50000,10,0))</f>
        <v/>
      </c>
      <c r="U250" s="230" t="str">
        <f>IF($K250="","",VLOOKUP($K250,'Tong hop'!$A$10:$K$50000,11,0))</f>
        <v/>
      </c>
      <c r="V250" s="231">
        <f t="shared" si="4"/>
        <v>0</v>
      </c>
      <c r="W250" s="231" t="str">
        <f t="shared" si="5"/>
        <v/>
      </c>
      <c r="X250" s="231">
        <f t="shared" si="6"/>
        <v>0</v>
      </c>
      <c r="Y250" s="231" t="str">
        <f t="shared" si="7"/>
        <v/>
      </c>
      <c r="Z250" s="232" t="str">
        <f t="shared" si="8"/>
        <v/>
      </c>
    </row>
    <row r="251" ht="15.75" customHeight="1">
      <c r="A251" s="112"/>
      <c r="B251" s="244"/>
      <c r="C251" s="245"/>
      <c r="D251" s="239"/>
      <c r="E251" s="220" t="str">
        <f>IF($D251="","",VLOOKUP($D251,DMKH!$A$9:$D$50006,2,0))</f>
        <v/>
      </c>
      <c r="F251" s="220" t="str">
        <f>IF($D251="","",VLOOKUP($D251,DMKH!$A$9:$D$50006,3,0))</f>
        <v/>
      </c>
      <c r="G251" s="220" t="str">
        <f>IF($D251="","",VLOOKUP($D251,DMKH!$A$9:$D$50006,4,0))</f>
        <v/>
      </c>
      <c r="H251" s="239"/>
      <c r="I251" s="239"/>
      <c r="J251" s="113"/>
      <c r="K251" s="112"/>
      <c r="L251" s="224" t="str">
        <f>IF($K251="","",VLOOKUP($K251,'Tong hop'!$A$10:$O$50000,2,0))</f>
        <v/>
      </c>
      <c r="M251" s="225" t="str">
        <f>IF($K251="","",VLOOKUP($K251,'Tong hop'!$A$10:$O$50000,3,0))</f>
        <v/>
      </c>
      <c r="N251" s="246"/>
      <c r="O251" s="227" t="str">
        <f t="shared" si="2"/>
        <v/>
      </c>
      <c r="P251" s="158"/>
      <c r="Q251" s="247"/>
      <c r="R251" s="229" t="str">
        <f>IF(LEFT(A251,2)="PX",IF(K251="",0,VLOOKUP(K251,'Tong hop'!$N$10:$O$50000,2,0)),"")</f>
        <v/>
      </c>
      <c r="S251" s="230">
        <f t="shared" si="3"/>
        <v>0</v>
      </c>
      <c r="T251" s="229" t="str">
        <f>IF($K251="","",VLOOKUP($K251,'Tong hop'!$A$10:$K$50000,10,0))</f>
        <v/>
      </c>
      <c r="U251" s="230" t="str">
        <f>IF($K251="","",VLOOKUP($K251,'Tong hop'!$A$10:$K$50000,11,0))</f>
        <v/>
      </c>
      <c r="V251" s="231">
        <f t="shared" si="4"/>
        <v>0</v>
      </c>
      <c r="W251" s="231" t="str">
        <f t="shared" si="5"/>
        <v/>
      </c>
      <c r="X251" s="231">
        <f t="shared" si="6"/>
        <v>0</v>
      </c>
      <c r="Y251" s="231" t="str">
        <f t="shared" si="7"/>
        <v/>
      </c>
      <c r="Z251" s="232" t="str">
        <f t="shared" si="8"/>
        <v/>
      </c>
    </row>
    <row r="252" ht="15.75" customHeight="1">
      <c r="A252" s="112"/>
      <c r="B252" s="244"/>
      <c r="C252" s="245"/>
      <c r="D252" s="239"/>
      <c r="E252" s="220" t="str">
        <f>IF($D252="","",VLOOKUP($D252,DMKH!$A$9:$D$50006,2,0))</f>
        <v/>
      </c>
      <c r="F252" s="220" t="str">
        <f>IF($D252="","",VLOOKUP($D252,DMKH!$A$9:$D$50006,3,0))</f>
        <v/>
      </c>
      <c r="G252" s="220" t="str">
        <f>IF($D252="","",VLOOKUP($D252,DMKH!$A$9:$D$50006,4,0))</f>
        <v/>
      </c>
      <c r="H252" s="239"/>
      <c r="I252" s="239"/>
      <c r="J252" s="113"/>
      <c r="K252" s="112"/>
      <c r="L252" s="224" t="str">
        <f>IF($K252="","",VLOOKUP($K252,'Tong hop'!$A$10:$O$50000,2,0))</f>
        <v/>
      </c>
      <c r="M252" s="225" t="str">
        <f>IF($K252="","",VLOOKUP($K252,'Tong hop'!$A$10:$O$50000,3,0))</f>
        <v/>
      </c>
      <c r="N252" s="246"/>
      <c r="O252" s="227" t="str">
        <f t="shared" si="2"/>
        <v/>
      </c>
      <c r="P252" s="158"/>
      <c r="Q252" s="247"/>
      <c r="R252" s="229" t="str">
        <f>IF(LEFT(A252,2)="PX",IF(K252="",0,VLOOKUP(K252,'Tong hop'!$N$10:$O$50000,2,0)),"")</f>
        <v/>
      </c>
      <c r="S252" s="230">
        <f t="shared" si="3"/>
        <v>0</v>
      </c>
      <c r="T252" s="229" t="str">
        <f>IF($K252="","",VLOOKUP($K252,'Tong hop'!$A$10:$K$50000,10,0))</f>
        <v/>
      </c>
      <c r="U252" s="230" t="str">
        <f>IF($K252="","",VLOOKUP($K252,'Tong hop'!$A$10:$K$50000,11,0))</f>
        <v/>
      </c>
      <c r="V252" s="231">
        <f t="shared" si="4"/>
        <v>0</v>
      </c>
      <c r="W252" s="231" t="str">
        <f t="shared" si="5"/>
        <v/>
      </c>
      <c r="X252" s="231">
        <f t="shared" si="6"/>
        <v>0</v>
      </c>
      <c r="Y252" s="231" t="str">
        <f t="shared" si="7"/>
        <v/>
      </c>
      <c r="Z252" s="232" t="str">
        <f t="shared" si="8"/>
        <v/>
      </c>
    </row>
    <row r="253" ht="15.75" customHeight="1">
      <c r="A253" s="112"/>
      <c r="B253" s="244"/>
      <c r="C253" s="245"/>
      <c r="D253" s="239"/>
      <c r="E253" s="220" t="str">
        <f>IF($D253="","",VLOOKUP($D253,DMKH!$A$9:$D$50006,2,0))</f>
        <v/>
      </c>
      <c r="F253" s="220" t="str">
        <f>IF($D253="","",VLOOKUP($D253,DMKH!$A$9:$D$50006,3,0))</f>
        <v/>
      </c>
      <c r="G253" s="220" t="str">
        <f>IF($D253="","",VLOOKUP($D253,DMKH!$A$9:$D$50006,4,0))</f>
        <v/>
      </c>
      <c r="H253" s="239"/>
      <c r="I253" s="239"/>
      <c r="J253" s="113"/>
      <c r="K253" s="112"/>
      <c r="L253" s="224" t="str">
        <f>IF($K253="","",VLOOKUP($K253,'Tong hop'!$A$10:$O$50000,2,0))</f>
        <v/>
      </c>
      <c r="M253" s="225" t="str">
        <f>IF($K253="","",VLOOKUP($K253,'Tong hop'!$A$10:$O$50000,3,0))</f>
        <v/>
      </c>
      <c r="N253" s="246"/>
      <c r="O253" s="227" t="str">
        <f t="shared" si="2"/>
        <v/>
      </c>
      <c r="P253" s="158"/>
      <c r="Q253" s="247"/>
      <c r="R253" s="229" t="str">
        <f>IF(LEFT(A253,2)="PX",IF(K253="",0,VLOOKUP(K253,'Tong hop'!$N$10:$O$50000,2,0)),"")</f>
        <v/>
      </c>
      <c r="S253" s="230">
        <f t="shared" si="3"/>
        <v>0</v>
      </c>
      <c r="T253" s="229" t="str">
        <f>IF($K253="","",VLOOKUP($K253,'Tong hop'!$A$10:$K$50000,10,0))</f>
        <v/>
      </c>
      <c r="U253" s="230" t="str">
        <f>IF($K253="","",VLOOKUP($K253,'Tong hop'!$A$10:$K$50000,11,0))</f>
        <v/>
      </c>
      <c r="V253" s="231">
        <f t="shared" si="4"/>
        <v>0</v>
      </c>
      <c r="W253" s="231" t="str">
        <f t="shared" si="5"/>
        <v/>
      </c>
      <c r="X253" s="231">
        <f t="shared" si="6"/>
        <v>0</v>
      </c>
      <c r="Y253" s="231" t="str">
        <f t="shared" si="7"/>
        <v/>
      </c>
      <c r="Z253" s="232" t="str">
        <f t="shared" si="8"/>
        <v/>
      </c>
    </row>
    <row r="254" ht="15.75" customHeight="1">
      <c r="A254" s="112"/>
      <c r="B254" s="244"/>
      <c r="C254" s="245"/>
      <c r="D254" s="239"/>
      <c r="E254" s="220" t="str">
        <f>IF($D254="","",VLOOKUP($D254,DMKH!$A$9:$D$50006,2,0))</f>
        <v/>
      </c>
      <c r="F254" s="220" t="str">
        <f>IF($D254="","",VLOOKUP($D254,DMKH!$A$9:$D$50006,3,0))</f>
        <v/>
      </c>
      <c r="G254" s="220" t="str">
        <f>IF($D254="","",VLOOKUP($D254,DMKH!$A$9:$D$50006,4,0))</f>
        <v/>
      </c>
      <c r="H254" s="239"/>
      <c r="I254" s="239"/>
      <c r="J254" s="113"/>
      <c r="K254" s="112"/>
      <c r="L254" s="224" t="str">
        <f>IF($K254="","",VLOOKUP($K254,'Tong hop'!$A$10:$O$50000,2,0))</f>
        <v/>
      </c>
      <c r="M254" s="225" t="str">
        <f>IF($K254="","",VLOOKUP($K254,'Tong hop'!$A$10:$O$50000,3,0))</f>
        <v/>
      </c>
      <c r="N254" s="246"/>
      <c r="O254" s="227" t="str">
        <f t="shared" si="2"/>
        <v/>
      </c>
      <c r="P254" s="158"/>
      <c r="Q254" s="247"/>
      <c r="R254" s="229" t="str">
        <f>IF(LEFT(A254,2)="PX",IF(K254="",0,VLOOKUP(K254,'Tong hop'!$N$10:$O$50000,2,0)),"")</f>
        <v/>
      </c>
      <c r="S254" s="230">
        <f t="shared" si="3"/>
        <v>0</v>
      </c>
      <c r="T254" s="229" t="str">
        <f>IF($K254="","",VLOOKUP($K254,'Tong hop'!$A$10:$K$50000,10,0))</f>
        <v/>
      </c>
      <c r="U254" s="230" t="str">
        <f>IF($K254="","",VLOOKUP($K254,'Tong hop'!$A$10:$K$50000,11,0))</f>
        <v/>
      </c>
      <c r="V254" s="231">
        <f t="shared" si="4"/>
        <v>0</v>
      </c>
      <c r="W254" s="231" t="str">
        <f t="shared" si="5"/>
        <v/>
      </c>
      <c r="X254" s="231">
        <f t="shared" si="6"/>
        <v>0</v>
      </c>
      <c r="Y254" s="231" t="str">
        <f t="shared" si="7"/>
        <v/>
      </c>
      <c r="Z254" s="232" t="str">
        <f t="shared" si="8"/>
        <v/>
      </c>
    </row>
    <row r="255" ht="15.75" customHeight="1">
      <c r="A255" s="112"/>
      <c r="B255" s="244"/>
      <c r="C255" s="245"/>
      <c r="D255" s="239"/>
      <c r="E255" s="220" t="str">
        <f>IF($D255="","",VLOOKUP($D255,DMKH!$A$9:$D$50006,2,0))</f>
        <v/>
      </c>
      <c r="F255" s="220" t="str">
        <f>IF($D255="","",VLOOKUP($D255,DMKH!$A$9:$D$50006,3,0))</f>
        <v/>
      </c>
      <c r="G255" s="220" t="str">
        <f>IF($D255="","",VLOOKUP($D255,DMKH!$A$9:$D$50006,4,0))</f>
        <v/>
      </c>
      <c r="H255" s="239"/>
      <c r="I255" s="239"/>
      <c r="J255" s="113"/>
      <c r="K255" s="112"/>
      <c r="L255" s="224" t="str">
        <f>IF($K255="","",VLOOKUP($K255,'Tong hop'!$A$10:$O$50000,2,0))</f>
        <v/>
      </c>
      <c r="M255" s="225" t="str">
        <f>IF($K255="","",VLOOKUP($K255,'Tong hop'!$A$10:$O$50000,3,0))</f>
        <v/>
      </c>
      <c r="N255" s="246"/>
      <c r="O255" s="227" t="str">
        <f t="shared" si="2"/>
        <v/>
      </c>
      <c r="P255" s="158"/>
      <c r="Q255" s="247"/>
      <c r="R255" s="229" t="str">
        <f>IF(LEFT(A255,2)="PX",IF(K255="",0,VLOOKUP(K255,'Tong hop'!$N$10:$O$50000,2,0)),"")</f>
        <v/>
      </c>
      <c r="S255" s="230">
        <f t="shared" si="3"/>
        <v>0</v>
      </c>
      <c r="T255" s="229" t="str">
        <f>IF($K255="","",VLOOKUP($K255,'Tong hop'!$A$10:$K$50000,10,0))</f>
        <v/>
      </c>
      <c r="U255" s="230" t="str">
        <f>IF($K255="","",VLOOKUP($K255,'Tong hop'!$A$10:$K$50000,11,0))</f>
        <v/>
      </c>
      <c r="V255" s="231">
        <f t="shared" si="4"/>
        <v>0</v>
      </c>
      <c r="W255" s="231" t="str">
        <f t="shared" si="5"/>
        <v/>
      </c>
      <c r="X255" s="231">
        <f t="shared" si="6"/>
        <v>0</v>
      </c>
      <c r="Y255" s="231" t="str">
        <f t="shared" si="7"/>
        <v/>
      </c>
      <c r="Z255" s="232" t="str">
        <f t="shared" si="8"/>
        <v/>
      </c>
    </row>
    <row r="256" ht="15.75" customHeight="1">
      <c r="A256" s="112"/>
      <c r="B256" s="244"/>
      <c r="C256" s="245"/>
      <c r="D256" s="239"/>
      <c r="E256" s="220" t="str">
        <f>IF($D256="","",VLOOKUP($D256,DMKH!$A$9:$D$50006,2,0))</f>
        <v/>
      </c>
      <c r="F256" s="220" t="str">
        <f>IF($D256="","",VLOOKUP($D256,DMKH!$A$9:$D$50006,3,0))</f>
        <v/>
      </c>
      <c r="G256" s="220" t="str">
        <f>IF($D256="","",VLOOKUP($D256,DMKH!$A$9:$D$50006,4,0))</f>
        <v/>
      </c>
      <c r="H256" s="239"/>
      <c r="I256" s="239"/>
      <c r="J256" s="113"/>
      <c r="K256" s="112"/>
      <c r="L256" s="224" t="str">
        <f>IF($K256="","",VLOOKUP($K256,'Tong hop'!$A$10:$O$50000,2,0))</f>
        <v/>
      </c>
      <c r="M256" s="225" t="str">
        <f>IF($K256="","",VLOOKUP($K256,'Tong hop'!$A$10:$O$50000,3,0))</f>
        <v/>
      </c>
      <c r="N256" s="246"/>
      <c r="O256" s="227" t="str">
        <f t="shared" si="2"/>
        <v/>
      </c>
      <c r="P256" s="158"/>
      <c r="Q256" s="247"/>
      <c r="R256" s="229" t="str">
        <f>IF(LEFT(A256,2)="PX",IF(K256="",0,VLOOKUP(K256,'Tong hop'!$N$10:$O$50000,2,0)),"")</f>
        <v/>
      </c>
      <c r="S256" s="230">
        <f t="shared" si="3"/>
        <v>0</v>
      </c>
      <c r="T256" s="229" t="str">
        <f>IF($K256="","",VLOOKUP($K256,'Tong hop'!$A$10:$K$50000,10,0))</f>
        <v/>
      </c>
      <c r="U256" s="230" t="str">
        <f>IF($K256="","",VLOOKUP($K256,'Tong hop'!$A$10:$K$50000,11,0))</f>
        <v/>
      </c>
      <c r="V256" s="231">
        <f t="shared" si="4"/>
        <v>0</v>
      </c>
      <c r="W256" s="231" t="str">
        <f t="shared" si="5"/>
        <v/>
      </c>
      <c r="X256" s="231">
        <f t="shared" si="6"/>
        <v>0</v>
      </c>
      <c r="Y256" s="231" t="str">
        <f t="shared" si="7"/>
        <v/>
      </c>
      <c r="Z256" s="232" t="str">
        <f t="shared" si="8"/>
        <v/>
      </c>
    </row>
    <row r="257" ht="15.75" customHeight="1">
      <c r="A257" s="112"/>
      <c r="B257" s="244"/>
      <c r="C257" s="245"/>
      <c r="D257" s="239"/>
      <c r="E257" s="220" t="str">
        <f>IF($D257="","",VLOOKUP($D257,DMKH!$A$9:$D$50006,2,0))</f>
        <v/>
      </c>
      <c r="F257" s="220" t="str">
        <f>IF($D257="","",VLOOKUP($D257,DMKH!$A$9:$D$50006,3,0))</f>
        <v/>
      </c>
      <c r="G257" s="220" t="str">
        <f>IF($D257="","",VLOOKUP($D257,DMKH!$A$9:$D$50006,4,0))</f>
        <v/>
      </c>
      <c r="H257" s="239"/>
      <c r="I257" s="239"/>
      <c r="J257" s="113"/>
      <c r="K257" s="112"/>
      <c r="L257" s="224" t="str">
        <f>IF($K257="","",VLOOKUP($K257,'Tong hop'!$A$10:$O$50000,2,0))</f>
        <v/>
      </c>
      <c r="M257" s="225" t="str">
        <f>IF($K257="","",VLOOKUP($K257,'Tong hop'!$A$10:$O$50000,3,0))</f>
        <v/>
      </c>
      <c r="N257" s="246"/>
      <c r="O257" s="227" t="str">
        <f t="shared" si="2"/>
        <v/>
      </c>
      <c r="P257" s="158"/>
      <c r="Q257" s="247"/>
      <c r="R257" s="229" t="str">
        <f>IF(LEFT(A257,2)="PX",IF(K257="",0,VLOOKUP(K257,'Tong hop'!$N$10:$O$50000,2,0)),"")</f>
        <v/>
      </c>
      <c r="S257" s="230">
        <f t="shared" si="3"/>
        <v>0</v>
      </c>
      <c r="T257" s="229" t="str">
        <f>IF($K257="","",VLOOKUP($K257,'Tong hop'!$A$10:$K$50000,10,0))</f>
        <v/>
      </c>
      <c r="U257" s="230" t="str">
        <f>IF($K257="","",VLOOKUP($K257,'Tong hop'!$A$10:$K$50000,11,0))</f>
        <v/>
      </c>
      <c r="V257" s="231">
        <f t="shared" si="4"/>
        <v>0</v>
      </c>
      <c r="W257" s="231" t="str">
        <f t="shared" si="5"/>
        <v/>
      </c>
      <c r="X257" s="231">
        <f t="shared" si="6"/>
        <v>0</v>
      </c>
      <c r="Y257" s="231" t="str">
        <f t="shared" si="7"/>
        <v/>
      </c>
      <c r="Z257" s="232" t="str">
        <f t="shared" si="8"/>
        <v/>
      </c>
    </row>
    <row r="258" ht="15.75" customHeight="1">
      <c r="A258" s="112"/>
      <c r="B258" s="244"/>
      <c r="C258" s="245"/>
      <c r="D258" s="239"/>
      <c r="E258" s="220" t="str">
        <f>IF($D258="","",VLOOKUP($D258,DMKH!$A$9:$D$50006,2,0))</f>
        <v/>
      </c>
      <c r="F258" s="220" t="str">
        <f>IF($D258="","",VLOOKUP($D258,DMKH!$A$9:$D$50006,3,0))</f>
        <v/>
      </c>
      <c r="G258" s="220" t="str">
        <f>IF($D258="","",VLOOKUP($D258,DMKH!$A$9:$D$50006,4,0))</f>
        <v/>
      </c>
      <c r="H258" s="239"/>
      <c r="I258" s="239"/>
      <c r="J258" s="113"/>
      <c r="K258" s="112"/>
      <c r="L258" s="224" t="str">
        <f>IF($K258="","",VLOOKUP($K258,'Tong hop'!$A$10:$O$50000,2,0))</f>
        <v/>
      </c>
      <c r="M258" s="225" t="str">
        <f>IF($K258="","",VLOOKUP($K258,'Tong hop'!$A$10:$O$50000,3,0))</f>
        <v/>
      </c>
      <c r="N258" s="246"/>
      <c r="O258" s="227" t="str">
        <f t="shared" si="2"/>
        <v/>
      </c>
      <c r="P258" s="158"/>
      <c r="Q258" s="247"/>
      <c r="R258" s="229" t="str">
        <f>IF(LEFT(A258,2)="PX",IF(K258="",0,VLOOKUP(K258,'Tong hop'!$N$10:$O$50000,2,0)),"")</f>
        <v/>
      </c>
      <c r="S258" s="230">
        <f t="shared" si="3"/>
        <v>0</v>
      </c>
      <c r="T258" s="229" t="str">
        <f>IF($K258="","",VLOOKUP($K258,'Tong hop'!$A$10:$K$50000,10,0))</f>
        <v/>
      </c>
      <c r="U258" s="230" t="str">
        <f>IF($K258="","",VLOOKUP($K258,'Tong hop'!$A$10:$K$50000,11,0))</f>
        <v/>
      </c>
      <c r="V258" s="231">
        <f t="shared" si="4"/>
        <v>0</v>
      </c>
      <c r="W258" s="231" t="str">
        <f t="shared" si="5"/>
        <v/>
      </c>
      <c r="X258" s="231">
        <f t="shared" si="6"/>
        <v>0</v>
      </c>
      <c r="Y258" s="231" t="str">
        <f t="shared" si="7"/>
        <v/>
      </c>
      <c r="Z258" s="232" t="str">
        <f t="shared" si="8"/>
        <v/>
      </c>
    </row>
    <row r="259" ht="15.75" customHeight="1">
      <c r="A259" s="112"/>
      <c r="B259" s="244"/>
      <c r="C259" s="245"/>
      <c r="D259" s="239"/>
      <c r="E259" s="220" t="str">
        <f>IF($D259="","",VLOOKUP($D259,DMKH!$A$9:$D$50006,2,0))</f>
        <v/>
      </c>
      <c r="F259" s="220" t="str">
        <f>IF($D259="","",VLOOKUP($D259,DMKH!$A$9:$D$50006,3,0))</f>
        <v/>
      </c>
      <c r="G259" s="220" t="str">
        <f>IF($D259="","",VLOOKUP($D259,DMKH!$A$9:$D$50006,4,0))</f>
        <v/>
      </c>
      <c r="H259" s="239"/>
      <c r="I259" s="239"/>
      <c r="J259" s="113"/>
      <c r="K259" s="112"/>
      <c r="L259" s="224" t="str">
        <f>IF($K259="","",VLOOKUP($K259,'Tong hop'!$A$10:$O$50000,2,0))</f>
        <v/>
      </c>
      <c r="M259" s="225" t="str">
        <f>IF($K259="","",VLOOKUP($K259,'Tong hop'!$A$10:$O$50000,3,0))</f>
        <v/>
      </c>
      <c r="N259" s="246"/>
      <c r="O259" s="227" t="str">
        <f t="shared" si="2"/>
        <v/>
      </c>
      <c r="P259" s="158"/>
      <c r="Q259" s="247"/>
      <c r="R259" s="229" t="str">
        <f>IF(LEFT(A259,2)="PX",IF(K259="",0,VLOOKUP(K259,'Tong hop'!$N$10:$O$50000,2,0)),"")</f>
        <v/>
      </c>
      <c r="S259" s="230">
        <f t="shared" si="3"/>
        <v>0</v>
      </c>
      <c r="T259" s="229" t="str">
        <f>IF($K259="","",VLOOKUP($K259,'Tong hop'!$A$10:$K$50000,10,0))</f>
        <v/>
      </c>
      <c r="U259" s="230" t="str">
        <f>IF($K259="","",VLOOKUP($K259,'Tong hop'!$A$10:$K$50000,11,0))</f>
        <v/>
      </c>
      <c r="V259" s="231">
        <f t="shared" si="4"/>
        <v>0</v>
      </c>
      <c r="W259" s="231" t="str">
        <f t="shared" si="5"/>
        <v/>
      </c>
      <c r="X259" s="231">
        <f t="shared" si="6"/>
        <v>0</v>
      </c>
      <c r="Y259" s="231" t="str">
        <f t="shared" si="7"/>
        <v/>
      </c>
      <c r="Z259" s="232" t="str">
        <f t="shared" si="8"/>
        <v/>
      </c>
    </row>
    <row r="260" ht="15.75" customHeight="1">
      <c r="A260" s="112"/>
      <c r="B260" s="244"/>
      <c r="C260" s="245"/>
      <c r="D260" s="239"/>
      <c r="E260" s="220" t="str">
        <f>IF($D260="","",VLOOKUP($D260,DMKH!$A$9:$D$50006,2,0))</f>
        <v/>
      </c>
      <c r="F260" s="220" t="str">
        <f>IF($D260="","",VLOOKUP($D260,DMKH!$A$9:$D$50006,3,0))</f>
        <v/>
      </c>
      <c r="G260" s="220" t="str">
        <f>IF($D260="","",VLOOKUP($D260,DMKH!$A$9:$D$50006,4,0))</f>
        <v/>
      </c>
      <c r="H260" s="239"/>
      <c r="I260" s="239"/>
      <c r="J260" s="113"/>
      <c r="K260" s="112"/>
      <c r="L260" s="224" t="str">
        <f>IF($K260="","",VLOOKUP($K260,'Tong hop'!$A$10:$O$50000,2,0))</f>
        <v/>
      </c>
      <c r="M260" s="225" t="str">
        <f>IF($K260="","",VLOOKUP($K260,'Tong hop'!$A$10:$O$50000,3,0))</f>
        <v/>
      </c>
      <c r="N260" s="246"/>
      <c r="O260" s="227" t="str">
        <f t="shared" si="2"/>
        <v/>
      </c>
      <c r="P260" s="158"/>
      <c r="Q260" s="247"/>
      <c r="R260" s="229" t="str">
        <f>IF(LEFT(A260,2)="PX",IF(K260="",0,VLOOKUP(K260,'Tong hop'!$N$10:$O$50000,2,0)),"")</f>
        <v/>
      </c>
      <c r="S260" s="230">
        <f t="shared" si="3"/>
        <v>0</v>
      </c>
      <c r="T260" s="229" t="str">
        <f>IF($K260="","",VLOOKUP($K260,'Tong hop'!$A$10:$K$50000,10,0))</f>
        <v/>
      </c>
      <c r="U260" s="230" t="str">
        <f>IF($K260="","",VLOOKUP($K260,'Tong hop'!$A$10:$K$50000,11,0))</f>
        <v/>
      </c>
      <c r="V260" s="231">
        <f t="shared" si="4"/>
        <v>0</v>
      </c>
      <c r="W260" s="231" t="str">
        <f t="shared" si="5"/>
        <v/>
      </c>
      <c r="X260" s="231">
        <f t="shared" si="6"/>
        <v>0</v>
      </c>
      <c r="Y260" s="231" t="str">
        <f t="shared" si="7"/>
        <v/>
      </c>
      <c r="Z260" s="232" t="str">
        <f t="shared" si="8"/>
        <v/>
      </c>
    </row>
    <row r="261" ht="15.75" customHeight="1">
      <c r="A261" s="112"/>
      <c r="B261" s="244"/>
      <c r="C261" s="245"/>
      <c r="D261" s="239"/>
      <c r="E261" s="220" t="str">
        <f>IF($D261="","",VLOOKUP($D261,DMKH!$A$9:$D$50006,2,0))</f>
        <v/>
      </c>
      <c r="F261" s="220" t="str">
        <f>IF($D261="","",VLOOKUP($D261,DMKH!$A$9:$D$50006,3,0))</f>
        <v/>
      </c>
      <c r="G261" s="220" t="str">
        <f>IF($D261="","",VLOOKUP($D261,DMKH!$A$9:$D$50006,4,0))</f>
        <v/>
      </c>
      <c r="H261" s="239"/>
      <c r="I261" s="239"/>
      <c r="J261" s="113"/>
      <c r="K261" s="112"/>
      <c r="L261" s="224" t="str">
        <f>IF($K261="","",VLOOKUP($K261,'Tong hop'!$A$10:$O$50000,2,0))</f>
        <v/>
      </c>
      <c r="M261" s="225" t="str">
        <f>IF($K261="","",VLOOKUP($K261,'Tong hop'!$A$10:$O$50000,3,0))</f>
        <v/>
      </c>
      <c r="N261" s="246"/>
      <c r="O261" s="227" t="str">
        <f t="shared" si="2"/>
        <v/>
      </c>
      <c r="P261" s="158"/>
      <c r="Q261" s="247"/>
      <c r="R261" s="229" t="str">
        <f>IF(LEFT(A261,2)="PX",IF(K261="",0,VLOOKUP(K261,'Tong hop'!$N$10:$O$50000,2,0)),"")</f>
        <v/>
      </c>
      <c r="S261" s="230">
        <f t="shared" si="3"/>
        <v>0</v>
      </c>
      <c r="T261" s="229" t="str">
        <f>IF($K261="","",VLOOKUP($K261,'Tong hop'!$A$10:$K$50000,10,0))</f>
        <v/>
      </c>
      <c r="U261" s="230" t="str">
        <f>IF($K261="","",VLOOKUP($K261,'Tong hop'!$A$10:$K$50000,11,0))</f>
        <v/>
      </c>
      <c r="V261" s="231">
        <f t="shared" si="4"/>
        <v>0</v>
      </c>
      <c r="W261" s="231" t="str">
        <f t="shared" si="5"/>
        <v/>
      </c>
      <c r="X261" s="231">
        <f t="shared" si="6"/>
        <v>0</v>
      </c>
      <c r="Y261" s="231" t="str">
        <f t="shared" si="7"/>
        <v/>
      </c>
      <c r="Z261" s="232" t="str">
        <f t="shared" si="8"/>
        <v/>
      </c>
    </row>
    <row r="262" ht="15.75" customHeight="1">
      <c r="A262" s="112"/>
      <c r="B262" s="244"/>
      <c r="C262" s="245"/>
      <c r="D262" s="239"/>
      <c r="E262" s="220" t="str">
        <f>IF($D262="","",VLOOKUP($D262,DMKH!$A$9:$D$50006,2,0))</f>
        <v/>
      </c>
      <c r="F262" s="220" t="str">
        <f>IF($D262="","",VLOOKUP($D262,DMKH!$A$9:$D$50006,3,0))</f>
        <v/>
      </c>
      <c r="G262" s="220" t="str">
        <f>IF($D262="","",VLOOKUP($D262,DMKH!$A$9:$D$50006,4,0))</f>
        <v/>
      </c>
      <c r="H262" s="239"/>
      <c r="I262" s="239"/>
      <c r="J262" s="113"/>
      <c r="K262" s="112"/>
      <c r="L262" s="224" t="str">
        <f>IF($K262="","",VLOOKUP($K262,'Tong hop'!$A$10:$O$50000,2,0))</f>
        <v/>
      </c>
      <c r="M262" s="225" t="str">
        <f>IF($K262="","",VLOOKUP($K262,'Tong hop'!$A$10:$O$50000,3,0))</f>
        <v/>
      </c>
      <c r="N262" s="246"/>
      <c r="O262" s="227" t="str">
        <f t="shared" si="2"/>
        <v/>
      </c>
      <c r="P262" s="158"/>
      <c r="Q262" s="247"/>
      <c r="R262" s="229" t="str">
        <f>IF(LEFT(A262,2)="PX",IF(K262="",0,VLOOKUP(K262,'Tong hop'!$N$10:$O$50000,2,0)),"")</f>
        <v/>
      </c>
      <c r="S262" s="230">
        <f t="shared" si="3"/>
        <v>0</v>
      </c>
      <c r="T262" s="229" t="str">
        <f>IF($K262="","",VLOOKUP($K262,'Tong hop'!$A$10:$K$50000,10,0))</f>
        <v/>
      </c>
      <c r="U262" s="230" t="str">
        <f>IF($K262="","",VLOOKUP($K262,'Tong hop'!$A$10:$K$50000,11,0))</f>
        <v/>
      </c>
      <c r="V262" s="231">
        <f t="shared" si="4"/>
        <v>0</v>
      </c>
      <c r="W262" s="231" t="str">
        <f t="shared" si="5"/>
        <v/>
      </c>
      <c r="X262" s="231">
        <f t="shared" si="6"/>
        <v>0</v>
      </c>
      <c r="Y262" s="231" t="str">
        <f t="shared" si="7"/>
        <v/>
      </c>
      <c r="Z262" s="232" t="str">
        <f t="shared" si="8"/>
        <v/>
      </c>
    </row>
    <row r="263" ht="15.75" customHeight="1">
      <c r="A263" s="112"/>
      <c r="B263" s="244"/>
      <c r="C263" s="245"/>
      <c r="D263" s="239"/>
      <c r="E263" s="220" t="str">
        <f>IF($D263="","",VLOOKUP($D263,DMKH!$A$9:$D$50006,2,0))</f>
        <v/>
      </c>
      <c r="F263" s="220" t="str">
        <f>IF($D263="","",VLOOKUP($D263,DMKH!$A$9:$D$50006,3,0))</f>
        <v/>
      </c>
      <c r="G263" s="220" t="str">
        <f>IF($D263="","",VLOOKUP($D263,DMKH!$A$9:$D$50006,4,0))</f>
        <v/>
      </c>
      <c r="H263" s="239"/>
      <c r="I263" s="239"/>
      <c r="J263" s="113"/>
      <c r="K263" s="112"/>
      <c r="L263" s="224" t="str">
        <f>IF($K263="","",VLOOKUP($K263,'Tong hop'!$A$10:$O$50000,2,0))</f>
        <v/>
      </c>
      <c r="M263" s="225" t="str">
        <f>IF($K263="","",VLOOKUP($K263,'Tong hop'!$A$10:$O$50000,3,0))</f>
        <v/>
      </c>
      <c r="N263" s="246"/>
      <c r="O263" s="227" t="str">
        <f t="shared" si="2"/>
        <v/>
      </c>
      <c r="P263" s="158"/>
      <c r="Q263" s="247"/>
      <c r="R263" s="229" t="str">
        <f>IF(LEFT(A263,2)="PX",IF(K263="",0,VLOOKUP(K263,'Tong hop'!$N$10:$O$50000,2,0)),"")</f>
        <v/>
      </c>
      <c r="S263" s="230">
        <f t="shared" si="3"/>
        <v>0</v>
      </c>
      <c r="T263" s="229" t="str">
        <f>IF($K263="","",VLOOKUP($K263,'Tong hop'!$A$10:$K$50000,10,0))</f>
        <v/>
      </c>
      <c r="U263" s="230" t="str">
        <f>IF($K263="","",VLOOKUP($K263,'Tong hop'!$A$10:$K$50000,11,0))</f>
        <v/>
      </c>
      <c r="V263" s="231">
        <f t="shared" si="4"/>
        <v>0</v>
      </c>
      <c r="W263" s="231" t="str">
        <f t="shared" si="5"/>
        <v/>
      </c>
      <c r="X263" s="231">
        <f t="shared" si="6"/>
        <v>0</v>
      </c>
      <c r="Y263" s="231" t="str">
        <f t="shared" si="7"/>
        <v/>
      </c>
      <c r="Z263" s="232" t="str">
        <f t="shared" si="8"/>
        <v/>
      </c>
    </row>
    <row r="264" ht="15.75" customHeight="1">
      <c r="A264" s="112"/>
      <c r="B264" s="244"/>
      <c r="C264" s="245"/>
      <c r="D264" s="239"/>
      <c r="E264" s="220" t="str">
        <f>IF($D264="","",VLOOKUP($D264,DMKH!$A$9:$D$50006,2,0))</f>
        <v/>
      </c>
      <c r="F264" s="220" t="str">
        <f>IF($D264="","",VLOOKUP($D264,DMKH!$A$9:$D$50006,3,0))</f>
        <v/>
      </c>
      <c r="G264" s="220" t="str">
        <f>IF($D264="","",VLOOKUP($D264,DMKH!$A$9:$D$50006,4,0))</f>
        <v/>
      </c>
      <c r="H264" s="239"/>
      <c r="I264" s="239"/>
      <c r="J264" s="113"/>
      <c r="K264" s="112"/>
      <c r="L264" s="224" t="str">
        <f>IF($K264="","",VLOOKUP($K264,'Tong hop'!$A$10:$O$50000,2,0))</f>
        <v/>
      </c>
      <c r="M264" s="225" t="str">
        <f>IF($K264="","",VLOOKUP($K264,'Tong hop'!$A$10:$O$50000,3,0))</f>
        <v/>
      </c>
      <c r="N264" s="246"/>
      <c r="O264" s="227" t="str">
        <f t="shared" si="2"/>
        <v/>
      </c>
      <c r="P264" s="158"/>
      <c r="Q264" s="247"/>
      <c r="R264" s="229" t="str">
        <f>IF(LEFT(A264,2)="PX",IF(K264="",0,VLOOKUP(K264,'Tong hop'!$N$10:$O$50000,2,0)),"")</f>
        <v/>
      </c>
      <c r="S264" s="230">
        <f t="shared" si="3"/>
        <v>0</v>
      </c>
      <c r="T264" s="229" t="str">
        <f>IF($K264="","",VLOOKUP($K264,'Tong hop'!$A$10:$K$50000,10,0))</f>
        <v/>
      </c>
      <c r="U264" s="230" t="str">
        <f>IF($K264="","",VLOOKUP($K264,'Tong hop'!$A$10:$K$50000,11,0))</f>
        <v/>
      </c>
      <c r="V264" s="231">
        <f t="shared" si="4"/>
        <v>0</v>
      </c>
      <c r="W264" s="231" t="str">
        <f t="shared" si="5"/>
        <v/>
      </c>
      <c r="X264" s="231">
        <f t="shared" si="6"/>
        <v>0</v>
      </c>
      <c r="Y264" s="231" t="str">
        <f t="shared" si="7"/>
        <v/>
      </c>
      <c r="Z264" s="232" t="str">
        <f t="shared" si="8"/>
        <v/>
      </c>
    </row>
    <row r="265" ht="15.75" customHeight="1">
      <c r="A265" s="112"/>
      <c r="B265" s="244"/>
      <c r="C265" s="245"/>
      <c r="D265" s="239"/>
      <c r="E265" s="220" t="str">
        <f>IF($D265="","",VLOOKUP($D265,DMKH!$A$9:$D$50006,2,0))</f>
        <v/>
      </c>
      <c r="F265" s="220" t="str">
        <f>IF($D265="","",VLOOKUP($D265,DMKH!$A$9:$D$50006,3,0))</f>
        <v/>
      </c>
      <c r="G265" s="220" t="str">
        <f>IF($D265="","",VLOOKUP($D265,DMKH!$A$9:$D$50006,4,0))</f>
        <v/>
      </c>
      <c r="H265" s="239"/>
      <c r="I265" s="239"/>
      <c r="J265" s="113"/>
      <c r="K265" s="112"/>
      <c r="L265" s="224" t="str">
        <f>IF($K265="","",VLOOKUP($K265,'Tong hop'!$A$10:$O$50000,2,0))</f>
        <v/>
      </c>
      <c r="M265" s="225" t="str">
        <f>IF($K265="","",VLOOKUP($K265,'Tong hop'!$A$10:$O$50000,3,0))</f>
        <v/>
      </c>
      <c r="N265" s="246"/>
      <c r="O265" s="227" t="str">
        <f t="shared" si="2"/>
        <v/>
      </c>
      <c r="P265" s="158"/>
      <c r="Q265" s="247"/>
      <c r="R265" s="229" t="str">
        <f>IF(LEFT(A265,2)="PX",IF(K265="",0,VLOOKUP(K265,'Tong hop'!$N$10:$O$50000,2,0)),"")</f>
        <v/>
      </c>
      <c r="S265" s="230">
        <f t="shared" si="3"/>
        <v>0</v>
      </c>
      <c r="T265" s="229" t="str">
        <f>IF($K265="","",VLOOKUP($K265,'Tong hop'!$A$10:$K$50000,10,0))</f>
        <v/>
      </c>
      <c r="U265" s="230" t="str">
        <f>IF($K265="","",VLOOKUP($K265,'Tong hop'!$A$10:$K$50000,11,0))</f>
        <v/>
      </c>
      <c r="V265" s="231">
        <f t="shared" si="4"/>
        <v>0</v>
      </c>
      <c r="W265" s="231" t="str">
        <f t="shared" si="5"/>
        <v/>
      </c>
      <c r="X265" s="231">
        <f t="shared" si="6"/>
        <v>0</v>
      </c>
      <c r="Y265" s="231" t="str">
        <f t="shared" si="7"/>
        <v/>
      </c>
      <c r="Z265" s="232" t="str">
        <f t="shared" si="8"/>
        <v/>
      </c>
    </row>
    <row r="266" ht="15.75" customHeight="1">
      <c r="A266" s="112"/>
      <c r="B266" s="244"/>
      <c r="C266" s="245"/>
      <c r="D266" s="239"/>
      <c r="E266" s="220" t="str">
        <f>IF($D266="","",VLOOKUP($D266,DMKH!$A$9:$D$50006,2,0))</f>
        <v/>
      </c>
      <c r="F266" s="220" t="str">
        <f>IF($D266="","",VLOOKUP($D266,DMKH!$A$9:$D$50006,3,0))</f>
        <v/>
      </c>
      <c r="G266" s="220" t="str">
        <f>IF($D266="","",VLOOKUP($D266,DMKH!$A$9:$D$50006,4,0))</f>
        <v/>
      </c>
      <c r="H266" s="239"/>
      <c r="I266" s="239"/>
      <c r="J266" s="113"/>
      <c r="K266" s="112"/>
      <c r="L266" s="224" t="str">
        <f>IF($K266="","",VLOOKUP($K266,'Tong hop'!$A$10:$O$50000,2,0))</f>
        <v/>
      </c>
      <c r="M266" s="225" t="str">
        <f>IF($K266="","",VLOOKUP($K266,'Tong hop'!$A$10:$O$50000,3,0))</f>
        <v/>
      </c>
      <c r="N266" s="246"/>
      <c r="O266" s="227" t="str">
        <f t="shared" si="2"/>
        <v/>
      </c>
      <c r="P266" s="158"/>
      <c r="Q266" s="247"/>
      <c r="R266" s="229" t="str">
        <f>IF(LEFT(A266,2)="PX",IF(K266="",0,VLOOKUP(K266,'Tong hop'!$N$10:$O$50000,2,0)),"")</f>
        <v/>
      </c>
      <c r="S266" s="230">
        <f t="shared" si="3"/>
        <v>0</v>
      </c>
      <c r="T266" s="229" t="str">
        <f>IF($K266="","",VLOOKUP($K266,'Tong hop'!$A$10:$K$50000,10,0))</f>
        <v/>
      </c>
      <c r="U266" s="230" t="str">
        <f>IF($K266="","",VLOOKUP($K266,'Tong hop'!$A$10:$K$50000,11,0))</f>
        <v/>
      </c>
      <c r="V266" s="231">
        <f t="shared" si="4"/>
        <v>0</v>
      </c>
      <c r="W266" s="231" t="str">
        <f t="shared" si="5"/>
        <v/>
      </c>
      <c r="X266" s="231">
        <f t="shared" si="6"/>
        <v>0</v>
      </c>
      <c r="Y266" s="231" t="str">
        <f t="shared" si="7"/>
        <v/>
      </c>
      <c r="Z266" s="232" t="str">
        <f t="shared" si="8"/>
        <v/>
      </c>
    </row>
    <row r="267" ht="15.75" customHeight="1">
      <c r="A267" s="112"/>
      <c r="B267" s="244"/>
      <c r="C267" s="245"/>
      <c r="D267" s="239"/>
      <c r="E267" s="220" t="str">
        <f>IF($D267="","",VLOOKUP($D267,DMKH!$A$9:$D$50006,2,0))</f>
        <v/>
      </c>
      <c r="F267" s="220" t="str">
        <f>IF($D267="","",VLOOKUP($D267,DMKH!$A$9:$D$50006,3,0))</f>
        <v/>
      </c>
      <c r="G267" s="220" t="str">
        <f>IF($D267="","",VLOOKUP($D267,DMKH!$A$9:$D$50006,4,0))</f>
        <v/>
      </c>
      <c r="H267" s="239"/>
      <c r="I267" s="239"/>
      <c r="J267" s="113"/>
      <c r="K267" s="112"/>
      <c r="L267" s="224" t="str">
        <f>IF($K267="","",VLOOKUP($K267,'Tong hop'!$A$10:$O$50000,2,0))</f>
        <v/>
      </c>
      <c r="M267" s="225" t="str">
        <f>IF($K267="","",VLOOKUP($K267,'Tong hop'!$A$10:$O$50000,3,0))</f>
        <v/>
      </c>
      <c r="N267" s="246"/>
      <c r="O267" s="227" t="str">
        <f t="shared" si="2"/>
        <v/>
      </c>
      <c r="P267" s="158"/>
      <c r="Q267" s="247"/>
      <c r="R267" s="229" t="str">
        <f>IF(LEFT(A267,2)="PX",IF(K267="",0,VLOOKUP(K267,'Tong hop'!$N$10:$O$50000,2,0)),"")</f>
        <v/>
      </c>
      <c r="S267" s="230">
        <f t="shared" si="3"/>
        <v>0</v>
      </c>
      <c r="T267" s="229" t="str">
        <f>IF($K267="","",VLOOKUP($K267,'Tong hop'!$A$10:$K$50000,10,0))</f>
        <v/>
      </c>
      <c r="U267" s="230" t="str">
        <f>IF($K267="","",VLOOKUP($K267,'Tong hop'!$A$10:$K$50000,11,0))</f>
        <v/>
      </c>
      <c r="V267" s="231">
        <f t="shared" si="4"/>
        <v>0</v>
      </c>
      <c r="W267" s="231" t="str">
        <f t="shared" si="5"/>
        <v/>
      </c>
      <c r="X267" s="231">
        <f t="shared" si="6"/>
        <v>0</v>
      </c>
      <c r="Y267" s="231" t="str">
        <f t="shared" si="7"/>
        <v/>
      </c>
      <c r="Z267" s="232" t="str">
        <f t="shared" si="8"/>
        <v/>
      </c>
    </row>
    <row r="268" ht="15.75" customHeight="1">
      <c r="A268" s="112"/>
      <c r="B268" s="244"/>
      <c r="C268" s="245"/>
      <c r="D268" s="239"/>
      <c r="E268" s="220" t="str">
        <f>IF($D268="","",VLOOKUP($D268,DMKH!$A$9:$D$50006,2,0))</f>
        <v/>
      </c>
      <c r="F268" s="220" t="str">
        <f>IF($D268="","",VLOOKUP($D268,DMKH!$A$9:$D$50006,3,0))</f>
        <v/>
      </c>
      <c r="G268" s="220" t="str">
        <f>IF($D268="","",VLOOKUP($D268,DMKH!$A$9:$D$50006,4,0))</f>
        <v/>
      </c>
      <c r="H268" s="239"/>
      <c r="I268" s="239"/>
      <c r="J268" s="113"/>
      <c r="K268" s="112"/>
      <c r="L268" s="224" t="str">
        <f>IF($K268="","",VLOOKUP($K268,'Tong hop'!$A$10:$O$50000,2,0))</f>
        <v/>
      </c>
      <c r="M268" s="225" t="str">
        <f>IF($K268="","",VLOOKUP($K268,'Tong hop'!$A$10:$O$50000,3,0))</f>
        <v/>
      </c>
      <c r="N268" s="246"/>
      <c r="O268" s="227" t="str">
        <f t="shared" si="2"/>
        <v/>
      </c>
      <c r="P268" s="158"/>
      <c r="Q268" s="247"/>
      <c r="R268" s="229" t="str">
        <f>IF(LEFT(A268,2)="PX",IF(K268="",0,VLOOKUP(K268,'Tong hop'!$N$10:$O$50000,2,0)),"")</f>
        <v/>
      </c>
      <c r="S268" s="230">
        <f t="shared" si="3"/>
        <v>0</v>
      </c>
      <c r="T268" s="229" t="str">
        <f>IF($K268="","",VLOOKUP($K268,'Tong hop'!$A$10:$K$50000,10,0))</f>
        <v/>
      </c>
      <c r="U268" s="230" t="str">
        <f>IF($K268="","",VLOOKUP($K268,'Tong hop'!$A$10:$K$50000,11,0))</f>
        <v/>
      </c>
      <c r="V268" s="231">
        <f t="shared" si="4"/>
        <v>0</v>
      </c>
      <c r="W268" s="231" t="str">
        <f t="shared" si="5"/>
        <v/>
      </c>
      <c r="X268" s="231">
        <f t="shared" si="6"/>
        <v>0</v>
      </c>
      <c r="Y268" s="231" t="str">
        <f t="shared" si="7"/>
        <v/>
      </c>
      <c r="Z268" s="232" t="str">
        <f t="shared" si="8"/>
        <v/>
      </c>
    </row>
    <row r="269" ht="15.75" customHeight="1">
      <c r="A269" s="112"/>
      <c r="B269" s="244"/>
      <c r="C269" s="245"/>
      <c r="D269" s="239"/>
      <c r="E269" s="220" t="str">
        <f>IF($D269="","",VLOOKUP($D269,DMKH!$A$9:$D$50006,2,0))</f>
        <v/>
      </c>
      <c r="F269" s="220" t="str">
        <f>IF($D269="","",VLOOKUP($D269,DMKH!$A$9:$D$50006,3,0))</f>
        <v/>
      </c>
      <c r="G269" s="220" t="str">
        <f>IF($D269="","",VLOOKUP($D269,DMKH!$A$9:$D$50006,4,0))</f>
        <v/>
      </c>
      <c r="H269" s="239"/>
      <c r="I269" s="239"/>
      <c r="J269" s="113"/>
      <c r="K269" s="112"/>
      <c r="L269" s="224" t="str">
        <f>IF($K269="","",VLOOKUP($K269,'Tong hop'!$A$10:$O$50000,2,0))</f>
        <v/>
      </c>
      <c r="M269" s="225" t="str">
        <f>IF($K269="","",VLOOKUP($K269,'Tong hop'!$A$10:$O$50000,3,0))</f>
        <v/>
      </c>
      <c r="N269" s="246"/>
      <c r="O269" s="227" t="str">
        <f t="shared" si="2"/>
        <v/>
      </c>
      <c r="P269" s="158"/>
      <c r="Q269" s="247"/>
      <c r="R269" s="229" t="str">
        <f>IF(LEFT(A269,2)="PX",IF(K269="",0,VLOOKUP(K269,'Tong hop'!$N$10:$O$50000,2,0)),"")</f>
        <v/>
      </c>
      <c r="S269" s="230">
        <f t="shared" si="3"/>
        <v>0</v>
      </c>
      <c r="T269" s="229" t="str">
        <f>IF($K269="","",VLOOKUP($K269,'Tong hop'!$A$10:$K$50000,10,0))</f>
        <v/>
      </c>
      <c r="U269" s="230" t="str">
        <f>IF($K269="","",VLOOKUP($K269,'Tong hop'!$A$10:$K$50000,11,0))</f>
        <v/>
      </c>
      <c r="V269" s="231">
        <f t="shared" si="4"/>
        <v>0</v>
      </c>
      <c r="W269" s="231" t="str">
        <f t="shared" si="5"/>
        <v/>
      </c>
      <c r="X269" s="231">
        <f t="shared" si="6"/>
        <v>0</v>
      </c>
      <c r="Y269" s="231" t="str">
        <f t="shared" si="7"/>
        <v/>
      </c>
      <c r="Z269" s="232" t="str">
        <f t="shared" si="8"/>
        <v/>
      </c>
    </row>
    <row r="270" ht="15.75" customHeight="1">
      <c r="A270" s="112"/>
      <c r="B270" s="244"/>
      <c r="C270" s="245"/>
      <c r="D270" s="239"/>
      <c r="E270" s="220" t="str">
        <f>IF($D270="","",VLOOKUP($D270,DMKH!$A$9:$D$50006,2,0))</f>
        <v/>
      </c>
      <c r="F270" s="220" t="str">
        <f>IF($D270="","",VLOOKUP($D270,DMKH!$A$9:$D$50006,3,0))</f>
        <v/>
      </c>
      <c r="G270" s="220" t="str">
        <f>IF($D270="","",VLOOKUP($D270,DMKH!$A$9:$D$50006,4,0))</f>
        <v/>
      </c>
      <c r="H270" s="239"/>
      <c r="I270" s="239"/>
      <c r="J270" s="113"/>
      <c r="K270" s="112"/>
      <c r="L270" s="224" t="str">
        <f>IF($K270="","",VLOOKUP($K270,'Tong hop'!$A$10:$O$50000,2,0))</f>
        <v/>
      </c>
      <c r="M270" s="225" t="str">
        <f>IF($K270="","",VLOOKUP($K270,'Tong hop'!$A$10:$O$50000,3,0))</f>
        <v/>
      </c>
      <c r="N270" s="246"/>
      <c r="O270" s="227" t="str">
        <f t="shared" si="2"/>
        <v/>
      </c>
      <c r="P270" s="158"/>
      <c r="Q270" s="247"/>
      <c r="R270" s="229" t="str">
        <f>IF(LEFT(A270,2)="PX",IF(K270="",0,VLOOKUP(K270,'Tong hop'!$N$10:$O$50000,2,0)),"")</f>
        <v/>
      </c>
      <c r="S270" s="230">
        <f t="shared" si="3"/>
        <v>0</v>
      </c>
      <c r="T270" s="229" t="str">
        <f>IF($K270="","",VLOOKUP($K270,'Tong hop'!$A$10:$K$50000,10,0))</f>
        <v/>
      </c>
      <c r="U270" s="230" t="str">
        <f>IF($K270="","",VLOOKUP($K270,'Tong hop'!$A$10:$K$50000,11,0))</f>
        <v/>
      </c>
      <c r="V270" s="231">
        <f t="shared" si="4"/>
        <v>0</v>
      </c>
      <c r="W270" s="231" t="str">
        <f t="shared" si="5"/>
        <v/>
      </c>
      <c r="X270" s="231">
        <f t="shared" si="6"/>
        <v>0</v>
      </c>
      <c r="Y270" s="231" t="str">
        <f t="shared" si="7"/>
        <v/>
      </c>
      <c r="Z270" s="232" t="str">
        <f t="shared" si="8"/>
        <v/>
      </c>
    </row>
    <row r="271" ht="15.75" customHeight="1">
      <c r="A271" s="112"/>
      <c r="B271" s="244"/>
      <c r="C271" s="245"/>
      <c r="D271" s="239"/>
      <c r="E271" s="220" t="str">
        <f>IF($D271="","",VLOOKUP($D271,DMKH!$A$9:$D$50006,2,0))</f>
        <v/>
      </c>
      <c r="F271" s="220" t="str">
        <f>IF($D271="","",VLOOKUP($D271,DMKH!$A$9:$D$50006,3,0))</f>
        <v/>
      </c>
      <c r="G271" s="220" t="str">
        <f>IF($D271="","",VLOOKUP($D271,DMKH!$A$9:$D$50006,4,0))</f>
        <v/>
      </c>
      <c r="H271" s="239"/>
      <c r="I271" s="239"/>
      <c r="J271" s="113"/>
      <c r="K271" s="112"/>
      <c r="L271" s="224" t="str">
        <f>IF($K271="","",VLOOKUP($K271,'Tong hop'!$A$10:$O$50000,2,0))</f>
        <v/>
      </c>
      <c r="M271" s="225" t="str">
        <f>IF($K271="","",VLOOKUP($K271,'Tong hop'!$A$10:$O$50000,3,0))</f>
        <v/>
      </c>
      <c r="N271" s="246"/>
      <c r="O271" s="227" t="str">
        <f t="shared" si="2"/>
        <v/>
      </c>
      <c r="P271" s="158"/>
      <c r="Q271" s="247"/>
      <c r="R271" s="229" t="str">
        <f>IF(LEFT(A271,2)="PX",IF(K271="",0,VLOOKUP(K271,'Tong hop'!$N$10:$O$50000,2,0)),"")</f>
        <v/>
      </c>
      <c r="S271" s="230">
        <f t="shared" si="3"/>
        <v>0</v>
      </c>
      <c r="T271" s="229" t="str">
        <f>IF($K271="","",VLOOKUP($K271,'Tong hop'!$A$10:$K$50000,10,0))</f>
        <v/>
      </c>
      <c r="U271" s="230" t="str">
        <f>IF($K271="","",VLOOKUP($K271,'Tong hop'!$A$10:$K$50000,11,0))</f>
        <v/>
      </c>
      <c r="V271" s="231">
        <f t="shared" si="4"/>
        <v>0</v>
      </c>
      <c r="W271" s="231" t="str">
        <f t="shared" si="5"/>
        <v/>
      </c>
      <c r="X271" s="231">
        <f t="shared" si="6"/>
        <v>0</v>
      </c>
      <c r="Y271" s="231" t="str">
        <f t="shared" si="7"/>
        <v/>
      </c>
      <c r="Z271" s="232" t="str">
        <f t="shared" si="8"/>
        <v/>
      </c>
    </row>
    <row r="272" ht="15.75" customHeight="1">
      <c r="A272" s="112"/>
      <c r="B272" s="244"/>
      <c r="C272" s="245"/>
      <c r="D272" s="239"/>
      <c r="E272" s="220" t="str">
        <f>IF($D272="","",VLOOKUP($D272,DMKH!$A$9:$D$50006,2,0))</f>
        <v/>
      </c>
      <c r="F272" s="220" t="str">
        <f>IF($D272="","",VLOOKUP($D272,DMKH!$A$9:$D$50006,3,0))</f>
        <v/>
      </c>
      <c r="G272" s="220" t="str">
        <f>IF($D272="","",VLOOKUP($D272,DMKH!$A$9:$D$50006,4,0))</f>
        <v/>
      </c>
      <c r="H272" s="239"/>
      <c r="I272" s="239"/>
      <c r="J272" s="113"/>
      <c r="K272" s="112"/>
      <c r="L272" s="224" t="str">
        <f>IF($K272="","",VLOOKUP($K272,'Tong hop'!$A$10:$O$50000,2,0))</f>
        <v/>
      </c>
      <c r="M272" s="225" t="str">
        <f>IF($K272="","",VLOOKUP($K272,'Tong hop'!$A$10:$O$50000,3,0))</f>
        <v/>
      </c>
      <c r="N272" s="246"/>
      <c r="O272" s="227" t="str">
        <f t="shared" si="2"/>
        <v/>
      </c>
      <c r="P272" s="158"/>
      <c r="Q272" s="247"/>
      <c r="R272" s="229" t="str">
        <f>IF(LEFT(A272,2)="PX",IF(K272="",0,VLOOKUP(K272,'Tong hop'!$N$10:$O$50000,2,0)),"")</f>
        <v/>
      </c>
      <c r="S272" s="230">
        <f t="shared" si="3"/>
        <v>0</v>
      </c>
      <c r="T272" s="229" t="str">
        <f>IF($K272="","",VLOOKUP($K272,'Tong hop'!$A$10:$K$50000,10,0))</f>
        <v/>
      </c>
      <c r="U272" s="230" t="str">
        <f>IF($K272="","",VLOOKUP($K272,'Tong hop'!$A$10:$K$50000,11,0))</f>
        <v/>
      </c>
      <c r="V272" s="231">
        <f t="shared" si="4"/>
        <v>0</v>
      </c>
      <c r="W272" s="231" t="str">
        <f t="shared" si="5"/>
        <v/>
      </c>
      <c r="X272" s="231">
        <f t="shared" si="6"/>
        <v>0</v>
      </c>
      <c r="Y272" s="231" t="str">
        <f t="shared" si="7"/>
        <v/>
      </c>
      <c r="Z272" s="232" t="str">
        <f t="shared" si="8"/>
        <v/>
      </c>
    </row>
    <row r="273" ht="15.75" customHeight="1">
      <c r="A273" s="112"/>
      <c r="B273" s="244"/>
      <c r="C273" s="245"/>
      <c r="D273" s="239"/>
      <c r="E273" s="220" t="str">
        <f>IF($D273="","",VLOOKUP($D273,DMKH!$A$9:$D$50006,2,0))</f>
        <v/>
      </c>
      <c r="F273" s="220" t="str">
        <f>IF($D273="","",VLOOKUP($D273,DMKH!$A$9:$D$50006,3,0))</f>
        <v/>
      </c>
      <c r="G273" s="220" t="str">
        <f>IF($D273="","",VLOOKUP($D273,DMKH!$A$9:$D$50006,4,0))</f>
        <v/>
      </c>
      <c r="H273" s="239"/>
      <c r="I273" s="239"/>
      <c r="J273" s="113"/>
      <c r="K273" s="112"/>
      <c r="L273" s="224" t="str">
        <f>IF($K273="","",VLOOKUP($K273,'Tong hop'!$A$10:$O$50000,2,0))</f>
        <v/>
      </c>
      <c r="M273" s="225" t="str">
        <f>IF($K273="","",VLOOKUP($K273,'Tong hop'!$A$10:$O$50000,3,0))</f>
        <v/>
      </c>
      <c r="N273" s="246"/>
      <c r="O273" s="227" t="str">
        <f t="shared" si="2"/>
        <v/>
      </c>
      <c r="P273" s="158"/>
      <c r="Q273" s="247"/>
      <c r="R273" s="229" t="str">
        <f>IF(LEFT(A273,2)="PX",IF(K273="",0,VLOOKUP(K273,'Tong hop'!$N$10:$O$50000,2,0)),"")</f>
        <v/>
      </c>
      <c r="S273" s="230">
        <f t="shared" si="3"/>
        <v>0</v>
      </c>
      <c r="T273" s="229" t="str">
        <f>IF($K273="","",VLOOKUP($K273,'Tong hop'!$A$10:$K$50000,10,0))</f>
        <v/>
      </c>
      <c r="U273" s="230" t="str">
        <f>IF($K273="","",VLOOKUP($K273,'Tong hop'!$A$10:$K$50000,11,0))</f>
        <v/>
      </c>
      <c r="V273" s="231">
        <f t="shared" si="4"/>
        <v>0</v>
      </c>
      <c r="W273" s="231" t="str">
        <f t="shared" si="5"/>
        <v/>
      </c>
      <c r="X273" s="231">
        <f t="shared" si="6"/>
        <v>0</v>
      </c>
      <c r="Y273" s="231" t="str">
        <f t="shared" si="7"/>
        <v/>
      </c>
      <c r="Z273" s="232" t="str">
        <f t="shared" si="8"/>
        <v/>
      </c>
    </row>
    <row r="274" ht="15.75" customHeight="1">
      <c r="A274" s="112"/>
      <c r="B274" s="244"/>
      <c r="C274" s="245"/>
      <c r="D274" s="239"/>
      <c r="E274" s="220" t="str">
        <f>IF($D274="","",VLOOKUP($D274,DMKH!$A$9:$D$50006,2,0))</f>
        <v/>
      </c>
      <c r="F274" s="220" t="str">
        <f>IF($D274="","",VLOOKUP($D274,DMKH!$A$9:$D$50006,3,0))</f>
        <v/>
      </c>
      <c r="G274" s="220" t="str">
        <f>IF($D274="","",VLOOKUP($D274,DMKH!$A$9:$D$50006,4,0))</f>
        <v/>
      </c>
      <c r="H274" s="239"/>
      <c r="I274" s="239"/>
      <c r="J274" s="113"/>
      <c r="K274" s="112"/>
      <c r="L274" s="224" t="str">
        <f>IF($K274="","",VLOOKUP($K274,'Tong hop'!$A$10:$O$50000,2,0))</f>
        <v/>
      </c>
      <c r="M274" s="225" t="str">
        <f>IF($K274="","",VLOOKUP($K274,'Tong hop'!$A$10:$O$50000,3,0))</f>
        <v/>
      </c>
      <c r="N274" s="246"/>
      <c r="O274" s="227" t="str">
        <f t="shared" si="2"/>
        <v/>
      </c>
      <c r="P274" s="158"/>
      <c r="Q274" s="247"/>
      <c r="R274" s="229" t="str">
        <f>IF(LEFT(A274,2)="PX",IF(K274="",0,VLOOKUP(K274,'Tong hop'!$N$10:$O$50000,2,0)),"")</f>
        <v/>
      </c>
      <c r="S274" s="230">
        <f t="shared" si="3"/>
        <v>0</v>
      </c>
      <c r="T274" s="229" t="str">
        <f>IF($K274="","",VLOOKUP($K274,'Tong hop'!$A$10:$K$50000,10,0))</f>
        <v/>
      </c>
      <c r="U274" s="230" t="str">
        <f>IF($K274="","",VLOOKUP($K274,'Tong hop'!$A$10:$K$50000,11,0))</f>
        <v/>
      </c>
      <c r="V274" s="231">
        <f t="shared" si="4"/>
        <v>0</v>
      </c>
      <c r="W274" s="231" t="str">
        <f t="shared" si="5"/>
        <v/>
      </c>
      <c r="X274" s="231">
        <f t="shared" si="6"/>
        <v>0</v>
      </c>
      <c r="Y274" s="231" t="str">
        <f t="shared" si="7"/>
        <v/>
      </c>
      <c r="Z274" s="232" t="str">
        <f t="shared" si="8"/>
        <v/>
      </c>
    </row>
    <row r="275" ht="15.75" customHeight="1">
      <c r="A275" s="112"/>
      <c r="B275" s="244"/>
      <c r="C275" s="245"/>
      <c r="D275" s="239"/>
      <c r="E275" s="220" t="str">
        <f>IF($D275="","",VLOOKUP($D275,DMKH!$A$9:$D$50006,2,0))</f>
        <v/>
      </c>
      <c r="F275" s="220" t="str">
        <f>IF($D275="","",VLOOKUP($D275,DMKH!$A$9:$D$50006,3,0))</f>
        <v/>
      </c>
      <c r="G275" s="220" t="str">
        <f>IF($D275="","",VLOOKUP($D275,DMKH!$A$9:$D$50006,4,0))</f>
        <v/>
      </c>
      <c r="H275" s="239"/>
      <c r="I275" s="239"/>
      <c r="J275" s="113"/>
      <c r="K275" s="112"/>
      <c r="L275" s="224" t="str">
        <f>IF($K275="","",VLOOKUP($K275,'Tong hop'!$A$10:$O$50000,2,0))</f>
        <v/>
      </c>
      <c r="M275" s="225" t="str">
        <f>IF($K275="","",VLOOKUP($K275,'Tong hop'!$A$10:$O$50000,3,0))</f>
        <v/>
      </c>
      <c r="N275" s="246"/>
      <c r="O275" s="227" t="str">
        <f t="shared" si="2"/>
        <v/>
      </c>
      <c r="P275" s="158"/>
      <c r="Q275" s="247"/>
      <c r="R275" s="229" t="str">
        <f>IF(LEFT(A275,2)="PX",IF(K275="",0,VLOOKUP(K275,'Tong hop'!$N$10:$O$50000,2,0)),"")</f>
        <v/>
      </c>
      <c r="S275" s="230">
        <f t="shared" si="3"/>
        <v>0</v>
      </c>
      <c r="T275" s="229" t="str">
        <f>IF($K275="","",VLOOKUP($K275,'Tong hop'!$A$10:$K$50000,10,0))</f>
        <v/>
      </c>
      <c r="U275" s="230" t="str">
        <f>IF($K275="","",VLOOKUP($K275,'Tong hop'!$A$10:$K$50000,11,0))</f>
        <v/>
      </c>
      <c r="V275" s="231">
        <f t="shared" si="4"/>
        <v>0</v>
      </c>
      <c r="W275" s="231" t="str">
        <f t="shared" si="5"/>
        <v/>
      </c>
      <c r="X275" s="231">
        <f t="shared" si="6"/>
        <v>0</v>
      </c>
      <c r="Y275" s="231" t="str">
        <f t="shared" si="7"/>
        <v/>
      </c>
      <c r="Z275" s="232" t="str">
        <f t="shared" si="8"/>
        <v/>
      </c>
    </row>
    <row r="276" ht="15.75" customHeight="1">
      <c r="A276" s="112"/>
      <c r="B276" s="244"/>
      <c r="C276" s="245"/>
      <c r="D276" s="239"/>
      <c r="E276" s="220" t="str">
        <f>IF($D276="","",VLOOKUP($D276,DMKH!$A$9:$D$50006,2,0))</f>
        <v/>
      </c>
      <c r="F276" s="220" t="str">
        <f>IF($D276="","",VLOOKUP($D276,DMKH!$A$9:$D$50006,3,0))</f>
        <v/>
      </c>
      <c r="G276" s="220" t="str">
        <f>IF($D276="","",VLOOKUP($D276,DMKH!$A$9:$D$50006,4,0))</f>
        <v/>
      </c>
      <c r="H276" s="239"/>
      <c r="I276" s="239"/>
      <c r="J276" s="113"/>
      <c r="K276" s="112"/>
      <c r="L276" s="224" t="str">
        <f>IF($K276="","",VLOOKUP($K276,'Tong hop'!$A$10:$O$50000,2,0))</f>
        <v/>
      </c>
      <c r="M276" s="225" t="str">
        <f>IF($K276="","",VLOOKUP($K276,'Tong hop'!$A$10:$O$50000,3,0))</f>
        <v/>
      </c>
      <c r="N276" s="246"/>
      <c r="O276" s="227" t="str">
        <f t="shared" si="2"/>
        <v/>
      </c>
      <c r="P276" s="158"/>
      <c r="Q276" s="247"/>
      <c r="R276" s="229" t="str">
        <f>IF(LEFT(A276,2)="PX",IF(K276="",0,VLOOKUP(K276,'Tong hop'!$N$10:$O$50000,2,0)),"")</f>
        <v/>
      </c>
      <c r="S276" s="230">
        <f t="shared" si="3"/>
        <v>0</v>
      </c>
      <c r="T276" s="229" t="str">
        <f>IF($K276="","",VLOOKUP($K276,'Tong hop'!$A$10:$K$50000,10,0))</f>
        <v/>
      </c>
      <c r="U276" s="230" t="str">
        <f>IF($K276="","",VLOOKUP($K276,'Tong hop'!$A$10:$K$50000,11,0))</f>
        <v/>
      </c>
      <c r="V276" s="231">
        <f t="shared" si="4"/>
        <v>0</v>
      </c>
      <c r="W276" s="231" t="str">
        <f t="shared" si="5"/>
        <v/>
      </c>
      <c r="X276" s="231">
        <f t="shared" si="6"/>
        <v>0</v>
      </c>
      <c r="Y276" s="231" t="str">
        <f t="shared" si="7"/>
        <v/>
      </c>
      <c r="Z276" s="232" t="str">
        <f t="shared" si="8"/>
        <v/>
      </c>
    </row>
    <row r="277" ht="15.75" customHeight="1">
      <c r="A277" s="112"/>
      <c r="B277" s="244"/>
      <c r="C277" s="245"/>
      <c r="D277" s="239"/>
      <c r="E277" s="220" t="str">
        <f>IF($D277="","",VLOOKUP($D277,DMKH!$A$9:$D$50006,2,0))</f>
        <v/>
      </c>
      <c r="F277" s="220" t="str">
        <f>IF($D277="","",VLOOKUP($D277,DMKH!$A$9:$D$50006,3,0))</f>
        <v/>
      </c>
      <c r="G277" s="220" t="str">
        <f>IF($D277="","",VLOOKUP($D277,DMKH!$A$9:$D$50006,4,0))</f>
        <v/>
      </c>
      <c r="H277" s="239"/>
      <c r="I277" s="239"/>
      <c r="J277" s="113"/>
      <c r="K277" s="112"/>
      <c r="L277" s="224" t="str">
        <f>IF($K277="","",VLOOKUP($K277,'Tong hop'!$A$10:$O$50000,2,0))</f>
        <v/>
      </c>
      <c r="M277" s="225" t="str">
        <f>IF($K277="","",VLOOKUP($K277,'Tong hop'!$A$10:$O$50000,3,0))</f>
        <v/>
      </c>
      <c r="N277" s="246"/>
      <c r="O277" s="227" t="str">
        <f t="shared" si="2"/>
        <v/>
      </c>
      <c r="P277" s="158"/>
      <c r="Q277" s="247"/>
      <c r="R277" s="229" t="str">
        <f>IF(LEFT(A277,2)="PX",IF(K277="",0,VLOOKUP(K277,'Tong hop'!$N$10:$O$50000,2,0)),"")</f>
        <v/>
      </c>
      <c r="S277" s="230">
        <f t="shared" si="3"/>
        <v>0</v>
      </c>
      <c r="T277" s="229" t="str">
        <f>IF($K277="","",VLOOKUP($K277,'Tong hop'!$A$10:$K$50000,10,0))</f>
        <v/>
      </c>
      <c r="U277" s="230" t="str">
        <f>IF($K277="","",VLOOKUP($K277,'Tong hop'!$A$10:$K$50000,11,0))</f>
        <v/>
      </c>
      <c r="V277" s="231">
        <f t="shared" si="4"/>
        <v>0</v>
      </c>
      <c r="W277" s="231" t="str">
        <f t="shared" si="5"/>
        <v/>
      </c>
      <c r="X277" s="231">
        <f t="shared" si="6"/>
        <v>0</v>
      </c>
      <c r="Y277" s="231" t="str">
        <f t="shared" si="7"/>
        <v/>
      </c>
      <c r="Z277" s="232" t="str">
        <f t="shared" si="8"/>
        <v/>
      </c>
    </row>
    <row r="278" ht="15.75" customHeight="1">
      <c r="A278" s="112"/>
      <c r="B278" s="244"/>
      <c r="C278" s="245"/>
      <c r="D278" s="245"/>
      <c r="E278" s="220" t="str">
        <f>IF($D278="","",VLOOKUP($D278,DMKH!$A$9:$D$50006,2,0))</f>
        <v/>
      </c>
      <c r="F278" s="220" t="str">
        <f>IF($D278="","",VLOOKUP($D278,DMKH!$A$9:$D$50006,3,0))</f>
        <v/>
      </c>
      <c r="G278" s="220" t="str">
        <f>IF($D278="","",VLOOKUP($D278,DMKH!$A$9:$D$50006,4,0))</f>
        <v/>
      </c>
      <c r="H278" s="113"/>
      <c r="I278" s="113"/>
      <c r="J278" s="113"/>
      <c r="K278" s="112"/>
      <c r="L278" s="224" t="str">
        <f>IF($K278="","",VLOOKUP($K278,'Tong hop'!$A$10:$O$50000,2,0))</f>
        <v/>
      </c>
      <c r="M278" s="225" t="str">
        <f>IF($K278="","",VLOOKUP($K278,'Tong hop'!$A$10:$O$50000,3,0))</f>
        <v/>
      </c>
      <c r="N278" s="246"/>
      <c r="O278" s="227" t="str">
        <f t="shared" si="2"/>
        <v/>
      </c>
      <c r="P278" s="158"/>
      <c r="Q278" s="247"/>
      <c r="R278" s="229" t="str">
        <f>IF(LEFT(A278,2)="PX",IF(K278="",0,VLOOKUP(K278,'Tong hop'!$N$10:$O$50000,2,0)),"")</f>
        <v/>
      </c>
      <c r="S278" s="230">
        <f t="shared" si="3"/>
        <v>0</v>
      </c>
      <c r="T278" s="229" t="str">
        <f>IF($K278="","",VLOOKUP($K278,'Tong hop'!$A$10:$K$50000,10,0))</f>
        <v/>
      </c>
      <c r="U278" s="230" t="str">
        <f>IF($K278="","",VLOOKUP($K278,'Tong hop'!$A$10:$K$50000,11,0))</f>
        <v/>
      </c>
      <c r="V278" s="231">
        <f t="shared" si="4"/>
        <v>0</v>
      </c>
      <c r="W278" s="231" t="str">
        <f t="shared" si="5"/>
        <v/>
      </c>
      <c r="X278" s="231">
        <f t="shared" si="6"/>
        <v>0</v>
      </c>
      <c r="Y278" s="231" t="str">
        <f t="shared" si="7"/>
        <v/>
      </c>
      <c r="Z278" s="232" t="str">
        <f t="shared" si="8"/>
        <v/>
      </c>
    </row>
    <row r="279" ht="15.75" customHeight="1">
      <c r="A279" s="112"/>
      <c r="B279" s="244"/>
      <c r="C279" s="245"/>
      <c r="D279" s="245"/>
      <c r="E279" s="220" t="str">
        <f>IF($D279="","",VLOOKUP($D279,DMKH!$A$9:$D$50006,2,0))</f>
        <v/>
      </c>
      <c r="F279" s="220" t="str">
        <f>IF($D279="","",VLOOKUP($D279,DMKH!$A$9:$D$50006,3,0))</f>
        <v/>
      </c>
      <c r="G279" s="220" t="str">
        <f>IF($D279="","",VLOOKUP($D279,DMKH!$A$9:$D$50006,4,0))</f>
        <v/>
      </c>
      <c r="H279" s="113"/>
      <c r="I279" s="113"/>
      <c r="J279" s="113"/>
      <c r="K279" s="112"/>
      <c r="L279" s="224" t="str">
        <f>IF($K279="","",VLOOKUP($K279,'Tong hop'!$A$10:$O$50000,2,0))</f>
        <v/>
      </c>
      <c r="M279" s="225" t="str">
        <f>IF($K279="","",VLOOKUP($K279,'Tong hop'!$A$10:$O$50000,3,0))</f>
        <v/>
      </c>
      <c r="N279" s="246"/>
      <c r="O279" s="227" t="str">
        <f t="shared" si="2"/>
        <v/>
      </c>
      <c r="P279" s="158"/>
      <c r="Q279" s="247"/>
      <c r="R279" s="229" t="str">
        <f>IF(LEFT(A279,2)="PX",IF(K279="",0,VLOOKUP(K279,'Tong hop'!$N$10:$O$50000,2,0)),"")</f>
        <v/>
      </c>
      <c r="S279" s="230">
        <f t="shared" si="3"/>
        <v>0</v>
      </c>
      <c r="T279" s="229" t="str">
        <f>IF($K279="","",VLOOKUP($K279,'Tong hop'!$A$10:$K$50000,10,0))</f>
        <v/>
      </c>
      <c r="U279" s="230" t="str">
        <f>IF($K279="","",VLOOKUP($K279,'Tong hop'!$A$10:$K$50000,11,0))</f>
        <v/>
      </c>
      <c r="V279" s="231">
        <f t="shared" si="4"/>
        <v>0</v>
      </c>
      <c r="W279" s="231" t="str">
        <f t="shared" si="5"/>
        <v/>
      </c>
      <c r="X279" s="231">
        <f t="shared" si="6"/>
        <v>0</v>
      </c>
      <c r="Y279" s="231" t="str">
        <f t="shared" si="7"/>
        <v/>
      </c>
      <c r="Z279" s="232" t="str">
        <f t="shared" si="8"/>
        <v/>
      </c>
    </row>
    <row r="280" ht="15.75" customHeight="1">
      <c r="A280" s="112"/>
      <c r="B280" s="244"/>
      <c r="C280" s="245"/>
      <c r="D280" s="245"/>
      <c r="E280" s="220" t="str">
        <f>IF($D280="","",VLOOKUP($D280,DMKH!$A$9:$D$50006,2,0))</f>
        <v/>
      </c>
      <c r="F280" s="220" t="str">
        <f>IF($D280="","",VLOOKUP($D280,DMKH!$A$9:$D$50006,3,0))</f>
        <v/>
      </c>
      <c r="G280" s="220" t="str">
        <f>IF($D280="","",VLOOKUP($D280,DMKH!$A$9:$D$50006,4,0))</f>
        <v/>
      </c>
      <c r="H280" s="113"/>
      <c r="I280" s="113"/>
      <c r="J280" s="113"/>
      <c r="K280" s="112"/>
      <c r="L280" s="224" t="str">
        <f>IF($K280="","",VLOOKUP($K280,'Tong hop'!$A$10:$O$50000,2,0))</f>
        <v/>
      </c>
      <c r="M280" s="225" t="str">
        <f>IF($K280="","",VLOOKUP($K280,'Tong hop'!$A$10:$O$50000,3,0))</f>
        <v/>
      </c>
      <c r="N280" s="246"/>
      <c r="O280" s="227" t="str">
        <f t="shared" si="2"/>
        <v/>
      </c>
      <c r="P280" s="158"/>
      <c r="Q280" s="247"/>
      <c r="R280" s="229" t="str">
        <f>IF(LEFT(A280,2)="PX",IF(K280="",0,VLOOKUP(K280,'Tong hop'!$N$10:$O$50000,2,0)),"")</f>
        <v/>
      </c>
      <c r="S280" s="230">
        <f t="shared" si="3"/>
        <v>0</v>
      </c>
      <c r="T280" s="229" t="str">
        <f>IF($K280="","",VLOOKUP($K280,'Tong hop'!$A$10:$K$50000,10,0))</f>
        <v/>
      </c>
      <c r="U280" s="230" t="str">
        <f>IF($K280="","",VLOOKUP($K280,'Tong hop'!$A$10:$K$50000,11,0))</f>
        <v/>
      </c>
      <c r="V280" s="231">
        <f t="shared" si="4"/>
        <v>0</v>
      </c>
      <c r="W280" s="231" t="str">
        <f t="shared" si="5"/>
        <v/>
      </c>
      <c r="X280" s="231">
        <f t="shared" si="6"/>
        <v>0</v>
      </c>
      <c r="Y280" s="231" t="str">
        <f t="shared" si="7"/>
        <v/>
      </c>
      <c r="Z280" s="232" t="str">
        <f t="shared" si="8"/>
        <v/>
      </c>
    </row>
    <row r="281" ht="15.75" customHeight="1">
      <c r="A281" s="112"/>
      <c r="B281" s="244"/>
      <c r="C281" s="245"/>
      <c r="D281" s="245"/>
      <c r="E281" s="220" t="str">
        <f>IF($D281="","",VLOOKUP($D281,DMKH!$A$9:$D$50006,2,0))</f>
        <v/>
      </c>
      <c r="F281" s="220" t="str">
        <f>IF($D281="","",VLOOKUP($D281,DMKH!$A$9:$D$50006,3,0))</f>
        <v/>
      </c>
      <c r="G281" s="220" t="str">
        <f>IF($D281="","",VLOOKUP($D281,DMKH!$A$9:$D$50006,4,0))</f>
        <v/>
      </c>
      <c r="H281" s="113"/>
      <c r="I281" s="113"/>
      <c r="J281" s="113"/>
      <c r="K281" s="112"/>
      <c r="L281" s="224" t="str">
        <f>IF($K281="","",VLOOKUP($K281,'Tong hop'!$A$10:$O$50000,2,0))</f>
        <v/>
      </c>
      <c r="M281" s="225" t="str">
        <f>IF($K281="","",VLOOKUP($K281,'Tong hop'!$A$10:$O$50000,3,0))</f>
        <v/>
      </c>
      <c r="N281" s="246"/>
      <c r="O281" s="227" t="str">
        <f t="shared" si="2"/>
        <v/>
      </c>
      <c r="P281" s="158"/>
      <c r="Q281" s="247"/>
      <c r="R281" s="229" t="str">
        <f>IF(LEFT(A281,2)="PX",IF(K281="",0,VLOOKUP(K281,'Tong hop'!$N$10:$O$50000,2,0)),"")</f>
        <v/>
      </c>
      <c r="S281" s="230">
        <f t="shared" si="3"/>
        <v>0</v>
      </c>
      <c r="T281" s="229" t="str">
        <f>IF($K281="","",VLOOKUP($K281,'Tong hop'!$A$10:$K$50000,10,0))</f>
        <v/>
      </c>
      <c r="U281" s="230" t="str">
        <f>IF($K281="","",VLOOKUP($K281,'Tong hop'!$A$10:$K$50000,11,0))</f>
        <v/>
      </c>
      <c r="V281" s="231">
        <f t="shared" si="4"/>
        <v>0</v>
      </c>
      <c r="W281" s="231" t="str">
        <f t="shared" si="5"/>
        <v/>
      </c>
      <c r="X281" s="231">
        <f t="shared" si="6"/>
        <v>0</v>
      </c>
      <c r="Y281" s="231" t="str">
        <f t="shared" si="7"/>
        <v/>
      </c>
      <c r="Z281" s="232" t="str">
        <f t="shared" si="8"/>
        <v/>
      </c>
    </row>
    <row r="282" ht="15.75" customHeight="1">
      <c r="A282" s="112"/>
      <c r="B282" s="244"/>
      <c r="C282" s="245"/>
      <c r="D282" s="245"/>
      <c r="E282" s="220" t="str">
        <f>IF($D282="","",VLOOKUP($D282,DMKH!$A$9:$D$50006,2,0))</f>
        <v/>
      </c>
      <c r="F282" s="220" t="str">
        <f>IF($D282="","",VLOOKUP($D282,DMKH!$A$9:$D$50006,3,0))</f>
        <v/>
      </c>
      <c r="G282" s="220" t="str">
        <f>IF($D282="","",VLOOKUP($D282,DMKH!$A$9:$D$50006,4,0))</f>
        <v/>
      </c>
      <c r="H282" s="113"/>
      <c r="I282" s="113"/>
      <c r="J282" s="113"/>
      <c r="K282" s="112"/>
      <c r="L282" s="224" t="str">
        <f>IF($K282="","",VLOOKUP($K282,'Tong hop'!$A$10:$O$50000,2,0))</f>
        <v/>
      </c>
      <c r="M282" s="225" t="str">
        <f>IF($K282="","",VLOOKUP($K282,'Tong hop'!$A$10:$O$50000,3,0))</f>
        <v/>
      </c>
      <c r="N282" s="246"/>
      <c r="O282" s="227" t="str">
        <f t="shared" si="2"/>
        <v/>
      </c>
      <c r="P282" s="158"/>
      <c r="Q282" s="247"/>
      <c r="R282" s="229" t="str">
        <f>IF(LEFT(A282,2)="PX",IF(K282="",0,VLOOKUP(K282,'Tong hop'!$N$10:$O$50000,2,0)),"")</f>
        <v/>
      </c>
      <c r="S282" s="230">
        <f t="shared" si="3"/>
        <v>0</v>
      </c>
      <c r="T282" s="229" t="str">
        <f>IF($K282="","",VLOOKUP($K282,'Tong hop'!$A$10:$K$50000,10,0))</f>
        <v/>
      </c>
      <c r="U282" s="230" t="str">
        <f>IF($K282="","",VLOOKUP($K282,'Tong hop'!$A$10:$K$50000,11,0))</f>
        <v/>
      </c>
      <c r="V282" s="231">
        <f t="shared" si="4"/>
        <v>0</v>
      </c>
      <c r="W282" s="231" t="str">
        <f t="shared" si="5"/>
        <v/>
      </c>
      <c r="X282" s="231">
        <f t="shared" si="6"/>
        <v>0</v>
      </c>
      <c r="Y282" s="231" t="str">
        <f t="shared" si="7"/>
        <v/>
      </c>
      <c r="Z282" s="232" t="str">
        <f t="shared" si="8"/>
        <v/>
      </c>
    </row>
    <row r="283" ht="15.75" customHeight="1">
      <c r="A283" s="112"/>
      <c r="B283" s="244"/>
      <c r="C283" s="245"/>
      <c r="D283" s="245"/>
      <c r="E283" s="220" t="str">
        <f>IF($D283="","",VLOOKUP($D283,DMKH!$A$9:$D$50006,2,0))</f>
        <v/>
      </c>
      <c r="F283" s="220" t="str">
        <f>IF($D283="","",VLOOKUP($D283,DMKH!$A$9:$D$50006,3,0))</f>
        <v/>
      </c>
      <c r="G283" s="220" t="str">
        <f>IF($D283="","",VLOOKUP($D283,DMKH!$A$9:$D$50006,4,0))</f>
        <v/>
      </c>
      <c r="H283" s="113"/>
      <c r="I283" s="113"/>
      <c r="J283" s="113"/>
      <c r="K283" s="112"/>
      <c r="L283" s="224" t="str">
        <f>IF($K283="","",VLOOKUP($K283,'Tong hop'!$A$10:$O$50000,2,0))</f>
        <v/>
      </c>
      <c r="M283" s="225" t="str">
        <f>IF($K283="","",VLOOKUP($K283,'Tong hop'!$A$10:$O$50000,3,0))</f>
        <v/>
      </c>
      <c r="N283" s="246"/>
      <c r="O283" s="227" t="str">
        <f t="shared" si="2"/>
        <v/>
      </c>
      <c r="P283" s="158"/>
      <c r="Q283" s="247"/>
      <c r="R283" s="229" t="str">
        <f>IF(LEFT(A283,2)="PX",IF(K283="",0,VLOOKUP(K283,'Tong hop'!$N$10:$O$50000,2,0)),"")</f>
        <v/>
      </c>
      <c r="S283" s="230">
        <f t="shared" si="3"/>
        <v>0</v>
      </c>
      <c r="T283" s="229" t="str">
        <f>IF($K283="","",VLOOKUP($K283,'Tong hop'!$A$10:$K$50000,10,0))</f>
        <v/>
      </c>
      <c r="U283" s="230" t="str">
        <f>IF($K283="","",VLOOKUP($K283,'Tong hop'!$A$10:$K$50000,11,0))</f>
        <v/>
      </c>
      <c r="V283" s="231">
        <f t="shared" si="4"/>
        <v>0</v>
      </c>
      <c r="W283" s="231" t="str">
        <f t="shared" si="5"/>
        <v/>
      </c>
      <c r="X283" s="231">
        <f t="shared" si="6"/>
        <v>0</v>
      </c>
      <c r="Y283" s="231" t="str">
        <f t="shared" si="7"/>
        <v/>
      </c>
      <c r="Z283" s="232" t="str">
        <f t="shared" si="8"/>
        <v/>
      </c>
    </row>
    <row r="284" ht="15.75" customHeight="1">
      <c r="A284" s="112"/>
      <c r="B284" s="244"/>
      <c r="C284" s="245"/>
      <c r="D284" s="245"/>
      <c r="E284" s="220" t="str">
        <f>IF($D284="","",VLOOKUP($D284,DMKH!$A$9:$D$50006,2,0))</f>
        <v/>
      </c>
      <c r="F284" s="220" t="str">
        <f>IF($D284="","",VLOOKUP($D284,DMKH!$A$9:$D$50006,3,0))</f>
        <v/>
      </c>
      <c r="G284" s="220" t="str">
        <f>IF($D284="","",VLOOKUP($D284,DMKH!$A$9:$D$50006,4,0))</f>
        <v/>
      </c>
      <c r="H284" s="113"/>
      <c r="I284" s="113"/>
      <c r="J284" s="113"/>
      <c r="K284" s="112"/>
      <c r="L284" s="224" t="str">
        <f>IF($K284="","",VLOOKUP($K284,'Tong hop'!$A$10:$O$50000,2,0))</f>
        <v/>
      </c>
      <c r="M284" s="225" t="str">
        <f>IF($K284="","",VLOOKUP($K284,'Tong hop'!$A$10:$O$50000,3,0))</f>
        <v/>
      </c>
      <c r="N284" s="246"/>
      <c r="O284" s="227" t="str">
        <f t="shared" si="2"/>
        <v/>
      </c>
      <c r="P284" s="158"/>
      <c r="Q284" s="247"/>
      <c r="R284" s="229" t="str">
        <f>IF(LEFT(A284,2)="PX",IF(K284="",0,VLOOKUP(K284,'Tong hop'!$N$10:$O$50000,2,0)),"")</f>
        <v/>
      </c>
      <c r="S284" s="230">
        <f t="shared" si="3"/>
        <v>0</v>
      </c>
      <c r="T284" s="229" t="str">
        <f>IF($K284="","",VLOOKUP($K284,'Tong hop'!$A$10:$K$50000,10,0))</f>
        <v/>
      </c>
      <c r="U284" s="230" t="str">
        <f>IF($K284="","",VLOOKUP($K284,'Tong hop'!$A$10:$K$50000,11,0))</f>
        <v/>
      </c>
      <c r="V284" s="231">
        <f t="shared" si="4"/>
        <v>0</v>
      </c>
      <c r="W284" s="231" t="str">
        <f t="shared" si="5"/>
        <v/>
      </c>
      <c r="X284" s="231">
        <f t="shared" si="6"/>
        <v>0</v>
      </c>
      <c r="Y284" s="231" t="str">
        <f t="shared" si="7"/>
        <v/>
      </c>
      <c r="Z284" s="232" t="str">
        <f t="shared" si="8"/>
        <v/>
      </c>
    </row>
    <row r="285" ht="15.75" customHeight="1">
      <c r="A285" s="112"/>
      <c r="B285" s="244"/>
      <c r="C285" s="245"/>
      <c r="D285" s="245"/>
      <c r="E285" s="220" t="str">
        <f>IF($D285="","",VLOOKUP($D285,DMKH!$A$9:$D$50006,2,0))</f>
        <v/>
      </c>
      <c r="F285" s="220" t="str">
        <f>IF($D285="","",VLOOKUP($D285,DMKH!$A$9:$D$50006,3,0))</f>
        <v/>
      </c>
      <c r="G285" s="220" t="str">
        <f>IF($D285="","",VLOOKUP($D285,DMKH!$A$9:$D$50006,4,0))</f>
        <v/>
      </c>
      <c r="H285" s="113"/>
      <c r="I285" s="113"/>
      <c r="J285" s="113"/>
      <c r="K285" s="112"/>
      <c r="L285" s="224" t="str">
        <f>IF($K285="","",VLOOKUP($K285,'Tong hop'!$A$10:$O$50000,2,0))</f>
        <v/>
      </c>
      <c r="M285" s="225" t="str">
        <f>IF($K285="","",VLOOKUP($K285,'Tong hop'!$A$10:$O$50000,3,0))</f>
        <v/>
      </c>
      <c r="N285" s="246"/>
      <c r="O285" s="227" t="str">
        <f t="shared" si="2"/>
        <v/>
      </c>
      <c r="P285" s="158"/>
      <c r="Q285" s="247"/>
      <c r="R285" s="229" t="str">
        <f>IF(LEFT(A285,2)="PX",IF(K285="",0,VLOOKUP(K285,'Tong hop'!$N$10:$O$50000,2,0)),"")</f>
        <v/>
      </c>
      <c r="S285" s="230">
        <f t="shared" si="3"/>
        <v>0</v>
      </c>
      <c r="T285" s="229" t="str">
        <f>IF($K285="","",VLOOKUP($K285,'Tong hop'!$A$10:$K$50000,10,0))</f>
        <v/>
      </c>
      <c r="U285" s="230" t="str">
        <f>IF($K285="","",VLOOKUP($K285,'Tong hop'!$A$10:$K$50000,11,0))</f>
        <v/>
      </c>
      <c r="V285" s="231">
        <f t="shared" si="4"/>
        <v>0</v>
      </c>
      <c r="W285" s="231" t="str">
        <f t="shared" si="5"/>
        <v/>
      </c>
      <c r="X285" s="231">
        <f t="shared" si="6"/>
        <v>0</v>
      </c>
      <c r="Y285" s="231" t="str">
        <f t="shared" si="7"/>
        <v/>
      </c>
      <c r="Z285" s="232" t="str">
        <f t="shared" si="8"/>
        <v/>
      </c>
    </row>
    <row r="286" ht="15.75" customHeight="1">
      <c r="A286" s="112"/>
      <c r="B286" s="244"/>
      <c r="C286" s="245"/>
      <c r="D286" s="245"/>
      <c r="E286" s="220" t="str">
        <f>IF($D286="","",VLOOKUP($D286,DMKH!$A$9:$D$50006,2,0))</f>
        <v/>
      </c>
      <c r="F286" s="220" t="str">
        <f>IF($D286="","",VLOOKUP($D286,DMKH!$A$9:$D$50006,3,0))</f>
        <v/>
      </c>
      <c r="G286" s="220" t="str">
        <f>IF($D286="","",VLOOKUP($D286,DMKH!$A$9:$D$50006,4,0))</f>
        <v/>
      </c>
      <c r="H286" s="113"/>
      <c r="I286" s="113"/>
      <c r="J286" s="113"/>
      <c r="K286" s="112"/>
      <c r="L286" s="224" t="str">
        <f>IF($K286="","",VLOOKUP($K286,'Tong hop'!$A$10:$O$50000,2,0))</f>
        <v/>
      </c>
      <c r="M286" s="225" t="str">
        <f>IF($K286="","",VLOOKUP($K286,'Tong hop'!$A$10:$O$50000,3,0))</f>
        <v/>
      </c>
      <c r="N286" s="246"/>
      <c r="O286" s="227" t="str">
        <f t="shared" si="2"/>
        <v/>
      </c>
      <c r="P286" s="158"/>
      <c r="Q286" s="247"/>
      <c r="R286" s="229" t="str">
        <f>IF(LEFT(A286,2)="PX",IF(K286="",0,VLOOKUP(K286,'Tong hop'!$N$10:$O$50000,2,0)),"")</f>
        <v/>
      </c>
      <c r="S286" s="230">
        <f t="shared" si="3"/>
        <v>0</v>
      </c>
      <c r="T286" s="229" t="str">
        <f>IF($K286="","",VLOOKUP($K286,'Tong hop'!$A$10:$K$50000,10,0))</f>
        <v/>
      </c>
      <c r="U286" s="230" t="str">
        <f>IF($K286="","",VLOOKUP($K286,'Tong hop'!$A$10:$K$50000,11,0))</f>
        <v/>
      </c>
      <c r="V286" s="231">
        <f t="shared" si="4"/>
        <v>0</v>
      </c>
      <c r="W286" s="231" t="str">
        <f t="shared" si="5"/>
        <v/>
      </c>
      <c r="X286" s="231">
        <f t="shared" si="6"/>
        <v>0</v>
      </c>
      <c r="Y286" s="231" t="str">
        <f t="shared" si="7"/>
        <v/>
      </c>
      <c r="Z286" s="232" t="str">
        <f t="shared" si="8"/>
        <v/>
      </c>
    </row>
    <row r="287" ht="15.75" customHeight="1">
      <c r="A287" s="112"/>
      <c r="B287" s="244"/>
      <c r="C287" s="245"/>
      <c r="D287" s="245"/>
      <c r="E287" s="220" t="str">
        <f>IF($D287="","",VLOOKUP($D287,DMKH!$A$9:$D$50006,2,0))</f>
        <v/>
      </c>
      <c r="F287" s="220" t="str">
        <f>IF($D287="","",VLOOKUP($D287,DMKH!$A$9:$D$50006,3,0))</f>
        <v/>
      </c>
      <c r="G287" s="220" t="str">
        <f>IF($D287="","",VLOOKUP($D287,DMKH!$A$9:$D$50006,4,0))</f>
        <v/>
      </c>
      <c r="H287" s="113"/>
      <c r="I287" s="113"/>
      <c r="J287" s="113"/>
      <c r="K287" s="112"/>
      <c r="L287" s="224" t="str">
        <f>IF($K287="","",VLOOKUP($K287,'Tong hop'!$A$10:$O$50000,2,0))</f>
        <v/>
      </c>
      <c r="M287" s="225" t="str">
        <f>IF($K287="","",VLOOKUP($K287,'Tong hop'!$A$10:$O$50000,3,0))</f>
        <v/>
      </c>
      <c r="N287" s="246"/>
      <c r="O287" s="227" t="str">
        <f t="shared" si="2"/>
        <v/>
      </c>
      <c r="P287" s="158"/>
      <c r="Q287" s="247"/>
      <c r="R287" s="229" t="str">
        <f>IF(LEFT(A287,2)="PX",IF(K287="",0,VLOOKUP(K287,'Tong hop'!$N$10:$O$50000,2,0)),"")</f>
        <v/>
      </c>
      <c r="S287" s="230">
        <f t="shared" si="3"/>
        <v>0</v>
      </c>
      <c r="T287" s="229" t="str">
        <f>IF($K287="","",VLOOKUP($K287,'Tong hop'!$A$10:$K$50000,10,0))</f>
        <v/>
      </c>
      <c r="U287" s="230" t="str">
        <f>IF($K287="","",VLOOKUP($K287,'Tong hop'!$A$10:$K$50000,11,0))</f>
        <v/>
      </c>
      <c r="V287" s="231">
        <f t="shared" si="4"/>
        <v>0</v>
      </c>
      <c r="W287" s="231" t="str">
        <f t="shared" si="5"/>
        <v/>
      </c>
      <c r="X287" s="231">
        <f t="shared" si="6"/>
        <v>0</v>
      </c>
      <c r="Y287" s="231" t="str">
        <f t="shared" si="7"/>
        <v/>
      </c>
      <c r="Z287" s="232" t="str">
        <f t="shared" si="8"/>
        <v/>
      </c>
    </row>
    <row r="288" ht="15.75" customHeight="1">
      <c r="A288" s="112"/>
      <c r="B288" s="244"/>
      <c r="C288" s="245"/>
      <c r="D288" s="245"/>
      <c r="E288" s="220" t="str">
        <f>IF($D288="","",VLOOKUP($D288,DMKH!$A$9:$D$50006,2,0))</f>
        <v/>
      </c>
      <c r="F288" s="220" t="str">
        <f>IF($D288="","",VLOOKUP($D288,DMKH!$A$9:$D$50006,3,0))</f>
        <v/>
      </c>
      <c r="G288" s="220" t="str">
        <f>IF($D288="","",VLOOKUP($D288,DMKH!$A$9:$D$50006,4,0))</f>
        <v/>
      </c>
      <c r="H288" s="113"/>
      <c r="I288" s="113"/>
      <c r="J288" s="113"/>
      <c r="K288" s="112"/>
      <c r="L288" s="224" t="str">
        <f>IF($K288="","",VLOOKUP($K288,'Tong hop'!$A$10:$O$50000,2,0))</f>
        <v/>
      </c>
      <c r="M288" s="225" t="str">
        <f>IF($K288="","",VLOOKUP($K288,'Tong hop'!$A$10:$O$50000,3,0))</f>
        <v/>
      </c>
      <c r="N288" s="246"/>
      <c r="O288" s="227" t="str">
        <f t="shared" si="2"/>
        <v/>
      </c>
      <c r="P288" s="158"/>
      <c r="Q288" s="247"/>
      <c r="R288" s="229" t="str">
        <f>IF(LEFT(A288,2)="PX",IF(K288="",0,VLOOKUP(K288,'Tong hop'!$N$10:$O$50000,2,0)),"")</f>
        <v/>
      </c>
      <c r="S288" s="230">
        <f t="shared" si="3"/>
        <v>0</v>
      </c>
      <c r="T288" s="229" t="str">
        <f>IF($K288="","",VLOOKUP($K288,'Tong hop'!$A$10:$K$50000,10,0))</f>
        <v/>
      </c>
      <c r="U288" s="230" t="str">
        <f>IF($K288="","",VLOOKUP($K288,'Tong hop'!$A$10:$K$50000,11,0))</f>
        <v/>
      </c>
      <c r="V288" s="231">
        <f t="shared" si="4"/>
        <v>0</v>
      </c>
      <c r="W288" s="231" t="str">
        <f t="shared" si="5"/>
        <v/>
      </c>
      <c r="X288" s="231">
        <f t="shared" si="6"/>
        <v>0</v>
      </c>
      <c r="Y288" s="231" t="str">
        <f t="shared" si="7"/>
        <v/>
      </c>
      <c r="Z288" s="232" t="str">
        <f t="shared" si="8"/>
        <v/>
      </c>
    </row>
    <row r="289" ht="15.75" customHeight="1">
      <c r="A289" s="112"/>
      <c r="B289" s="244"/>
      <c r="C289" s="245"/>
      <c r="D289" s="245"/>
      <c r="E289" s="220" t="str">
        <f>IF($D289="","",VLOOKUP($D289,DMKH!$A$9:$D$50006,2,0))</f>
        <v/>
      </c>
      <c r="F289" s="220" t="str">
        <f>IF($D289="","",VLOOKUP($D289,DMKH!$A$9:$D$50006,3,0))</f>
        <v/>
      </c>
      <c r="G289" s="220" t="str">
        <f>IF($D289="","",VLOOKUP($D289,DMKH!$A$9:$D$50006,4,0))</f>
        <v/>
      </c>
      <c r="H289" s="113"/>
      <c r="I289" s="113"/>
      <c r="J289" s="113"/>
      <c r="K289" s="112"/>
      <c r="L289" s="224" t="str">
        <f>IF($K289="","",VLOOKUP($K289,'Tong hop'!$A$10:$O$50000,2,0))</f>
        <v/>
      </c>
      <c r="M289" s="225" t="str">
        <f>IF($K289="","",VLOOKUP($K289,'Tong hop'!$A$10:$O$50000,3,0))</f>
        <v/>
      </c>
      <c r="N289" s="246"/>
      <c r="O289" s="227" t="str">
        <f t="shared" si="2"/>
        <v/>
      </c>
      <c r="P289" s="158"/>
      <c r="Q289" s="247"/>
      <c r="R289" s="229" t="str">
        <f>IF(LEFT(A289,2)="PX",IF(K289="",0,VLOOKUP(K289,'Tong hop'!$N$10:$O$50000,2,0)),"")</f>
        <v/>
      </c>
      <c r="S289" s="230">
        <f t="shared" si="3"/>
        <v>0</v>
      </c>
      <c r="T289" s="229" t="str">
        <f>IF($K289="","",VLOOKUP($K289,'Tong hop'!$A$10:$K$50000,10,0))</f>
        <v/>
      </c>
      <c r="U289" s="230" t="str">
        <f>IF($K289="","",VLOOKUP($K289,'Tong hop'!$A$10:$K$50000,11,0))</f>
        <v/>
      </c>
      <c r="V289" s="231">
        <f t="shared" si="4"/>
        <v>0</v>
      </c>
      <c r="W289" s="231" t="str">
        <f t="shared" si="5"/>
        <v/>
      </c>
      <c r="X289" s="231">
        <f t="shared" si="6"/>
        <v>0</v>
      </c>
      <c r="Y289" s="231" t="str">
        <f t="shared" si="7"/>
        <v/>
      </c>
      <c r="Z289" s="232" t="str">
        <f t="shared" si="8"/>
        <v/>
      </c>
    </row>
    <row r="290" ht="15.75" customHeight="1">
      <c r="A290" s="112"/>
      <c r="B290" s="244"/>
      <c r="C290" s="245"/>
      <c r="D290" s="245"/>
      <c r="E290" s="220" t="str">
        <f>IF($D290="","",VLOOKUP($D290,DMKH!$A$9:$D$50006,2,0))</f>
        <v/>
      </c>
      <c r="F290" s="220" t="str">
        <f>IF($D290="","",VLOOKUP($D290,DMKH!$A$9:$D$50006,3,0))</f>
        <v/>
      </c>
      <c r="G290" s="220" t="str">
        <f>IF($D290="","",VLOOKUP($D290,DMKH!$A$9:$D$50006,4,0))</f>
        <v/>
      </c>
      <c r="H290" s="113"/>
      <c r="I290" s="113"/>
      <c r="J290" s="113"/>
      <c r="K290" s="112"/>
      <c r="L290" s="224" t="str">
        <f>IF($K290="","",VLOOKUP($K290,'Tong hop'!$A$10:$O$50000,2,0))</f>
        <v/>
      </c>
      <c r="M290" s="225" t="str">
        <f>IF($K290="","",VLOOKUP($K290,'Tong hop'!$A$10:$O$50000,3,0))</f>
        <v/>
      </c>
      <c r="N290" s="246"/>
      <c r="O290" s="227" t="str">
        <f t="shared" si="2"/>
        <v/>
      </c>
      <c r="P290" s="158"/>
      <c r="Q290" s="247"/>
      <c r="R290" s="229" t="str">
        <f>IF(LEFT(A290,2)="PX",IF(K290="",0,VLOOKUP(K290,'Tong hop'!$N$10:$O$50000,2,0)),"")</f>
        <v/>
      </c>
      <c r="S290" s="230">
        <f t="shared" si="3"/>
        <v>0</v>
      </c>
      <c r="T290" s="229" t="str">
        <f>IF($K290="","",VLOOKUP($K290,'Tong hop'!$A$10:$K$50000,10,0))</f>
        <v/>
      </c>
      <c r="U290" s="230" t="str">
        <f>IF($K290="","",VLOOKUP($K290,'Tong hop'!$A$10:$K$50000,11,0))</f>
        <v/>
      </c>
      <c r="V290" s="231">
        <f t="shared" si="4"/>
        <v>0</v>
      </c>
      <c r="W290" s="231" t="str">
        <f t="shared" si="5"/>
        <v/>
      </c>
      <c r="X290" s="231">
        <f t="shared" si="6"/>
        <v>0</v>
      </c>
      <c r="Y290" s="231" t="str">
        <f t="shared" si="7"/>
        <v/>
      </c>
      <c r="Z290" s="232" t="str">
        <f t="shared" si="8"/>
        <v/>
      </c>
    </row>
    <row r="291" ht="15.75" customHeight="1">
      <c r="A291" s="112"/>
      <c r="B291" s="244"/>
      <c r="C291" s="245"/>
      <c r="D291" s="245"/>
      <c r="E291" s="220" t="str">
        <f>IF($D291="","",VLOOKUP($D291,DMKH!$A$9:$D$50006,2,0))</f>
        <v/>
      </c>
      <c r="F291" s="220" t="str">
        <f>IF($D291="","",VLOOKUP($D291,DMKH!$A$9:$D$50006,3,0))</f>
        <v/>
      </c>
      <c r="G291" s="220" t="str">
        <f>IF($D291="","",VLOOKUP($D291,DMKH!$A$9:$D$50006,4,0))</f>
        <v/>
      </c>
      <c r="H291" s="113"/>
      <c r="I291" s="113"/>
      <c r="J291" s="113"/>
      <c r="K291" s="112"/>
      <c r="L291" s="224" t="str">
        <f>IF($K291="","",VLOOKUP($K291,'Tong hop'!$A$10:$O$50000,2,0))</f>
        <v/>
      </c>
      <c r="M291" s="225" t="str">
        <f>IF($K291="","",VLOOKUP($K291,'Tong hop'!$A$10:$O$50000,3,0))</f>
        <v/>
      </c>
      <c r="N291" s="246"/>
      <c r="O291" s="227" t="str">
        <f t="shared" si="2"/>
        <v/>
      </c>
      <c r="P291" s="158"/>
      <c r="Q291" s="247"/>
      <c r="R291" s="229" t="str">
        <f>IF(LEFT(A291,2)="PX",IF(K291="",0,VLOOKUP(K291,'Tong hop'!$N$10:$O$50000,2,0)),"")</f>
        <v/>
      </c>
      <c r="S291" s="230">
        <f t="shared" si="3"/>
        <v>0</v>
      </c>
      <c r="T291" s="229" t="str">
        <f>IF($K291="","",VLOOKUP($K291,'Tong hop'!$A$10:$K$50000,10,0))</f>
        <v/>
      </c>
      <c r="U291" s="230" t="str">
        <f>IF($K291="","",VLOOKUP($K291,'Tong hop'!$A$10:$K$50000,11,0))</f>
        <v/>
      </c>
      <c r="V291" s="231">
        <f t="shared" si="4"/>
        <v>0</v>
      </c>
      <c r="W291" s="231" t="str">
        <f t="shared" si="5"/>
        <v/>
      </c>
      <c r="X291" s="231">
        <f t="shared" si="6"/>
        <v>0</v>
      </c>
      <c r="Y291" s="231" t="str">
        <f t="shared" si="7"/>
        <v/>
      </c>
      <c r="Z291" s="232" t="str">
        <f t="shared" si="8"/>
        <v/>
      </c>
    </row>
    <row r="292" ht="15.75" customHeight="1">
      <c r="A292" s="112"/>
      <c r="B292" s="244"/>
      <c r="C292" s="245"/>
      <c r="D292" s="245"/>
      <c r="E292" s="220" t="str">
        <f>IF($D292="","",VLOOKUP($D292,DMKH!$A$9:$D$50006,2,0))</f>
        <v/>
      </c>
      <c r="F292" s="220" t="str">
        <f>IF($D292="","",VLOOKUP($D292,DMKH!$A$9:$D$50006,3,0))</f>
        <v/>
      </c>
      <c r="G292" s="220" t="str">
        <f>IF($D292="","",VLOOKUP($D292,DMKH!$A$9:$D$50006,4,0))</f>
        <v/>
      </c>
      <c r="H292" s="113"/>
      <c r="I292" s="113"/>
      <c r="J292" s="113"/>
      <c r="K292" s="112"/>
      <c r="L292" s="224" t="str">
        <f>IF($K292="","",VLOOKUP($K292,'Tong hop'!$A$10:$O$50000,2,0))</f>
        <v/>
      </c>
      <c r="M292" s="225" t="str">
        <f>IF($K292="","",VLOOKUP($K292,'Tong hop'!$A$10:$O$50000,3,0))</f>
        <v/>
      </c>
      <c r="N292" s="246"/>
      <c r="O292" s="227" t="str">
        <f t="shared" si="2"/>
        <v/>
      </c>
      <c r="P292" s="158"/>
      <c r="Q292" s="247"/>
      <c r="R292" s="229" t="str">
        <f>IF(LEFT(A292,2)="PX",IF(K292="",0,VLOOKUP(K292,'Tong hop'!$N$10:$O$50000,2,0)),"")</f>
        <v/>
      </c>
      <c r="S292" s="230">
        <f t="shared" si="3"/>
        <v>0</v>
      </c>
      <c r="T292" s="229" t="str">
        <f>IF($K292="","",VLOOKUP($K292,'Tong hop'!$A$10:$K$50000,10,0))</f>
        <v/>
      </c>
      <c r="U292" s="230" t="str">
        <f>IF($K292="","",VLOOKUP($K292,'Tong hop'!$A$10:$K$50000,11,0))</f>
        <v/>
      </c>
      <c r="V292" s="231">
        <f t="shared" si="4"/>
        <v>0</v>
      </c>
      <c r="W292" s="231" t="str">
        <f t="shared" si="5"/>
        <v/>
      </c>
      <c r="X292" s="231">
        <f t="shared" si="6"/>
        <v>0</v>
      </c>
      <c r="Y292" s="231" t="str">
        <f t="shared" si="7"/>
        <v/>
      </c>
      <c r="Z292" s="232" t="str">
        <f t="shared" si="8"/>
        <v/>
      </c>
    </row>
    <row r="293" ht="15.75" customHeight="1">
      <c r="A293" s="112"/>
      <c r="B293" s="244"/>
      <c r="C293" s="245"/>
      <c r="D293" s="245"/>
      <c r="E293" s="220" t="str">
        <f>IF($D293="","",VLOOKUP($D293,DMKH!$A$9:$D$50006,2,0))</f>
        <v/>
      </c>
      <c r="F293" s="220" t="str">
        <f>IF($D293="","",VLOOKUP($D293,DMKH!$A$9:$D$50006,3,0))</f>
        <v/>
      </c>
      <c r="G293" s="220" t="str">
        <f>IF($D293="","",VLOOKUP($D293,DMKH!$A$9:$D$50006,4,0))</f>
        <v/>
      </c>
      <c r="H293" s="113"/>
      <c r="I293" s="113"/>
      <c r="J293" s="113"/>
      <c r="K293" s="112"/>
      <c r="L293" s="224" t="str">
        <f>IF($K293="","",VLOOKUP($K293,'Tong hop'!$A$10:$O$50000,2,0))</f>
        <v/>
      </c>
      <c r="M293" s="225" t="str">
        <f>IF($K293="","",VLOOKUP($K293,'Tong hop'!$A$10:$O$50000,3,0))</f>
        <v/>
      </c>
      <c r="N293" s="246"/>
      <c r="O293" s="227" t="str">
        <f t="shared" si="2"/>
        <v/>
      </c>
      <c r="P293" s="158"/>
      <c r="Q293" s="247"/>
      <c r="R293" s="229" t="str">
        <f>IF(LEFT(A293,2)="PX",IF(K293="",0,VLOOKUP(K293,'Tong hop'!$N$10:$O$50000,2,0)),"")</f>
        <v/>
      </c>
      <c r="S293" s="230">
        <f t="shared" si="3"/>
        <v>0</v>
      </c>
      <c r="T293" s="229" t="str">
        <f>IF($K293="","",VLOOKUP($K293,'Tong hop'!$A$10:$K$50000,10,0))</f>
        <v/>
      </c>
      <c r="U293" s="230" t="str">
        <f>IF($K293="","",VLOOKUP($K293,'Tong hop'!$A$10:$K$50000,11,0))</f>
        <v/>
      </c>
      <c r="V293" s="231">
        <f t="shared" si="4"/>
        <v>0</v>
      </c>
      <c r="W293" s="231" t="str">
        <f t="shared" si="5"/>
        <v/>
      </c>
      <c r="X293" s="231">
        <f t="shared" si="6"/>
        <v>0</v>
      </c>
      <c r="Y293" s="231" t="str">
        <f t="shared" si="7"/>
        <v/>
      </c>
      <c r="Z293" s="232" t="str">
        <f t="shared" si="8"/>
        <v/>
      </c>
    </row>
    <row r="294" ht="15.75" customHeight="1">
      <c r="A294" s="112"/>
      <c r="B294" s="244"/>
      <c r="C294" s="245"/>
      <c r="D294" s="245"/>
      <c r="E294" s="220" t="str">
        <f>IF($D294="","",VLOOKUP($D294,DMKH!$A$9:$D$50006,2,0))</f>
        <v/>
      </c>
      <c r="F294" s="220" t="str">
        <f>IF($D294="","",VLOOKUP($D294,DMKH!$A$9:$D$50006,3,0))</f>
        <v/>
      </c>
      <c r="G294" s="220" t="str">
        <f>IF($D294="","",VLOOKUP($D294,DMKH!$A$9:$D$50006,4,0))</f>
        <v/>
      </c>
      <c r="H294" s="113"/>
      <c r="I294" s="113"/>
      <c r="J294" s="113"/>
      <c r="K294" s="112"/>
      <c r="L294" s="224" t="str">
        <f>IF($K294="","",VLOOKUP($K294,'Tong hop'!$A$10:$O$50000,2,0))</f>
        <v/>
      </c>
      <c r="M294" s="225" t="str">
        <f>IF($K294="","",VLOOKUP($K294,'Tong hop'!$A$10:$O$50000,3,0))</f>
        <v/>
      </c>
      <c r="N294" s="246"/>
      <c r="O294" s="227" t="str">
        <f t="shared" si="2"/>
        <v/>
      </c>
      <c r="P294" s="158"/>
      <c r="Q294" s="247"/>
      <c r="R294" s="229" t="str">
        <f>IF(LEFT(A294,2)="PX",IF(K294="",0,VLOOKUP(K294,'Tong hop'!$N$10:$O$50000,2,0)),"")</f>
        <v/>
      </c>
      <c r="S294" s="230">
        <f t="shared" si="3"/>
        <v>0</v>
      </c>
      <c r="T294" s="229" t="str">
        <f>IF($K294="","",VLOOKUP($K294,'Tong hop'!$A$10:$K$50000,10,0))</f>
        <v/>
      </c>
      <c r="U294" s="230" t="str">
        <f>IF($K294="","",VLOOKUP($K294,'Tong hop'!$A$10:$K$50000,11,0))</f>
        <v/>
      </c>
      <c r="V294" s="231">
        <f t="shared" si="4"/>
        <v>0</v>
      </c>
      <c r="W294" s="231" t="str">
        <f t="shared" si="5"/>
        <v/>
      </c>
      <c r="X294" s="231">
        <f t="shared" si="6"/>
        <v>0</v>
      </c>
      <c r="Y294" s="231" t="str">
        <f t="shared" si="7"/>
        <v/>
      </c>
      <c r="Z294" s="232" t="str">
        <f t="shared" si="8"/>
        <v/>
      </c>
    </row>
    <row r="295" ht="15.75" customHeight="1">
      <c r="A295" s="112"/>
      <c r="B295" s="244"/>
      <c r="C295" s="245"/>
      <c r="D295" s="245"/>
      <c r="E295" s="220" t="str">
        <f>IF($D295="","",VLOOKUP($D295,DMKH!$A$9:$D$50006,2,0))</f>
        <v/>
      </c>
      <c r="F295" s="220" t="str">
        <f>IF($D295="","",VLOOKUP($D295,DMKH!$A$9:$D$50006,3,0))</f>
        <v/>
      </c>
      <c r="G295" s="220" t="str">
        <f>IF($D295="","",VLOOKUP($D295,DMKH!$A$9:$D$50006,4,0))</f>
        <v/>
      </c>
      <c r="H295" s="113"/>
      <c r="I295" s="113"/>
      <c r="J295" s="113"/>
      <c r="K295" s="112"/>
      <c r="L295" s="224" t="str">
        <f>IF($K295="","",VLOOKUP($K295,'Tong hop'!$A$10:$O$50000,2,0))</f>
        <v/>
      </c>
      <c r="M295" s="225" t="str">
        <f>IF($K295="","",VLOOKUP($K295,'Tong hop'!$A$10:$O$50000,3,0))</f>
        <v/>
      </c>
      <c r="N295" s="246"/>
      <c r="O295" s="227" t="str">
        <f t="shared" si="2"/>
        <v/>
      </c>
      <c r="P295" s="158"/>
      <c r="Q295" s="247"/>
      <c r="R295" s="229" t="str">
        <f>IF(LEFT(A295,2)="PX",IF(K295="",0,VLOOKUP(K295,'Tong hop'!$N$10:$O$50000,2,0)),"")</f>
        <v/>
      </c>
      <c r="S295" s="230">
        <f t="shared" si="3"/>
        <v>0</v>
      </c>
      <c r="T295" s="229" t="str">
        <f>IF($K295="","",VLOOKUP($K295,'Tong hop'!$A$10:$K$50000,10,0))</f>
        <v/>
      </c>
      <c r="U295" s="230" t="str">
        <f>IF($K295="","",VLOOKUP($K295,'Tong hop'!$A$10:$K$50000,11,0))</f>
        <v/>
      </c>
      <c r="V295" s="231">
        <f t="shared" si="4"/>
        <v>0</v>
      </c>
      <c r="W295" s="231" t="str">
        <f t="shared" si="5"/>
        <v/>
      </c>
      <c r="X295" s="231">
        <f t="shared" si="6"/>
        <v>0</v>
      </c>
      <c r="Y295" s="231" t="str">
        <f t="shared" si="7"/>
        <v/>
      </c>
      <c r="Z295" s="232" t="str">
        <f t="shared" si="8"/>
        <v/>
      </c>
    </row>
    <row r="296" ht="15.75" customHeight="1">
      <c r="A296" s="112"/>
      <c r="B296" s="244"/>
      <c r="C296" s="245"/>
      <c r="D296" s="245"/>
      <c r="E296" s="220" t="str">
        <f>IF($D296="","",VLOOKUP($D296,DMKH!$A$9:$D$50006,2,0))</f>
        <v/>
      </c>
      <c r="F296" s="220" t="str">
        <f>IF($D296="","",VLOOKUP($D296,DMKH!$A$9:$D$50006,3,0))</f>
        <v/>
      </c>
      <c r="G296" s="220" t="str">
        <f>IF($D296="","",VLOOKUP($D296,DMKH!$A$9:$D$50006,4,0))</f>
        <v/>
      </c>
      <c r="H296" s="113"/>
      <c r="I296" s="113"/>
      <c r="J296" s="113"/>
      <c r="K296" s="112"/>
      <c r="L296" s="224" t="str">
        <f>IF($K296="","",VLOOKUP($K296,'Tong hop'!$A$10:$O$50000,2,0))</f>
        <v/>
      </c>
      <c r="M296" s="225" t="str">
        <f>IF($K296="","",VLOOKUP($K296,'Tong hop'!$A$10:$O$50000,3,0))</f>
        <v/>
      </c>
      <c r="N296" s="246"/>
      <c r="O296" s="227" t="str">
        <f t="shared" si="2"/>
        <v/>
      </c>
      <c r="P296" s="158"/>
      <c r="Q296" s="247"/>
      <c r="R296" s="229" t="str">
        <f>IF(LEFT(A296,2)="PX",IF(K296="",0,VLOOKUP(K296,'Tong hop'!$N$10:$O$50000,2,0)),"")</f>
        <v/>
      </c>
      <c r="S296" s="230">
        <f t="shared" si="3"/>
        <v>0</v>
      </c>
      <c r="T296" s="229" t="str">
        <f>IF($K296="","",VLOOKUP($K296,'Tong hop'!$A$10:$K$50000,10,0))</f>
        <v/>
      </c>
      <c r="U296" s="230" t="str">
        <f>IF($K296="","",VLOOKUP($K296,'Tong hop'!$A$10:$K$50000,11,0))</f>
        <v/>
      </c>
      <c r="V296" s="231">
        <f t="shared" si="4"/>
        <v>0</v>
      </c>
      <c r="W296" s="231" t="str">
        <f t="shared" si="5"/>
        <v/>
      </c>
      <c r="X296" s="231">
        <f t="shared" si="6"/>
        <v>0</v>
      </c>
      <c r="Y296" s="231" t="str">
        <f t="shared" si="7"/>
        <v/>
      </c>
      <c r="Z296" s="232" t="str">
        <f t="shared" si="8"/>
        <v/>
      </c>
    </row>
    <row r="297" ht="15.75" customHeight="1">
      <c r="A297" s="112"/>
      <c r="B297" s="244"/>
      <c r="C297" s="245"/>
      <c r="D297" s="245"/>
      <c r="E297" s="220" t="str">
        <f>IF($D297="","",VLOOKUP($D297,DMKH!$A$9:$D$50006,2,0))</f>
        <v/>
      </c>
      <c r="F297" s="220" t="str">
        <f>IF($D297="","",VLOOKUP($D297,DMKH!$A$9:$D$50006,3,0))</f>
        <v/>
      </c>
      <c r="G297" s="220" t="str">
        <f>IF($D297="","",VLOOKUP($D297,DMKH!$A$9:$D$50006,4,0))</f>
        <v/>
      </c>
      <c r="H297" s="113"/>
      <c r="I297" s="113"/>
      <c r="J297" s="113"/>
      <c r="K297" s="112"/>
      <c r="L297" s="224" t="str">
        <f>IF($K297="","",VLOOKUP($K297,'Tong hop'!$A$10:$O$50000,2,0))</f>
        <v/>
      </c>
      <c r="M297" s="225" t="str">
        <f>IF($K297="","",VLOOKUP($K297,'Tong hop'!$A$10:$O$50000,3,0))</f>
        <v/>
      </c>
      <c r="N297" s="246"/>
      <c r="O297" s="227" t="str">
        <f t="shared" si="2"/>
        <v/>
      </c>
      <c r="P297" s="158"/>
      <c r="Q297" s="247"/>
      <c r="R297" s="229" t="str">
        <f>IF(LEFT(A297,2)="PX",IF(K297="",0,VLOOKUP(K297,'Tong hop'!$N$10:$O$50000,2,0)),"")</f>
        <v/>
      </c>
      <c r="S297" s="230">
        <f t="shared" si="3"/>
        <v>0</v>
      </c>
      <c r="T297" s="229" t="str">
        <f>IF($K297="","",VLOOKUP($K297,'Tong hop'!$A$10:$K$50000,10,0))</f>
        <v/>
      </c>
      <c r="U297" s="230" t="str">
        <f>IF($K297="","",VLOOKUP($K297,'Tong hop'!$A$10:$K$50000,11,0))</f>
        <v/>
      </c>
      <c r="V297" s="231">
        <f t="shared" si="4"/>
        <v>0</v>
      </c>
      <c r="W297" s="231" t="str">
        <f t="shared" si="5"/>
        <v/>
      </c>
      <c r="X297" s="231">
        <f t="shared" si="6"/>
        <v>0</v>
      </c>
      <c r="Y297" s="231" t="str">
        <f t="shared" si="7"/>
        <v/>
      </c>
      <c r="Z297" s="232" t="str">
        <f t="shared" si="8"/>
        <v/>
      </c>
    </row>
    <row r="298" ht="15.75" customHeight="1">
      <c r="A298" s="112"/>
      <c r="B298" s="244"/>
      <c r="C298" s="245"/>
      <c r="D298" s="245"/>
      <c r="E298" s="220" t="str">
        <f>IF($D298="","",VLOOKUP($D298,DMKH!$A$9:$D$50006,2,0))</f>
        <v/>
      </c>
      <c r="F298" s="220" t="str">
        <f>IF($D298="","",VLOOKUP($D298,DMKH!$A$9:$D$50006,3,0))</f>
        <v/>
      </c>
      <c r="G298" s="220" t="str">
        <f>IF($D298="","",VLOOKUP($D298,DMKH!$A$9:$D$50006,4,0))</f>
        <v/>
      </c>
      <c r="H298" s="113"/>
      <c r="I298" s="113"/>
      <c r="J298" s="113"/>
      <c r="K298" s="112"/>
      <c r="L298" s="224" t="str">
        <f>IF($K298="","",VLOOKUP($K298,'Tong hop'!$A$10:$O$50000,2,0))</f>
        <v/>
      </c>
      <c r="M298" s="225" t="str">
        <f>IF($K298="","",VLOOKUP($K298,'Tong hop'!$A$10:$O$50000,3,0))</f>
        <v/>
      </c>
      <c r="N298" s="246"/>
      <c r="O298" s="227" t="str">
        <f t="shared" si="2"/>
        <v/>
      </c>
      <c r="P298" s="158"/>
      <c r="Q298" s="247"/>
      <c r="R298" s="229" t="str">
        <f>IF(LEFT(A298,2)="PX",IF(K298="",0,VLOOKUP(K298,'Tong hop'!$N$10:$O$50000,2,0)),"")</f>
        <v/>
      </c>
      <c r="S298" s="230">
        <f t="shared" si="3"/>
        <v>0</v>
      </c>
      <c r="T298" s="229" t="str">
        <f>IF($K298="","",VLOOKUP($K298,'Tong hop'!$A$10:$K$50000,10,0))</f>
        <v/>
      </c>
      <c r="U298" s="230" t="str">
        <f>IF($K298="","",VLOOKUP($K298,'Tong hop'!$A$10:$K$50000,11,0))</f>
        <v/>
      </c>
      <c r="V298" s="231">
        <f t="shared" si="4"/>
        <v>0</v>
      </c>
      <c r="W298" s="231" t="str">
        <f t="shared" si="5"/>
        <v/>
      </c>
      <c r="X298" s="231">
        <f t="shared" si="6"/>
        <v>0</v>
      </c>
      <c r="Y298" s="231" t="str">
        <f t="shared" si="7"/>
        <v/>
      </c>
      <c r="Z298" s="232" t="str">
        <f t="shared" si="8"/>
        <v/>
      </c>
    </row>
    <row r="299" ht="15.75" customHeight="1">
      <c r="A299" s="112"/>
      <c r="B299" s="244"/>
      <c r="C299" s="245"/>
      <c r="D299" s="245"/>
      <c r="E299" s="220" t="str">
        <f>IF($D299="","",VLOOKUP($D299,DMKH!$A$9:$D$50006,2,0))</f>
        <v/>
      </c>
      <c r="F299" s="220" t="str">
        <f>IF($D299="","",VLOOKUP($D299,DMKH!$A$9:$D$50006,3,0))</f>
        <v/>
      </c>
      <c r="G299" s="220" t="str">
        <f>IF($D299="","",VLOOKUP($D299,DMKH!$A$9:$D$50006,4,0))</f>
        <v/>
      </c>
      <c r="H299" s="113"/>
      <c r="I299" s="113"/>
      <c r="J299" s="113"/>
      <c r="K299" s="112"/>
      <c r="L299" s="224" t="str">
        <f>IF($K299="","",VLOOKUP($K299,'Tong hop'!$A$10:$O$50000,2,0))</f>
        <v/>
      </c>
      <c r="M299" s="225" t="str">
        <f>IF($K299="","",VLOOKUP($K299,'Tong hop'!$A$10:$O$50000,3,0))</f>
        <v/>
      </c>
      <c r="N299" s="246"/>
      <c r="O299" s="227" t="str">
        <f t="shared" si="2"/>
        <v/>
      </c>
      <c r="P299" s="158"/>
      <c r="Q299" s="247"/>
      <c r="R299" s="229" t="str">
        <f>IF(LEFT(A299,2)="PX",IF(K299="",0,VLOOKUP(K299,'Tong hop'!$N$10:$O$50000,2,0)),"")</f>
        <v/>
      </c>
      <c r="S299" s="230">
        <f t="shared" si="3"/>
        <v>0</v>
      </c>
      <c r="T299" s="229" t="str">
        <f>IF($K299="","",VLOOKUP($K299,'Tong hop'!$A$10:$K$50000,10,0))</f>
        <v/>
      </c>
      <c r="U299" s="230" t="str">
        <f>IF($K299="","",VLOOKUP($K299,'Tong hop'!$A$10:$K$50000,11,0))</f>
        <v/>
      </c>
      <c r="V299" s="231">
        <f t="shared" si="4"/>
        <v>0</v>
      </c>
      <c r="W299" s="231" t="str">
        <f t="shared" si="5"/>
        <v/>
      </c>
      <c r="X299" s="231">
        <f t="shared" si="6"/>
        <v>0</v>
      </c>
      <c r="Y299" s="231" t="str">
        <f t="shared" si="7"/>
        <v/>
      </c>
      <c r="Z299" s="232" t="str">
        <f t="shared" si="8"/>
        <v/>
      </c>
    </row>
    <row r="300" ht="15.75" customHeight="1">
      <c r="A300" s="112"/>
      <c r="B300" s="244"/>
      <c r="C300" s="245"/>
      <c r="D300" s="245"/>
      <c r="E300" s="220" t="str">
        <f>IF($D300="","",VLOOKUP($D300,DMKH!$A$9:$D$50006,2,0))</f>
        <v/>
      </c>
      <c r="F300" s="220" t="str">
        <f>IF($D300="","",VLOOKUP($D300,DMKH!$A$9:$D$50006,3,0))</f>
        <v/>
      </c>
      <c r="G300" s="220" t="str">
        <f>IF($D300="","",VLOOKUP($D300,DMKH!$A$9:$D$50006,4,0))</f>
        <v/>
      </c>
      <c r="H300" s="113"/>
      <c r="I300" s="113"/>
      <c r="J300" s="113"/>
      <c r="K300" s="112"/>
      <c r="L300" s="224" t="str">
        <f>IF($K300="","",VLOOKUP($K300,'Tong hop'!$A$10:$O$50000,2,0))</f>
        <v/>
      </c>
      <c r="M300" s="225" t="str">
        <f>IF($K300="","",VLOOKUP($K300,'Tong hop'!$A$10:$O$50000,3,0))</f>
        <v/>
      </c>
      <c r="N300" s="246"/>
      <c r="O300" s="227" t="str">
        <f t="shared" si="2"/>
        <v/>
      </c>
      <c r="P300" s="158"/>
      <c r="Q300" s="247"/>
      <c r="R300" s="229" t="str">
        <f>IF(LEFT(A300,2)="PX",IF(K300="",0,VLOOKUP(K300,'Tong hop'!$N$10:$O$50000,2,0)),"")</f>
        <v/>
      </c>
      <c r="S300" s="230">
        <f t="shared" si="3"/>
        <v>0</v>
      </c>
      <c r="T300" s="229" t="str">
        <f>IF($K300="","",VLOOKUP($K300,'Tong hop'!$A$10:$K$50000,10,0))</f>
        <v/>
      </c>
      <c r="U300" s="230" t="str">
        <f>IF($K300="","",VLOOKUP($K300,'Tong hop'!$A$10:$K$50000,11,0))</f>
        <v/>
      </c>
      <c r="V300" s="231">
        <f t="shared" si="4"/>
        <v>0</v>
      </c>
      <c r="W300" s="231" t="str">
        <f t="shared" si="5"/>
        <v/>
      </c>
      <c r="X300" s="231">
        <f t="shared" si="6"/>
        <v>0</v>
      </c>
      <c r="Y300" s="231" t="str">
        <f t="shared" si="7"/>
        <v/>
      </c>
      <c r="Z300" s="232" t="str">
        <f t="shared" si="8"/>
        <v/>
      </c>
    </row>
    <row r="301" ht="15.75" customHeight="1">
      <c r="A301" s="112"/>
      <c r="B301" s="244"/>
      <c r="C301" s="245"/>
      <c r="D301" s="245"/>
      <c r="E301" s="220" t="str">
        <f>IF($D301="","",VLOOKUP($D301,DMKH!$A$9:$D$50006,2,0))</f>
        <v/>
      </c>
      <c r="F301" s="220" t="str">
        <f>IF($D301="","",VLOOKUP($D301,DMKH!$A$9:$D$50006,3,0))</f>
        <v/>
      </c>
      <c r="G301" s="220" t="str">
        <f>IF($D301="","",VLOOKUP($D301,DMKH!$A$9:$D$50006,4,0))</f>
        <v/>
      </c>
      <c r="H301" s="113"/>
      <c r="I301" s="113"/>
      <c r="J301" s="113"/>
      <c r="K301" s="112"/>
      <c r="L301" s="224" t="str">
        <f>IF($K301="","",VLOOKUP($K301,'Tong hop'!$A$10:$O$50000,2,0))</f>
        <v/>
      </c>
      <c r="M301" s="225" t="str">
        <f>IF($K301="","",VLOOKUP($K301,'Tong hop'!$A$10:$O$50000,3,0))</f>
        <v/>
      </c>
      <c r="N301" s="246"/>
      <c r="O301" s="227" t="str">
        <f t="shared" si="2"/>
        <v/>
      </c>
      <c r="P301" s="158"/>
      <c r="Q301" s="247"/>
      <c r="R301" s="229" t="str">
        <f>IF(LEFT(A301,2)="PX",IF(K301="",0,VLOOKUP(K301,'Tong hop'!$N$10:$O$50000,2,0)),"")</f>
        <v/>
      </c>
      <c r="S301" s="230">
        <f t="shared" si="3"/>
        <v>0</v>
      </c>
      <c r="T301" s="229" t="str">
        <f>IF($K301="","",VLOOKUP($K301,'Tong hop'!$A$10:$K$50000,10,0))</f>
        <v/>
      </c>
      <c r="U301" s="230" t="str">
        <f>IF($K301="","",VLOOKUP($K301,'Tong hop'!$A$10:$K$50000,11,0))</f>
        <v/>
      </c>
      <c r="V301" s="231">
        <f t="shared" si="4"/>
        <v>0</v>
      </c>
      <c r="W301" s="231" t="str">
        <f t="shared" si="5"/>
        <v/>
      </c>
      <c r="X301" s="231">
        <f t="shared" si="6"/>
        <v>0</v>
      </c>
      <c r="Y301" s="231" t="str">
        <f t="shared" si="7"/>
        <v/>
      </c>
      <c r="Z301" s="232" t="str">
        <f t="shared" si="8"/>
        <v/>
      </c>
    </row>
    <row r="302" ht="15.75" customHeight="1">
      <c r="A302" s="112"/>
      <c r="B302" s="244"/>
      <c r="C302" s="245"/>
      <c r="D302" s="245"/>
      <c r="E302" s="220" t="str">
        <f>IF($D302="","",VLOOKUP($D302,DMKH!$A$9:$D$50006,2,0))</f>
        <v/>
      </c>
      <c r="F302" s="220" t="str">
        <f>IF($D302="","",VLOOKUP($D302,DMKH!$A$9:$D$50006,3,0))</f>
        <v/>
      </c>
      <c r="G302" s="220" t="str">
        <f>IF($D302="","",VLOOKUP($D302,DMKH!$A$9:$D$50006,4,0))</f>
        <v/>
      </c>
      <c r="H302" s="113"/>
      <c r="I302" s="113"/>
      <c r="J302" s="113"/>
      <c r="K302" s="112"/>
      <c r="L302" s="224" t="str">
        <f>IF($K302="","",VLOOKUP($K302,'Tong hop'!$A$10:$O$50000,2,0))</f>
        <v/>
      </c>
      <c r="M302" s="225" t="str">
        <f>IF($K302="","",VLOOKUP($K302,'Tong hop'!$A$10:$O$50000,3,0))</f>
        <v/>
      </c>
      <c r="N302" s="246"/>
      <c r="O302" s="227" t="str">
        <f t="shared" si="2"/>
        <v/>
      </c>
      <c r="P302" s="158"/>
      <c r="Q302" s="247"/>
      <c r="R302" s="229" t="str">
        <f>IF(LEFT(A302,2)="PX",IF(K302="",0,VLOOKUP(K302,'Tong hop'!$N$10:$O$50000,2,0)),"")</f>
        <v/>
      </c>
      <c r="S302" s="230">
        <f t="shared" si="3"/>
        <v>0</v>
      </c>
      <c r="T302" s="229" t="str">
        <f>IF($K302="","",VLOOKUP($K302,'Tong hop'!$A$10:$K$50000,10,0))</f>
        <v/>
      </c>
      <c r="U302" s="230" t="str">
        <f>IF($K302="","",VLOOKUP($K302,'Tong hop'!$A$10:$K$50000,11,0))</f>
        <v/>
      </c>
      <c r="V302" s="231">
        <f t="shared" si="4"/>
        <v>0</v>
      </c>
      <c r="W302" s="231" t="str">
        <f t="shared" si="5"/>
        <v/>
      </c>
      <c r="X302" s="231">
        <f t="shared" si="6"/>
        <v>0</v>
      </c>
      <c r="Y302" s="231" t="str">
        <f t="shared" si="7"/>
        <v/>
      </c>
      <c r="Z302" s="232" t="str">
        <f t="shared" si="8"/>
        <v/>
      </c>
    </row>
    <row r="303" ht="15.75" customHeight="1">
      <c r="A303" s="112"/>
      <c r="B303" s="244"/>
      <c r="C303" s="245"/>
      <c r="D303" s="245"/>
      <c r="E303" s="220" t="str">
        <f>IF($D303="","",VLOOKUP($D303,DMKH!$A$9:$D$50006,2,0))</f>
        <v/>
      </c>
      <c r="F303" s="220" t="str">
        <f>IF($D303="","",VLOOKUP($D303,DMKH!$A$9:$D$50006,3,0))</f>
        <v/>
      </c>
      <c r="G303" s="220" t="str">
        <f>IF($D303="","",VLOOKUP($D303,DMKH!$A$9:$D$50006,4,0))</f>
        <v/>
      </c>
      <c r="H303" s="113"/>
      <c r="I303" s="113"/>
      <c r="J303" s="113"/>
      <c r="K303" s="112"/>
      <c r="L303" s="224" t="str">
        <f>IF($K303="","",VLOOKUP($K303,'Tong hop'!$A$10:$O$50000,2,0))</f>
        <v/>
      </c>
      <c r="M303" s="225" t="str">
        <f>IF($K303="","",VLOOKUP($K303,'Tong hop'!$A$10:$O$50000,3,0))</f>
        <v/>
      </c>
      <c r="N303" s="246"/>
      <c r="O303" s="227" t="str">
        <f t="shared" si="2"/>
        <v/>
      </c>
      <c r="P303" s="158"/>
      <c r="Q303" s="247"/>
      <c r="R303" s="229" t="str">
        <f>IF(LEFT(A303,2)="PX",IF(K303="",0,VLOOKUP(K303,'Tong hop'!$N$10:$O$50000,2,0)),"")</f>
        <v/>
      </c>
      <c r="S303" s="230">
        <f t="shared" si="3"/>
        <v>0</v>
      </c>
      <c r="T303" s="229" t="str">
        <f>IF($K303="","",VLOOKUP($K303,'Tong hop'!$A$10:$K$50000,10,0))</f>
        <v/>
      </c>
      <c r="U303" s="230" t="str">
        <f>IF($K303="","",VLOOKUP($K303,'Tong hop'!$A$10:$K$50000,11,0))</f>
        <v/>
      </c>
      <c r="V303" s="231">
        <f t="shared" si="4"/>
        <v>0</v>
      </c>
      <c r="W303" s="231" t="str">
        <f t="shared" si="5"/>
        <v/>
      </c>
      <c r="X303" s="231">
        <f t="shared" si="6"/>
        <v>0</v>
      </c>
      <c r="Y303" s="231" t="str">
        <f t="shared" si="7"/>
        <v/>
      </c>
      <c r="Z303" s="232" t="str">
        <f t="shared" si="8"/>
        <v/>
      </c>
    </row>
    <row r="304" ht="15.75" customHeight="1">
      <c r="A304" s="112"/>
      <c r="B304" s="244"/>
      <c r="C304" s="245"/>
      <c r="D304" s="245"/>
      <c r="E304" s="220" t="str">
        <f>IF($D304="","",VLOOKUP($D304,DMKH!$A$9:$D$50006,2,0))</f>
        <v/>
      </c>
      <c r="F304" s="220" t="str">
        <f>IF($D304="","",VLOOKUP($D304,DMKH!$A$9:$D$50006,3,0))</f>
        <v/>
      </c>
      <c r="G304" s="220" t="str">
        <f>IF($D304="","",VLOOKUP($D304,DMKH!$A$9:$D$50006,4,0))</f>
        <v/>
      </c>
      <c r="H304" s="113"/>
      <c r="I304" s="113"/>
      <c r="J304" s="113"/>
      <c r="K304" s="112"/>
      <c r="L304" s="224" t="str">
        <f>IF($K304="","",VLOOKUP($K304,'Tong hop'!$A$10:$O$50000,2,0))</f>
        <v/>
      </c>
      <c r="M304" s="225" t="str">
        <f>IF($K304="","",VLOOKUP($K304,'Tong hop'!$A$10:$O$50000,3,0))</f>
        <v/>
      </c>
      <c r="N304" s="246"/>
      <c r="O304" s="227" t="str">
        <f t="shared" si="2"/>
        <v/>
      </c>
      <c r="P304" s="158"/>
      <c r="Q304" s="247"/>
      <c r="R304" s="229" t="str">
        <f>IF(LEFT(A304,2)="PX",IF(K304="",0,VLOOKUP(K304,'Tong hop'!$N$10:$O$50000,2,0)),"")</f>
        <v/>
      </c>
      <c r="S304" s="230">
        <f t="shared" si="3"/>
        <v>0</v>
      </c>
      <c r="T304" s="229" t="str">
        <f>IF($K304="","",VLOOKUP($K304,'Tong hop'!$A$10:$K$50000,10,0))</f>
        <v/>
      </c>
      <c r="U304" s="230" t="str">
        <f>IF($K304="","",VLOOKUP($K304,'Tong hop'!$A$10:$K$50000,11,0))</f>
        <v/>
      </c>
      <c r="V304" s="231">
        <f t="shared" si="4"/>
        <v>0</v>
      </c>
      <c r="W304" s="231" t="str">
        <f t="shared" si="5"/>
        <v/>
      </c>
      <c r="X304" s="231">
        <f t="shared" si="6"/>
        <v>0</v>
      </c>
      <c r="Y304" s="231" t="str">
        <f t="shared" si="7"/>
        <v/>
      </c>
      <c r="Z304" s="232" t="str">
        <f t="shared" si="8"/>
        <v/>
      </c>
    </row>
    <row r="305" ht="15.75" customHeight="1">
      <c r="A305" s="112"/>
      <c r="B305" s="244"/>
      <c r="C305" s="245"/>
      <c r="D305" s="245"/>
      <c r="E305" s="220" t="str">
        <f>IF($D305="","",VLOOKUP($D305,DMKH!$A$9:$D$50006,2,0))</f>
        <v/>
      </c>
      <c r="F305" s="220" t="str">
        <f>IF($D305="","",VLOOKUP($D305,DMKH!$A$9:$D$50006,3,0))</f>
        <v/>
      </c>
      <c r="G305" s="220" t="str">
        <f>IF($D305="","",VLOOKUP($D305,DMKH!$A$9:$D$50006,4,0))</f>
        <v/>
      </c>
      <c r="H305" s="113"/>
      <c r="I305" s="113"/>
      <c r="J305" s="113"/>
      <c r="K305" s="112"/>
      <c r="L305" s="224" t="str">
        <f>IF($K305="","",VLOOKUP($K305,'Tong hop'!$A$10:$O$50000,2,0))</f>
        <v/>
      </c>
      <c r="M305" s="225" t="str">
        <f>IF($K305="","",VLOOKUP($K305,'Tong hop'!$A$10:$O$50000,3,0))</f>
        <v/>
      </c>
      <c r="N305" s="246"/>
      <c r="O305" s="227" t="str">
        <f t="shared" si="2"/>
        <v/>
      </c>
      <c r="P305" s="158"/>
      <c r="Q305" s="247"/>
      <c r="R305" s="229" t="str">
        <f>IF(LEFT(A305,2)="PX",IF(K305="",0,VLOOKUP(K305,'Tong hop'!$N$10:$O$50000,2,0)),"")</f>
        <v/>
      </c>
      <c r="S305" s="230">
        <f t="shared" si="3"/>
        <v>0</v>
      </c>
      <c r="T305" s="229" t="str">
        <f>IF($K305="","",VLOOKUP($K305,'Tong hop'!$A$10:$K$50000,10,0))</f>
        <v/>
      </c>
      <c r="U305" s="230" t="str">
        <f>IF($K305="","",VLOOKUP($K305,'Tong hop'!$A$10:$K$50000,11,0))</f>
        <v/>
      </c>
      <c r="V305" s="231">
        <f t="shared" si="4"/>
        <v>0</v>
      </c>
      <c r="W305" s="231" t="str">
        <f t="shared" si="5"/>
        <v/>
      </c>
      <c r="X305" s="231">
        <f t="shared" si="6"/>
        <v>0</v>
      </c>
      <c r="Y305" s="231" t="str">
        <f t="shared" si="7"/>
        <v/>
      </c>
      <c r="Z305" s="232" t="str">
        <f t="shared" si="8"/>
        <v/>
      </c>
    </row>
    <row r="306" ht="15.75" customHeight="1">
      <c r="A306" s="112"/>
      <c r="B306" s="244"/>
      <c r="C306" s="245"/>
      <c r="D306" s="245"/>
      <c r="E306" s="220" t="str">
        <f>IF($D306="","",VLOOKUP($D306,DMKH!$A$9:$D$50006,2,0))</f>
        <v/>
      </c>
      <c r="F306" s="220" t="str">
        <f>IF($D306="","",VLOOKUP($D306,DMKH!$A$9:$D$50006,3,0))</f>
        <v/>
      </c>
      <c r="G306" s="220" t="str">
        <f>IF($D306="","",VLOOKUP($D306,DMKH!$A$9:$D$50006,4,0))</f>
        <v/>
      </c>
      <c r="H306" s="113"/>
      <c r="I306" s="113"/>
      <c r="J306" s="113"/>
      <c r="K306" s="112"/>
      <c r="L306" s="224" t="str">
        <f>IF($K306="","",VLOOKUP($K306,'Tong hop'!$A$10:$O$50000,2,0))</f>
        <v/>
      </c>
      <c r="M306" s="225" t="str">
        <f>IF($K306="","",VLOOKUP($K306,'Tong hop'!$A$10:$O$50000,3,0))</f>
        <v/>
      </c>
      <c r="N306" s="246"/>
      <c r="O306" s="227" t="str">
        <f t="shared" si="2"/>
        <v/>
      </c>
      <c r="P306" s="158"/>
      <c r="Q306" s="247"/>
      <c r="R306" s="229" t="str">
        <f>IF(LEFT(A306,2)="PX",IF(K306="",0,VLOOKUP(K306,'Tong hop'!$N$10:$O$50000,2,0)),"")</f>
        <v/>
      </c>
      <c r="S306" s="230">
        <f t="shared" si="3"/>
        <v>0</v>
      </c>
      <c r="T306" s="229" t="str">
        <f>IF($K306="","",VLOOKUP($K306,'Tong hop'!$A$10:$K$50000,10,0))</f>
        <v/>
      </c>
      <c r="U306" s="230" t="str">
        <f>IF($K306="","",VLOOKUP($K306,'Tong hop'!$A$10:$K$50000,11,0))</f>
        <v/>
      </c>
      <c r="V306" s="231">
        <f t="shared" si="4"/>
        <v>0</v>
      </c>
      <c r="W306" s="231" t="str">
        <f t="shared" si="5"/>
        <v/>
      </c>
      <c r="X306" s="231">
        <f t="shared" si="6"/>
        <v>0</v>
      </c>
      <c r="Y306" s="231" t="str">
        <f t="shared" si="7"/>
        <v/>
      </c>
      <c r="Z306" s="232" t="str">
        <f t="shared" si="8"/>
        <v/>
      </c>
    </row>
    <row r="307" ht="15.75" customHeight="1">
      <c r="A307" s="112"/>
      <c r="B307" s="244"/>
      <c r="C307" s="245"/>
      <c r="D307" s="245"/>
      <c r="E307" s="220" t="str">
        <f>IF($D307="","",VLOOKUP($D307,DMKH!$A$9:$D$50006,2,0))</f>
        <v/>
      </c>
      <c r="F307" s="220" t="str">
        <f>IF($D307="","",VLOOKUP($D307,DMKH!$A$9:$D$50006,3,0))</f>
        <v/>
      </c>
      <c r="G307" s="220" t="str">
        <f>IF($D307="","",VLOOKUP($D307,DMKH!$A$9:$D$50006,4,0))</f>
        <v/>
      </c>
      <c r="H307" s="113"/>
      <c r="I307" s="113"/>
      <c r="J307" s="113"/>
      <c r="K307" s="112"/>
      <c r="L307" s="224" t="str">
        <f>IF($K307="","",VLOOKUP($K307,'Tong hop'!$A$10:$O$50000,2,0))</f>
        <v/>
      </c>
      <c r="M307" s="225" t="str">
        <f>IF($K307="","",VLOOKUP($K307,'Tong hop'!$A$10:$O$50000,3,0))</f>
        <v/>
      </c>
      <c r="N307" s="246"/>
      <c r="O307" s="227" t="str">
        <f t="shared" si="2"/>
        <v/>
      </c>
      <c r="P307" s="158"/>
      <c r="Q307" s="247"/>
      <c r="R307" s="229" t="str">
        <f>IF(LEFT(A307,2)="PX",IF(K307="",0,VLOOKUP(K307,'Tong hop'!$N$10:$O$50000,2,0)),"")</f>
        <v/>
      </c>
      <c r="S307" s="230">
        <f t="shared" si="3"/>
        <v>0</v>
      </c>
      <c r="T307" s="229" t="str">
        <f>IF($K307="","",VLOOKUP($K307,'Tong hop'!$A$10:$K$50000,10,0))</f>
        <v/>
      </c>
      <c r="U307" s="230" t="str">
        <f>IF($K307="","",VLOOKUP($K307,'Tong hop'!$A$10:$K$50000,11,0))</f>
        <v/>
      </c>
      <c r="V307" s="231">
        <f t="shared" si="4"/>
        <v>0</v>
      </c>
      <c r="W307" s="231" t="str">
        <f t="shared" si="5"/>
        <v/>
      </c>
      <c r="X307" s="231">
        <f t="shared" si="6"/>
        <v>0</v>
      </c>
      <c r="Y307" s="231" t="str">
        <f t="shared" si="7"/>
        <v/>
      </c>
      <c r="Z307" s="232" t="str">
        <f t="shared" si="8"/>
        <v/>
      </c>
    </row>
    <row r="308" ht="15.75" customHeight="1">
      <c r="A308" s="112"/>
      <c r="B308" s="244"/>
      <c r="C308" s="245"/>
      <c r="D308" s="245"/>
      <c r="E308" s="220" t="str">
        <f>IF($D308="","",VLOOKUP($D308,DMKH!$A$9:$D$50006,2,0))</f>
        <v/>
      </c>
      <c r="F308" s="220" t="str">
        <f>IF($D308="","",VLOOKUP($D308,DMKH!$A$9:$D$50006,3,0))</f>
        <v/>
      </c>
      <c r="G308" s="220" t="str">
        <f>IF($D308="","",VLOOKUP($D308,DMKH!$A$9:$D$50006,4,0))</f>
        <v/>
      </c>
      <c r="H308" s="113"/>
      <c r="I308" s="113"/>
      <c r="J308" s="113"/>
      <c r="K308" s="112"/>
      <c r="L308" s="224" t="str">
        <f>IF($K308="","",VLOOKUP($K308,'Tong hop'!$A$10:$O$50000,2,0))</f>
        <v/>
      </c>
      <c r="M308" s="225" t="str">
        <f>IF($K308="","",VLOOKUP($K308,'Tong hop'!$A$10:$O$50000,3,0))</f>
        <v/>
      </c>
      <c r="N308" s="246"/>
      <c r="O308" s="227" t="str">
        <f t="shared" si="2"/>
        <v/>
      </c>
      <c r="P308" s="158"/>
      <c r="Q308" s="247"/>
      <c r="R308" s="229" t="str">
        <f>IF(LEFT(A308,2)="PX",IF(K308="",0,VLOOKUP(K308,'Tong hop'!$N$10:$O$50000,2,0)),"")</f>
        <v/>
      </c>
      <c r="S308" s="230">
        <f t="shared" si="3"/>
        <v>0</v>
      </c>
      <c r="T308" s="229" t="str">
        <f>IF($K308="","",VLOOKUP($K308,'Tong hop'!$A$10:$K$50000,10,0))</f>
        <v/>
      </c>
      <c r="U308" s="230" t="str">
        <f>IF($K308="","",VLOOKUP($K308,'Tong hop'!$A$10:$K$50000,11,0))</f>
        <v/>
      </c>
      <c r="V308" s="231">
        <f t="shared" si="4"/>
        <v>0</v>
      </c>
      <c r="W308" s="231" t="str">
        <f t="shared" si="5"/>
        <v/>
      </c>
      <c r="X308" s="231">
        <f t="shared" si="6"/>
        <v>0</v>
      </c>
      <c r="Y308" s="231" t="str">
        <f t="shared" si="7"/>
        <v/>
      </c>
      <c r="Z308" s="232" t="str">
        <f t="shared" si="8"/>
        <v/>
      </c>
    </row>
    <row r="309" ht="15.75" customHeight="1">
      <c r="A309" s="112"/>
      <c r="B309" s="244"/>
      <c r="C309" s="245"/>
      <c r="D309" s="245"/>
      <c r="E309" s="220" t="str">
        <f>IF($D309="","",VLOOKUP($D309,DMKH!$A$9:$D$50006,2,0))</f>
        <v/>
      </c>
      <c r="F309" s="220" t="str">
        <f>IF($D309="","",VLOOKUP($D309,DMKH!$A$9:$D$50006,3,0))</f>
        <v/>
      </c>
      <c r="G309" s="220" t="str">
        <f>IF($D309="","",VLOOKUP($D309,DMKH!$A$9:$D$50006,4,0))</f>
        <v/>
      </c>
      <c r="H309" s="113"/>
      <c r="I309" s="113"/>
      <c r="J309" s="113"/>
      <c r="K309" s="112"/>
      <c r="L309" s="224" t="str">
        <f>IF($K309="","",VLOOKUP($K309,'Tong hop'!$A$10:$O$50000,2,0))</f>
        <v/>
      </c>
      <c r="M309" s="225" t="str">
        <f>IF($K309="","",VLOOKUP($K309,'Tong hop'!$A$10:$O$50000,3,0))</f>
        <v/>
      </c>
      <c r="N309" s="246"/>
      <c r="O309" s="227" t="str">
        <f t="shared" si="2"/>
        <v/>
      </c>
      <c r="P309" s="158"/>
      <c r="Q309" s="247"/>
      <c r="R309" s="229" t="str">
        <f>IF(LEFT(A309,2)="PX",IF(K309="",0,VLOOKUP(K309,'Tong hop'!$N$10:$O$50000,2,0)),"")</f>
        <v/>
      </c>
      <c r="S309" s="230">
        <f t="shared" si="3"/>
        <v>0</v>
      </c>
      <c r="T309" s="229" t="str">
        <f>IF($K309="","",VLOOKUP($K309,'Tong hop'!$A$10:$K$50000,10,0))</f>
        <v/>
      </c>
      <c r="U309" s="230" t="str">
        <f>IF($K309="","",VLOOKUP($K309,'Tong hop'!$A$10:$K$50000,11,0))</f>
        <v/>
      </c>
      <c r="V309" s="231">
        <f t="shared" si="4"/>
        <v>0</v>
      </c>
      <c r="W309" s="231" t="str">
        <f t="shared" si="5"/>
        <v/>
      </c>
      <c r="X309" s="231">
        <f t="shared" si="6"/>
        <v>0</v>
      </c>
      <c r="Y309" s="231" t="str">
        <f t="shared" si="7"/>
        <v/>
      </c>
      <c r="Z309" s="232" t="str">
        <f t="shared" si="8"/>
        <v/>
      </c>
    </row>
    <row r="310" ht="15.75" customHeight="1">
      <c r="A310" s="112"/>
      <c r="B310" s="244"/>
      <c r="C310" s="245"/>
      <c r="D310" s="245"/>
      <c r="E310" s="220" t="str">
        <f>IF($D310="","",VLOOKUP($D310,DMKH!$A$9:$D$50006,2,0))</f>
        <v/>
      </c>
      <c r="F310" s="220" t="str">
        <f>IF($D310="","",VLOOKUP($D310,DMKH!$A$9:$D$50006,3,0))</f>
        <v/>
      </c>
      <c r="G310" s="220" t="str">
        <f>IF($D310="","",VLOOKUP($D310,DMKH!$A$9:$D$50006,4,0))</f>
        <v/>
      </c>
      <c r="H310" s="113"/>
      <c r="I310" s="113"/>
      <c r="J310" s="113"/>
      <c r="K310" s="112"/>
      <c r="L310" s="224" t="str">
        <f>IF($K310="","",VLOOKUP($K310,'Tong hop'!$A$10:$O$50000,2,0))</f>
        <v/>
      </c>
      <c r="M310" s="225" t="str">
        <f>IF($K310="","",VLOOKUP($K310,'Tong hop'!$A$10:$O$50000,3,0))</f>
        <v/>
      </c>
      <c r="N310" s="246"/>
      <c r="O310" s="227" t="str">
        <f t="shared" si="2"/>
        <v/>
      </c>
      <c r="P310" s="158"/>
      <c r="Q310" s="247"/>
      <c r="R310" s="229" t="str">
        <f>IF(LEFT(A310,2)="PX",IF(K310="",0,VLOOKUP(K310,'Tong hop'!$N$10:$O$50000,2,0)),"")</f>
        <v/>
      </c>
      <c r="S310" s="230">
        <f t="shared" si="3"/>
        <v>0</v>
      </c>
      <c r="T310" s="229" t="str">
        <f>IF($K310="","",VLOOKUP($K310,'Tong hop'!$A$10:$K$50000,10,0))</f>
        <v/>
      </c>
      <c r="U310" s="230" t="str">
        <f>IF($K310="","",VLOOKUP($K310,'Tong hop'!$A$10:$K$50000,11,0))</f>
        <v/>
      </c>
      <c r="V310" s="231">
        <f t="shared" si="4"/>
        <v>0</v>
      </c>
      <c r="W310" s="231" t="str">
        <f t="shared" si="5"/>
        <v/>
      </c>
      <c r="X310" s="231">
        <f t="shared" si="6"/>
        <v>0</v>
      </c>
      <c r="Y310" s="231" t="str">
        <f t="shared" si="7"/>
        <v/>
      </c>
      <c r="Z310" s="232" t="str">
        <f t="shared" si="8"/>
        <v/>
      </c>
    </row>
    <row r="311" ht="15.75" customHeight="1">
      <c r="A311" s="112"/>
      <c r="B311" s="244"/>
      <c r="C311" s="245"/>
      <c r="D311" s="245"/>
      <c r="E311" s="220" t="str">
        <f>IF($D311="","",VLOOKUP($D311,DMKH!$A$9:$D$50006,2,0))</f>
        <v/>
      </c>
      <c r="F311" s="220" t="str">
        <f>IF($D311="","",VLOOKUP($D311,DMKH!$A$9:$D$50006,3,0))</f>
        <v/>
      </c>
      <c r="G311" s="220" t="str">
        <f>IF($D311="","",VLOOKUP($D311,DMKH!$A$9:$D$50006,4,0))</f>
        <v/>
      </c>
      <c r="H311" s="113"/>
      <c r="I311" s="113"/>
      <c r="J311" s="113"/>
      <c r="K311" s="112"/>
      <c r="L311" s="224" t="str">
        <f>IF($K311="","",VLOOKUP($K311,'Tong hop'!$A$10:$O$50000,2,0))</f>
        <v/>
      </c>
      <c r="M311" s="225" t="str">
        <f>IF($K311="","",VLOOKUP($K311,'Tong hop'!$A$10:$O$50000,3,0))</f>
        <v/>
      </c>
      <c r="N311" s="246"/>
      <c r="O311" s="227" t="str">
        <f t="shared" si="2"/>
        <v/>
      </c>
      <c r="P311" s="158"/>
      <c r="Q311" s="247"/>
      <c r="R311" s="229" t="str">
        <f>IF(LEFT(A311,2)="PX",IF(K311="",0,VLOOKUP(K311,'Tong hop'!$N$10:$O$50000,2,0)),"")</f>
        <v/>
      </c>
      <c r="S311" s="230">
        <f t="shared" si="3"/>
        <v>0</v>
      </c>
      <c r="T311" s="229" t="str">
        <f>IF($K311="","",VLOOKUP($K311,'Tong hop'!$A$10:$K$50000,10,0))</f>
        <v/>
      </c>
      <c r="U311" s="230" t="str">
        <f>IF($K311="","",VLOOKUP($K311,'Tong hop'!$A$10:$K$50000,11,0))</f>
        <v/>
      </c>
      <c r="V311" s="231">
        <f t="shared" si="4"/>
        <v>0</v>
      </c>
      <c r="W311" s="231" t="str">
        <f t="shared" si="5"/>
        <v/>
      </c>
      <c r="X311" s="231">
        <f t="shared" si="6"/>
        <v>0</v>
      </c>
      <c r="Y311" s="231" t="str">
        <f t="shared" si="7"/>
        <v/>
      </c>
      <c r="Z311" s="232" t="str">
        <f t="shared" si="8"/>
        <v/>
      </c>
    </row>
    <row r="312" ht="15.75" customHeight="1">
      <c r="A312" s="112"/>
      <c r="B312" s="244"/>
      <c r="C312" s="245"/>
      <c r="D312" s="245"/>
      <c r="E312" s="220" t="str">
        <f>IF($D312="","",VLOOKUP($D312,DMKH!$A$9:$D$50006,2,0))</f>
        <v/>
      </c>
      <c r="F312" s="220" t="str">
        <f>IF($D312="","",VLOOKUP($D312,DMKH!$A$9:$D$50006,3,0))</f>
        <v/>
      </c>
      <c r="G312" s="220" t="str">
        <f>IF($D312="","",VLOOKUP($D312,DMKH!$A$9:$D$50006,4,0))</f>
        <v/>
      </c>
      <c r="H312" s="113"/>
      <c r="I312" s="113"/>
      <c r="J312" s="113"/>
      <c r="K312" s="112"/>
      <c r="L312" s="224" t="str">
        <f>IF($K312="","",VLOOKUP($K312,'Tong hop'!$A$10:$O$50000,2,0))</f>
        <v/>
      </c>
      <c r="M312" s="225" t="str">
        <f>IF($K312="","",VLOOKUP($K312,'Tong hop'!$A$10:$O$50000,3,0))</f>
        <v/>
      </c>
      <c r="N312" s="246"/>
      <c r="O312" s="227" t="str">
        <f t="shared" si="2"/>
        <v/>
      </c>
      <c r="P312" s="158"/>
      <c r="Q312" s="247"/>
      <c r="R312" s="229" t="str">
        <f>IF(LEFT(A312,2)="PX",IF(K312="",0,VLOOKUP(K312,'Tong hop'!$N$10:$O$50000,2,0)),"")</f>
        <v/>
      </c>
      <c r="S312" s="230">
        <f t="shared" si="3"/>
        <v>0</v>
      </c>
      <c r="T312" s="229" t="str">
        <f>IF($K312="","",VLOOKUP($K312,'Tong hop'!$A$10:$K$50000,10,0))</f>
        <v/>
      </c>
      <c r="U312" s="230" t="str">
        <f>IF($K312="","",VLOOKUP($K312,'Tong hop'!$A$10:$K$50000,11,0))</f>
        <v/>
      </c>
      <c r="V312" s="231">
        <f t="shared" si="4"/>
        <v>0</v>
      </c>
      <c r="W312" s="231" t="str">
        <f t="shared" si="5"/>
        <v/>
      </c>
      <c r="X312" s="231">
        <f t="shared" si="6"/>
        <v>0</v>
      </c>
      <c r="Y312" s="231" t="str">
        <f t="shared" si="7"/>
        <v/>
      </c>
      <c r="Z312" s="232" t="str">
        <f t="shared" si="8"/>
        <v/>
      </c>
    </row>
    <row r="313" ht="15.75" customHeight="1">
      <c r="A313" s="112"/>
      <c r="B313" s="244"/>
      <c r="C313" s="245"/>
      <c r="D313" s="245"/>
      <c r="E313" s="220" t="str">
        <f>IF($D313="","",VLOOKUP($D313,DMKH!$A$9:$D$50006,2,0))</f>
        <v/>
      </c>
      <c r="F313" s="220" t="str">
        <f>IF($D313="","",VLOOKUP($D313,DMKH!$A$9:$D$50006,3,0))</f>
        <v/>
      </c>
      <c r="G313" s="220" t="str">
        <f>IF($D313="","",VLOOKUP($D313,DMKH!$A$9:$D$50006,4,0))</f>
        <v/>
      </c>
      <c r="H313" s="113"/>
      <c r="I313" s="113"/>
      <c r="J313" s="113"/>
      <c r="K313" s="112"/>
      <c r="L313" s="224" t="str">
        <f>IF($K313="","",VLOOKUP($K313,'Tong hop'!$A$10:$O$50000,2,0))</f>
        <v/>
      </c>
      <c r="M313" s="225" t="str">
        <f>IF($K313="","",VLOOKUP($K313,'Tong hop'!$A$10:$O$50000,3,0))</f>
        <v/>
      </c>
      <c r="N313" s="246"/>
      <c r="O313" s="227" t="str">
        <f t="shared" si="2"/>
        <v/>
      </c>
      <c r="P313" s="158"/>
      <c r="Q313" s="247"/>
      <c r="R313" s="229" t="str">
        <f>IF(LEFT(A313,2)="PX",IF(K313="",0,VLOOKUP(K313,'Tong hop'!$N$10:$O$50000,2,0)),"")</f>
        <v/>
      </c>
      <c r="S313" s="230">
        <f t="shared" si="3"/>
        <v>0</v>
      </c>
      <c r="T313" s="229" t="str">
        <f>IF($K313="","",VLOOKUP($K313,'Tong hop'!$A$10:$K$50000,10,0))</f>
        <v/>
      </c>
      <c r="U313" s="230" t="str">
        <f>IF($K313="","",VLOOKUP($K313,'Tong hop'!$A$10:$K$50000,11,0))</f>
        <v/>
      </c>
      <c r="V313" s="231">
        <f t="shared" si="4"/>
        <v>0</v>
      </c>
      <c r="W313" s="231" t="str">
        <f t="shared" si="5"/>
        <v/>
      </c>
      <c r="X313" s="231">
        <f t="shared" si="6"/>
        <v>0</v>
      </c>
      <c r="Y313" s="231" t="str">
        <f t="shared" si="7"/>
        <v/>
      </c>
      <c r="Z313" s="232" t="str">
        <f t="shared" si="8"/>
        <v/>
      </c>
    </row>
    <row r="314" ht="15.75" customHeight="1">
      <c r="A314" s="112"/>
      <c r="B314" s="244"/>
      <c r="C314" s="245"/>
      <c r="D314" s="245"/>
      <c r="E314" s="220" t="str">
        <f>IF($D314="","",VLOOKUP($D314,DMKH!$A$9:$D$50006,2,0))</f>
        <v/>
      </c>
      <c r="F314" s="220" t="str">
        <f>IF($D314="","",VLOOKUP($D314,DMKH!$A$9:$D$50006,3,0))</f>
        <v/>
      </c>
      <c r="G314" s="220" t="str">
        <f>IF($D314="","",VLOOKUP($D314,DMKH!$A$9:$D$50006,4,0))</f>
        <v/>
      </c>
      <c r="H314" s="113"/>
      <c r="I314" s="113"/>
      <c r="J314" s="113"/>
      <c r="K314" s="112"/>
      <c r="L314" s="224" t="str">
        <f>IF($K314="","",VLOOKUP($K314,'Tong hop'!$A$10:$O$50000,2,0))</f>
        <v/>
      </c>
      <c r="M314" s="225" t="str">
        <f>IF($K314="","",VLOOKUP($K314,'Tong hop'!$A$10:$O$50000,3,0))</f>
        <v/>
      </c>
      <c r="N314" s="246"/>
      <c r="O314" s="227" t="str">
        <f t="shared" si="2"/>
        <v/>
      </c>
      <c r="P314" s="158"/>
      <c r="Q314" s="247"/>
      <c r="R314" s="229" t="str">
        <f>IF(LEFT(A314,2)="PX",IF(K314="",0,VLOOKUP(K314,'Tong hop'!$N$10:$O$50000,2,0)),"")</f>
        <v/>
      </c>
      <c r="S314" s="230">
        <f t="shared" si="3"/>
        <v>0</v>
      </c>
      <c r="T314" s="229" t="str">
        <f>IF($K314="","",VLOOKUP($K314,'Tong hop'!$A$10:$K$50000,10,0))</f>
        <v/>
      </c>
      <c r="U314" s="230" t="str">
        <f>IF($K314="","",VLOOKUP($K314,'Tong hop'!$A$10:$K$50000,11,0))</f>
        <v/>
      </c>
      <c r="V314" s="231">
        <f t="shared" si="4"/>
        <v>0</v>
      </c>
      <c r="W314" s="231" t="str">
        <f t="shared" si="5"/>
        <v/>
      </c>
      <c r="X314" s="231">
        <f t="shared" si="6"/>
        <v>0</v>
      </c>
      <c r="Y314" s="231" t="str">
        <f t="shared" si="7"/>
        <v/>
      </c>
      <c r="Z314" s="232" t="str">
        <f t="shared" si="8"/>
        <v/>
      </c>
    </row>
    <row r="315" ht="15.75" customHeight="1">
      <c r="A315" s="112"/>
      <c r="B315" s="244"/>
      <c r="C315" s="245"/>
      <c r="D315" s="245"/>
      <c r="E315" s="220" t="str">
        <f>IF($D315="","",VLOOKUP($D315,DMKH!$A$9:$D$50006,2,0))</f>
        <v/>
      </c>
      <c r="F315" s="220" t="str">
        <f>IF($D315="","",VLOOKUP($D315,DMKH!$A$9:$D$50006,3,0))</f>
        <v/>
      </c>
      <c r="G315" s="220" t="str">
        <f>IF($D315="","",VLOOKUP($D315,DMKH!$A$9:$D$50006,4,0))</f>
        <v/>
      </c>
      <c r="H315" s="113"/>
      <c r="I315" s="113"/>
      <c r="J315" s="113"/>
      <c r="K315" s="112"/>
      <c r="L315" s="224" t="str">
        <f>IF($K315="","",VLOOKUP($K315,'Tong hop'!$A$10:$O$50000,2,0))</f>
        <v/>
      </c>
      <c r="M315" s="225" t="str">
        <f>IF($K315="","",VLOOKUP($K315,'Tong hop'!$A$10:$O$50000,3,0))</f>
        <v/>
      </c>
      <c r="N315" s="246"/>
      <c r="O315" s="227" t="str">
        <f t="shared" si="2"/>
        <v/>
      </c>
      <c r="P315" s="158"/>
      <c r="Q315" s="247"/>
      <c r="R315" s="229" t="str">
        <f>IF(LEFT(A315,2)="PX",IF(K315="",0,VLOOKUP(K315,'Tong hop'!$N$10:$O$50000,2,0)),"")</f>
        <v/>
      </c>
      <c r="S315" s="230">
        <f t="shared" si="3"/>
        <v>0</v>
      </c>
      <c r="T315" s="229" t="str">
        <f>IF($K315="","",VLOOKUP($K315,'Tong hop'!$A$10:$K$50000,10,0))</f>
        <v/>
      </c>
      <c r="U315" s="230" t="str">
        <f>IF($K315="","",VLOOKUP($K315,'Tong hop'!$A$10:$K$50000,11,0))</f>
        <v/>
      </c>
      <c r="V315" s="231">
        <f t="shared" si="4"/>
        <v>0</v>
      </c>
      <c r="W315" s="231" t="str">
        <f t="shared" si="5"/>
        <v/>
      </c>
      <c r="X315" s="231">
        <f t="shared" si="6"/>
        <v>0</v>
      </c>
      <c r="Y315" s="231" t="str">
        <f t="shared" si="7"/>
        <v/>
      </c>
      <c r="Z315" s="232" t="str">
        <f t="shared" si="8"/>
        <v/>
      </c>
    </row>
    <row r="316" ht="15.75" customHeight="1">
      <c r="A316" s="112"/>
      <c r="B316" s="244"/>
      <c r="C316" s="245"/>
      <c r="D316" s="245"/>
      <c r="E316" s="220" t="str">
        <f>IF($D316="","",VLOOKUP($D316,DMKH!$A$9:$D$50006,2,0))</f>
        <v/>
      </c>
      <c r="F316" s="220" t="str">
        <f>IF($D316="","",VLOOKUP($D316,DMKH!$A$9:$D$50006,3,0))</f>
        <v/>
      </c>
      <c r="G316" s="220" t="str">
        <f>IF($D316="","",VLOOKUP($D316,DMKH!$A$9:$D$50006,4,0))</f>
        <v/>
      </c>
      <c r="H316" s="113"/>
      <c r="I316" s="113"/>
      <c r="J316" s="113"/>
      <c r="K316" s="112"/>
      <c r="L316" s="224" t="str">
        <f>IF($K316="","",VLOOKUP($K316,'Tong hop'!$A$10:$O$50000,2,0))</f>
        <v/>
      </c>
      <c r="M316" s="225" t="str">
        <f>IF($K316="","",VLOOKUP($K316,'Tong hop'!$A$10:$O$50000,3,0))</f>
        <v/>
      </c>
      <c r="N316" s="246"/>
      <c r="O316" s="227" t="str">
        <f t="shared" si="2"/>
        <v/>
      </c>
      <c r="P316" s="158"/>
      <c r="Q316" s="247"/>
      <c r="R316" s="229" t="str">
        <f>IF(LEFT(A316,2)="PX",IF(K316="",0,VLOOKUP(K316,'Tong hop'!$N$10:$O$50000,2,0)),"")</f>
        <v/>
      </c>
      <c r="S316" s="230">
        <f t="shared" si="3"/>
        <v>0</v>
      </c>
      <c r="T316" s="229" t="str">
        <f>IF($K316="","",VLOOKUP($K316,'Tong hop'!$A$10:$K$50000,10,0))</f>
        <v/>
      </c>
      <c r="U316" s="230" t="str">
        <f>IF($K316="","",VLOOKUP($K316,'Tong hop'!$A$10:$K$50000,11,0))</f>
        <v/>
      </c>
      <c r="V316" s="231">
        <f t="shared" si="4"/>
        <v>0</v>
      </c>
      <c r="W316" s="231" t="str">
        <f t="shared" si="5"/>
        <v/>
      </c>
      <c r="X316" s="231">
        <f t="shared" si="6"/>
        <v>0</v>
      </c>
      <c r="Y316" s="231" t="str">
        <f t="shared" si="7"/>
        <v/>
      </c>
      <c r="Z316" s="232" t="str">
        <f t="shared" si="8"/>
        <v/>
      </c>
    </row>
    <row r="317" ht="15.75" customHeight="1">
      <c r="A317" s="112"/>
      <c r="B317" s="244"/>
      <c r="C317" s="245"/>
      <c r="D317" s="245"/>
      <c r="E317" s="220" t="str">
        <f>IF($D317="","",VLOOKUP($D317,DMKH!$A$9:$D$50006,2,0))</f>
        <v/>
      </c>
      <c r="F317" s="220" t="str">
        <f>IF($D317="","",VLOOKUP($D317,DMKH!$A$9:$D$50006,3,0))</f>
        <v/>
      </c>
      <c r="G317" s="220" t="str">
        <f>IF($D317="","",VLOOKUP($D317,DMKH!$A$9:$D$50006,4,0))</f>
        <v/>
      </c>
      <c r="H317" s="113"/>
      <c r="I317" s="113"/>
      <c r="J317" s="113"/>
      <c r="K317" s="112"/>
      <c r="L317" s="224" t="str">
        <f>IF($K317="","",VLOOKUP($K317,'Tong hop'!$A$10:$O$50000,2,0))</f>
        <v/>
      </c>
      <c r="M317" s="225" t="str">
        <f>IF($K317="","",VLOOKUP($K317,'Tong hop'!$A$10:$O$50000,3,0))</f>
        <v/>
      </c>
      <c r="N317" s="246"/>
      <c r="O317" s="227" t="str">
        <f t="shared" si="2"/>
        <v/>
      </c>
      <c r="P317" s="158"/>
      <c r="Q317" s="247"/>
      <c r="R317" s="229" t="str">
        <f>IF(LEFT(A317,2)="PX",IF(K317="",0,VLOOKUP(K317,'Tong hop'!$N$10:$O$50000,2,0)),"")</f>
        <v/>
      </c>
      <c r="S317" s="230">
        <f t="shared" si="3"/>
        <v>0</v>
      </c>
      <c r="T317" s="229" t="str">
        <f>IF($K317="","",VLOOKUP($K317,'Tong hop'!$A$10:$K$50000,10,0))</f>
        <v/>
      </c>
      <c r="U317" s="230" t="str">
        <f>IF($K317="","",VLOOKUP($K317,'Tong hop'!$A$10:$K$50000,11,0))</f>
        <v/>
      </c>
      <c r="V317" s="231">
        <f t="shared" si="4"/>
        <v>0</v>
      </c>
      <c r="W317" s="231" t="str">
        <f t="shared" si="5"/>
        <v/>
      </c>
      <c r="X317" s="231">
        <f t="shared" si="6"/>
        <v>0</v>
      </c>
      <c r="Y317" s="231" t="str">
        <f t="shared" si="7"/>
        <v/>
      </c>
      <c r="Z317" s="232" t="str">
        <f t="shared" si="8"/>
        <v/>
      </c>
    </row>
    <row r="318" ht="15.75" customHeight="1">
      <c r="A318" s="112"/>
      <c r="B318" s="244"/>
      <c r="C318" s="245"/>
      <c r="D318" s="245"/>
      <c r="E318" s="220" t="str">
        <f>IF($D318="","",VLOOKUP($D318,DMKH!$A$9:$D$50006,2,0))</f>
        <v/>
      </c>
      <c r="F318" s="220" t="str">
        <f>IF($D318="","",VLOOKUP($D318,DMKH!$A$9:$D$50006,3,0))</f>
        <v/>
      </c>
      <c r="G318" s="220" t="str">
        <f>IF($D318="","",VLOOKUP($D318,DMKH!$A$9:$D$50006,4,0))</f>
        <v/>
      </c>
      <c r="H318" s="113"/>
      <c r="I318" s="113"/>
      <c r="J318" s="113"/>
      <c r="K318" s="112"/>
      <c r="L318" s="224" t="str">
        <f>IF($K318="","",VLOOKUP($K318,'Tong hop'!$A$10:$O$50000,2,0))</f>
        <v/>
      </c>
      <c r="M318" s="225" t="str">
        <f>IF($K318="","",VLOOKUP($K318,'Tong hop'!$A$10:$O$50000,3,0))</f>
        <v/>
      </c>
      <c r="N318" s="246"/>
      <c r="O318" s="227" t="str">
        <f t="shared" si="2"/>
        <v/>
      </c>
      <c r="P318" s="158"/>
      <c r="Q318" s="247"/>
      <c r="R318" s="229" t="str">
        <f>IF(LEFT(A318,2)="PX",IF(K318="",0,VLOOKUP(K318,'Tong hop'!$N$10:$O$50000,2,0)),"")</f>
        <v/>
      </c>
      <c r="S318" s="230">
        <f t="shared" si="3"/>
        <v>0</v>
      </c>
      <c r="T318" s="229" t="str">
        <f>IF($K318="","",VLOOKUP($K318,'Tong hop'!$A$10:$K$50000,10,0))</f>
        <v/>
      </c>
      <c r="U318" s="230" t="str">
        <f>IF($K318="","",VLOOKUP($K318,'Tong hop'!$A$10:$K$50000,11,0))</f>
        <v/>
      </c>
      <c r="V318" s="231">
        <f t="shared" si="4"/>
        <v>0</v>
      </c>
      <c r="W318" s="231" t="str">
        <f t="shared" si="5"/>
        <v/>
      </c>
      <c r="X318" s="231">
        <f t="shared" si="6"/>
        <v>0</v>
      </c>
      <c r="Y318" s="231" t="str">
        <f t="shared" si="7"/>
        <v/>
      </c>
      <c r="Z318" s="232" t="str">
        <f t="shared" si="8"/>
        <v/>
      </c>
    </row>
    <row r="319" ht="15.75" customHeight="1">
      <c r="A319" s="112"/>
      <c r="B319" s="244"/>
      <c r="C319" s="245"/>
      <c r="D319" s="245"/>
      <c r="E319" s="220" t="str">
        <f>IF($D319="","",VLOOKUP($D319,DMKH!$A$9:$D$50006,2,0))</f>
        <v/>
      </c>
      <c r="F319" s="220" t="str">
        <f>IF($D319="","",VLOOKUP($D319,DMKH!$A$9:$D$50006,3,0))</f>
        <v/>
      </c>
      <c r="G319" s="220" t="str">
        <f>IF($D319="","",VLOOKUP($D319,DMKH!$A$9:$D$50006,4,0))</f>
        <v/>
      </c>
      <c r="H319" s="113"/>
      <c r="I319" s="113"/>
      <c r="J319" s="113"/>
      <c r="K319" s="112"/>
      <c r="L319" s="224" t="str">
        <f>IF($K319="","",VLOOKUP($K319,'Tong hop'!$A$10:$O$50000,2,0))</f>
        <v/>
      </c>
      <c r="M319" s="225" t="str">
        <f>IF($K319="","",VLOOKUP($K319,'Tong hop'!$A$10:$O$50000,3,0))</f>
        <v/>
      </c>
      <c r="N319" s="246"/>
      <c r="O319" s="227" t="str">
        <f t="shared" si="2"/>
        <v/>
      </c>
      <c r="P319" s="158"/>
      <c r="Q319" s="247"/>
      <c r="R319" s="229" t="str">
        <f>IF(LEFT(A319,2)="PX",IF(K319="",0,VLOOKUP(K319,'Tong hop'!$N$10:$O$50000,2,0)),"")</f>
        <v/>
      </c>
      <c r="S319" s="230">
        <f t="shared" si="3"/>
        <v>0</v>
      </c>
      <c r="T319" s="229" t="str">
        <f>IF($K319="","",VLOOKUP($K319,'Tong hop'!$A$10:$K$50000,10,0))</f>
        <v/>
      </c>
      <c r="U319" s="230" t="str">
        <f>IF($K319="","",VLOOKUP($K319,'Tong hop'!$A$10:$K$50000,11,0))</f>
        <v/>
      </c>
      <c r="V319" s="231">
        <f t="shared" si="4"/>
        <v>0</v>
      </c>
      <c r="W319" s="231" t="str">
        <f t="shared" si="5"/>
        <v/>
      </c>
      <c r="X319" s="231">
        <f t="shared" si="6"/>
        <v>0</v>
      </c>
      <c r="Y319" s="231" t="str">
        <f t="shared" si="7"/>
        <v/>
      </c>
      <c r="Z319" s="232" t="str">
        <f t="shared" si="8"/>
        <v/>
      </c>
    </row>
    <row r="320" ht="15.75" customHeight="1">
      <c r="A320" s="112"/>
      <c r="B320" s="244"/>
      <c r="C320" s="245"/>
      <c r="D320" s="245"/>
      <c r="E320" s="220" t="str">
        <f>IF($D320="","",VLOOKUP($D320,DMKH!$A$9:$D$50006,2,0))</f>
        <v/>
      </c>
      <c r="F320" s="220" t="str">
        <f>IF($D320="","",VLOOKUP($D320,DMKH!$A$9:$D$50006,3,0))</f>
        <v/>
      </c>
      <c r="G320" s="220" t="str">
        <f>IF($D320="","",VLOOKUP($D320,DMKH!$A$9:$D$50006,4,0))</f>
        <v/>
      </c>
      <c r="H320" s="113"/>
      <c r="I320" s="113"/>
      <c r="J320" s="113"/>
      <c r="K320" s="112"/>
      <c r="L320" s="224" t="str">
        <f>IF($K320="","",VLOOKUP($K320,'Tong hop'!$A$10:$O$50000,2,0))</f>
        <v/>
      </c>
      <c r="M320" s="225" t="str">
        <f>IF($K320="","",VLOOKUP($K320,'Tong hop'!$A$10:$O$50000,3,0))</f>
        <v/>
      </c>
      <c r="N320" s="246"/>
      <c r="O320" s="227" t="str">
        <f t="shared" si="2"/>
        <v/>
      </c>
      <c r="P320" s="158"/>
      <c r="Q320" s="247"/>
      <c r="R320" s="229" t="str">
        <f>IF(LEFT(A320,2)="PX",IF(K320="",0,VLOOKUP(K320,'Tong hop'!$N$10:$O$50000,2,0)),"")</f>
        <v/>
      </c>
      <c r="S320" s="230">
        <f t="shared" si="3"/>
        <v>0</v>
      </c>
      <c r="T320" s="229" t="str">
        <f>IF($K320="","",VLOOKUP($K320,'Tong hop'!$A$10:$K$50000,10,0))</f>
        <v/>
      </c>
      <c r="U320" s="230" t="str">
        <f>IF($K320="","",VLOOKUP($K320,'Tong hop'!$A$10:$K$50000,11,0))</f>
        <v/>
      </c>
      <c r="V320" s="231">
        <f t="shared" si="4"/>
        <v>0</v>
      </c>
      <c r="W320" s="231" t="str">
        <f t="shared" si="5"/>
        <v/>
      </c>
      <c r="X320" s="231">
        <f t="shared" si="6"/>
        <v>0</v>
      </c>
      <c r="Y320" s="231" t="str">
        <f t="shared" si="7"/>
        <v/>
      </c>
      <c r="Z320" s="232" t="str">
        <f t="shared" si="8"/>
        <v/>
      </c>
    </row>
    <row r="321" ht="15.75" customHeight="1">
      <c r="A321" s="112"/>
      <c r="B321" s="244"/>
      <c r="C321" s="245"/>
      <c r="D321" s="245"/>
      <c r="E321" s="220" t="str">
        <f>IF($D321="","",VLOOKUP($D321,DMKH!$A$9:$D$50006,2,0))</f>
        <v/>
      </c>
      <c r="F321" s="220" t="str">
        <f>IF($D321="","",VLOOKUP($D321,DMKH!$A$9:$D$50006,3,0))</f>
        <v/>
      </c>
      <c r="G321" s="220" t="str">
        <f>IF($D321="","",VLOOKUP($D321,DMKH!$A$9:$D$50006,4,0))</f>
        <v/>
      </c>
      <c r="H321" s="113"/>
      <c r="I321" s="113"/>
      <c r="J321" s="113"/>
      <c r="K321" s="112"/>
      <c r="L321" s="224" t="str">
        <f>IF($K321="","",VLOOKUP($K321,'Tong hop'!$A$10:$O$50000,2,0))</f>
        <v/>
      </c>
      <c r="M321" s="225" t="str">
        <f>IF($K321="","",VLOOKUP($K321,'Tong hop'!$A$10:$O$50000,3,0))</f>
        <v/>
      </c>
      <c r="N321" s="246"/>
      <c r="O321" s="227" t="str">
        <f t="shared" si="2"/>
        <v/>
      </c>
      <c r="P321" s="158"/>
      <c r="Q321" s="247"/>
      <c r="R321" s="229" t="str">
        <f>IF(LEFT(A321,2)="PX",IF(K321="",0,VLOOKUP(K321,'Tong hop'!$N$10:$O$50000,2,0)),"")</f>
        <v/>
      </c>
      <c r="S321" s="230">
        <f t="shared" si="3"/>
        <v>0</v>
      </c>
      <c r="T321" s="229" t="str">
        <f>IF($K321="","",VLOOKUP($K321,'Tong hop'!$A$10:$K$50000,10,0))</f>
        <v/>
      </c>
      <c r="U321" s="230" t="str">
        <f>IF($K321="","",VLOOKUP($K321,'Tong hop'!$A$10:$K$50000,11,0))</f>
        <v/>
      </c>
      <c r="V321" s="231">
        <f t="shared" si="4"/>
        <v>0</v>
      </c>
      <c r="W321" s="231" t="str">
        <f t="shared" si="5"/>
        <v/>
      </c>
      <c r="X321" s="231">
        <f t="shared" si="6"/>
        <v>0</v>
      </c>
      <c r="Y321" s="231" t="str">
        <f t="shared" si="7"/>
        <v/>
      </c>
      <c r="Z321" s="232" t="str">
        <f t="shared" si="8"/>
        <v/>
      </c>
    </row>
    <row r="322" ht="15.75" customHeight="1">
      <c r="A322" s="112"/>
      <c r="B322" s="244"/>
      <c r="C322" s="245"/>
      <c r="D322" s="245"/>
      <c r="E322" s="220" t="str">
        <f>IF($D322="","",VLOOKUP($D322,DMKH!$A$9:$D$50006,2,0))</f>
        <v/>
      </c>
      <c r="F322" s="220" t="str">
        <f>IF($D322="","",VLOOKUP($D322,DMKH!$A$9:$D$50006,3,0))</f>
        <v/>
      </c>
      <c r="G322" s="220" t="str">
        <f>IF($D322="","",VLOOKUP($D322,DMKH!$A$9:$D$50006,4,0))</f>
        <v/>
      </c>
      <c r="H322" s="113"/>
      <c r="I322" s="113"/>
      <c r="J322" s="113"/>
      <c r="K322" s="112"/>
      <c r="L322" s="224" t="str">
        <f>IF($K322="","",VLOOKUP($K322,'Tong hop'!$A$10:$O$50000,2,0))</f>
        <v/>
      </c>
      <c r="M322" s="225" t="str">
        <f>IF($K322="","",VLOOKUP($K322,'Tong hop'!$A$10:$O$50000,3,0))</f>
        <v/>
      </c>
      <c r="N322" s="246"/>
      <c r="O322" s="227" t="str">
        <f t="shared" si="2"/>
        <v/>
      </c>
      <c r="P322" s="158"/>
      <c r="Q322" s="247"/>
      <c r="R322" s="229" t="str">
        <f>IF(LEFT(A322,2)="PX",IF(K322="",0,VLOOKUP(K322,'Tong hop'!$N$10:$O$50000,2,0)),"")</f>
        <v/>
      </c>
      <c r="S322" s="230">
        <f t="shared" si="3"/>
        <v>0</v>
      </c>
      <c r="T322" s="229" t="str">
        <f>IF($K322="","",VLOOKUP($K322,'Tong hop'!$A$10:$K$50000,10,0))</f>
        <v/>
      </c>
      <c r="U322" s="230" t="str">
        <f>IF($K322="","",VLOOKUP($K322,'Tong hop'!$A$10:$K$50000,11,0))</f>
        <v/>
      </c>
      <c r="V322" s="231">
        <f t="shared" si="4"/>
        <v>0</v>
      </c>
      <c r="W322" s="231" t="str">
        <f t="shared" si="5"/>
        <v/>
      </c>
      <c r="X322" s="231">
        <f t="shared" si="6"/>
        <v>0</v>
      </c>
      <c r="Y322" s="231" t="str">
        <f t="shared" si="7"/>
        <v/>
      </c>
      <c r="Z322" s="232" t="str">
        <f t="shared" si="8"/>
        <v/>
      </c>
    </row>
    <row r="323" ht="15.75" customHeight="1">
      <c r="A323" s="112"/>
      <c r="B323" s="244"/>
      <c r="C323" s="245"/>
      <c r="D323" s="245"/>
      <c r="E323" s="220" t="str">
        <f>IF($D323="","",VLOOKUP($D323,DMKH!$A$9:$D$50006,2,0))</f>
        <v/>
      </c>
      <c r="F323" s="220" t="str">
        <f>IF($D323="","",VLOOKUP($D323,DMKH!$A$9:$D$50006,3,0))</f>
        <v/>
      </c>
      <c r="G323" s="220" t="str">
        <f>IF($D323="","",VLOOKUP($D323,DMKH!$A$9:$D$50006,4,0))</f>
        <v/>
      </c>
      <c r="H323" s="113"/>
      <c r="I323" s="113"/>
      <c r="J323" s="113"/>
      <c r="K323" s="112"/>
      <c r="L323" s="224" t="str">
        <f>IF($K323="","",VLOOKUP($K323,'Tong hop'!$A$10:$O$50000,2,0))</f>
        <v/>
      </c>
      <c r="M323" s="225" t="str">
        <f>IF($K323="","",VLOOKUP($K323,'Tong hop'!$A$10:$O$50000,3,0))</f>
        <v/>
      </c>
      <c r="N323" s="246"/>
      <c r="O323" s="227" t="str">
        <f t="shared" si="2"/>
        <v/>
      </c>
      <c r="P323" s="158"/>
      <c r="Q323" s="247"/>
      <c r="R323" s="229" t="str">
        <f>IF(LEFT(A323,2)="PX",IF(K323="",0,VLOOKUP(K323,'Tong hop'!$N$10:$O$50000,2,0)),"")</f>
        <v/>
      </c>
      <c r="S323" s="230">
        <f t="shared" si="3"/>
        <v>0</v>
      </c>
      <c r="T323" s="229" t="str">
        <f>IF($K323="","",VLOOKUP($K323,'Tong hop'!$A$10:$K$50000,10,0))</f>
        <v/>
      </c>
      <c r="U323" s="230" t="str">
        <f>IF($K323="","",VLOOKUP($K323,'Tong hop'!$A$10:$K$50000,11,0))</f>
        <v/>
      </c>
      <c r="V323" s="231">
        <f t="shared" si="4"/>
        <v>0</v>
      </c>
      <c r="W323" s="231" t="str">
        <f t="shared" si="5"/>
        <v/>
      </c>
      <c r="X323" s="231">
        <f t="shared" si="6"/>
        <v>0</v>
      </c>
      <c r="Y323" s="231" t="str">
        <f t="shared" si="7"/>
        <v/>
      </c>
      <c r="Z323" s="232" t="str">
        <f t="shared" si="8"/>
        <v/>
      </c>
    </row>
    <row r="324" ht="15.75" customHeight="1">
      <c r="A324" s="112"/>
      <c r="B324" s="244"/>
      <c r="C324" s="245"/>
      <c r="D324" s="245"/>
      <c r="E324" s="220" t="str">
        <f>IF($D324="","",VLOOKUP($D324,DMKH!$A$9:$D$50006,2,0))</f>
        <v/>
      </c>
      <c r="F324" s="220" t="str">
        <f>IF($D324="","",VLOOKUP($D324,DMKH!$A$9:$D$50006,3,0))</f>
        <v/>
      </c>
      <c r="G324" s="220" t="str">
        <f>IF($D324="","",VLOOKUP($D324,DMKH!$A$9:$D$50006,4,0))</f>
        <v/>
      </c>
      <c r="H324" s="113"/>
      <c r="I324" s="113"/>
      <c r="J324" s="113"/>
      <c r="K324" s="112"/>
      <c r="L324" s="224" t="str">
        <f>IF($K324="","",VLOOKUP($K324,'Tong hop'!$A$10:$O$50000,2,0))</f>
        <v/>
      </c>
      <c r="M324" s="225" t="str">
        <f>IF($K324="","",VLOOKUP($K324,'Tong hop'!$A$10:$O$50000,3,0))</f>
        <v/>
      </c>
      <c r="N324" s="246"/>
      <c r="O324" s="227" t="str">
        <f t="shared" si="2"/>
        <v/>
      </c>
      <c r="P324" s="158"/>
      <c r="Q324" s="247"/>
      <c r="R324" s="229" t="str">
        <f>IF(LEFT(A324,2)="PX",IF(K324="",0,VLOOKUP(K324,'Tong hop'!$N$10:$O$50000,2,0)),"")</f>
        <v/>
      </c>
      <c r="S324" s="230">
        <f t="shared" si="3"/>
        <v>0</v>
      </c>
      <c r="T324" s="229" t="str">
        <f>IF($K324="","",VLOOKUP($K324,'Tong hop'!$A$10:$K$50000,10,0))</f>
        <v/>
      </c>
      <c r="U324" s="230" t="str">
        <f>IF($K324="","",VLOOKUP($K324,'Tong hop'!$A$10:$K$50000,11,0))</f>
        <v/>
      </c>
      <c r="V324" s="231">
        <f t="shared" si="4"/>
        <v>0</v>
      </c>
      <c r="W324" s="231" t="str">
        <f t="shared" si="5"/>
        <v/>
      </c>
      <c r="X324" s="231">
        <f t="shared" si="6"/>
        <v>0</v>
      </c>
      <c r="Y324" s="231" t="str">
        <f t="shared" si="7"/>
        <v/>
      </c>
      <c r="Z324" s="232" t="str">
        <f t="shared" si="8"/>
        <v/>
      </c>
    </row>
    <row r="325" ht="15.75" customHeight="1">
      <c r="A325" s="112"/>
      <c r="B325" s="244"/>
      <c r="C325" s="245"/>
      <c r="D325" s="245"/>
      <c r="E325" s="220" t="str">
        <f>IF($D325="","",VLOOKUP($D325,DMKH!$A$9:$D$50006,2,0))</f>
        <v/>
      </c>
      <c r="F325" s="220" t="str">
        <f>IF($D325="","",VLOOKUP($D325,DMKH!$A$9:$D$50006,3,0))</f>
        <v/>
      </c>
      <c r="G325" s="220" t="str">
        <f>IF($D325="","",VLOOKUP($D325,DMKH!$A$9:$D$50006,4,0))</f>
        <v/>
      </c>
      <c r="H325" s="113"/>
      <c r="I325" s="113"/>
      <c r="J325" s="113"/>
      <c r="K325" s="112"/>
      <c r="L325" s="224" t="str">
        <f>IF($K325="","",VLOOKUP($K325,'Tong hop'!$A$10:$O$50000,2,0))</f>
        <v/>
      </c>
      <c r="M325" s="225" t="str">
        <f>IF($K325="","",VLOOKUP($K325,'Tong hop'!$A$10:$O$50000,3,0))</f>
        <v/>
      </c>
      <c r="N325" s="246"/>
      <c r="O325" s="227" t="str">
        <f t="shared" si="2"/>
        <v/>
      </c>
      <c r="P325" s="158"/>
      <c r="Q325" s="247"/>
      <c r="R325" s="229" t="str">
        <f>IF(LEFT(A325,2)="PX",IF(K325="",0,VLOOKUP(K325,'Tong hop'!$N$10:$O$50000,2,0)),"")</f>
        <v/>
      </c>
      <c r="S325" s="230">
        <f t="shared" si="3"/>
        <v>0</v>
      </c>
      <c r="T325" s="229" t="str">
        <f>IF($K325="","",VLOOKUP($K325,'Tong hop'!$A$10:$K$50000,10,0))</f>
        <v/>
      </c>
      <c r="U325" s="230" t="str">
        <f>IF($K325="","",VLOOKUP($K325,'Tong hop'!$A$10:$K$50000,11,0))</f>
        <v/>
      </c>
      <c r="V325" s="231">
        <f t="shared" si="4"/>
        <v>0</v>
      </c>
      <c r="W325" s="231" t="str">
        <f t="shared" si="5"/>
        <v/>
      </c>
      <c r="X325" s="231">
        <f t="shared" si="6"/>
        <v>0</v>
      </c>
      <c r="Y325" s="231" t="str">
        <f t="shared" si="7"/>
        <v/>
      </c>
      <c r="Z325" s="232" t="str">
        <f t="shared" si="8"/>
        <v/>
      </c>
    </row>
    <row r="326" ht="15.75" customHeight="1">
      <c r="A326" s="112"/>
      <c r="B326" s="244"/>
      <c r="C326" s="245"/>
      <c r="D326" s="245"/>
      <c r="E326" s="220" t="str">
        <f>IF($D326="","",VLOOKUP($D326,DMKH!$A$9:$D$50006,2,0))</f>
        <v/>
      </c>
      <c r="F326" s="220" t="str">
        <f>IF($D326="","",VLOOKUP($D326,DMKH!$A$9:$D$50006,3,0))</f>
        <v/>
      </c>
      <c r="G326" s="220" t="str">
        <f>IF($D326="","",VLOOKUP($D326,DMKH!$A$9:$D$50006,4,0))</f>
        <v/>
      </c>
      <c r="H326" s="113"/>
      <c r="I326" s="113"/>
      <c r="J326" s="113"/>
      <c r="K326" s="112"/>
      <c r="L326" s="224" t="str">
        <f>IF($K326="","",VLOOKUP($K326,'Tong hop'!$A$10:$O$50000,2,0))</f>
        <v/>
      </c>
      <c r="M326" s="225" t="str">
        <f>IF($K326="","",VLOOKUP($K326,'Tong hop'!$A$10:$O$50000,3,0))</f>
        <v/>
      </c>
      <c r="N326" s="246"/>
      <c r="O326" s="227" t="str">
        <f t="shared" si="2"/>
        <v/>
      </c>
      <c r="P326" s="158"/>
      <c r="Q326" s="247"/>
      <c r="R326" s="229" t="str">
        <f>IF(LEFT(A326,2)="PX",IF(K326="",0,VLOOKUP(K326,'Tong hop'!$N$10:$O$50000,2,0)),"")</f>
        <v/>
      </c>
      <c r="S326" s="230">
        <f t="shared" si="3"/>
        <v>0</v>
      </c>
      <c r="T326" s="229" t="str">
        <f>IF($K326="","",VLOOKUP($K326,'Tong hop'!$A$10:$K$50000,10,0))</f>
        <v/>
      </c>
      <c r="U326" s="230" t="str">
        <f>IF($K326="","",VLOOKUP($K326,'Tong hop'!$A$10:$K$50000,11,0))</f>
        <v/>
      </c>
      <c r="V326" s="231">
        <f t="shared" si="4"/>
        <v>0</v>
      </c>
      <c r="W326" s="231" t="str">
        <f t="shared" si="5"/>
        <v/>
      </c>
      <c r="X326" s="231">
        <f t="shared" si="6"/>
        <v>0</v>
      </c>
      <c r="Y326" s="231" t="str">
        <f t="shared" si="7"/>
        <v/>
      </c>
      <c r="Z326" s="232" t="str">
        <f t="shared" si="8"/>
        <v/>
      </c>
    </row>
    <row r="327" ht="15.75" customHeight="1">
      <c r="A327" s="112"/>
      <c r="B327" s="244"/>
      <c r="C327" s="245"/>
      <c r="D327" s="245"/>
      <c r="E327" s="220" t="str">
        <f>IF($D327="","",VLOOKUP($D327,DMKH!$A$9:$D$50006,2,0))</f>
        <v/>
      </c>
      <c r="F327" s="220" t="str">
        <f>IF($D327="","",VLOOKUP($D327,DMKH!$A$9:$D$50006,3,0))</f>
        <v/>
      </c>
      <c r="G327" s="220" t="str">
        <f>IF($D327="","",VLOOKUP($D327,DMKH!$A$9:$D$50006,4,0))</f>
        <v/>
      </c>
      <c r="H327" s="113"/>
      <c r="I327" s="113"/>
      <c r="J327" s="113"/>
      <c r="K327" s="112"/>
      <c r="L327" s="224" t="str">
        <f>IF($K327="","",VLOOKUP($K327,'Tong hop'!$A$10:$O$50000,2,0))</f>
        <v/>
      </c>
      <c r="M327" s="225" t="str">
        <f>IF($K327="","",VLOOKUP($K327,'Tong hop'!$A$10:$O$50000,3,0))</f>
        <v/>
      </c>
      <c r="N327" s="246"/>
      <c r="O327" s="227" t="str">
        <f t="shared" si="2"/>
        <v/>
      </c>
      <c r="P327" s="158"/>
      <c r="Q327" s="247"/>
      <c r="R327" s="229" t="str">
        <f>IF(LEFT(A327,2)="PX",IF(K327="",0,VLOOKUP(K327,'Tong hop'!$N$10:$O$50000,2,0)),"")</f>
        <v/>
      </c>
      <c r="S327" s="230">
        <f t="shared" si="3"/>
        <v>0</v>
      </c>
      <c r="T327" s="229" t="str">
        <f>IF($K327="","",VLOOKUP($K327,'Tong hop'!$A$10:$K$50000,10,0))</f>
        <v/>
      </c>
      <c r="U327" s="230" t="str">
        <f>IF($K327="","",VLOOKUP($K327,'Tong hop'!$A$10:$K$50000,11,0))</f>
        <v/>
      </c>
      <c r="V327" s="231">
        <f t="shared" si="4"/>
        <v>0</v>
      </c>
      <c r="W327" s="231" t="str">
        <f t="shared" si="5"/>
        <v/>
      </c>
      <c r="X327" s="231">
        <f t="shared" si="6"/>
        <v>0</v>
      </c>
      <c r="Y327" s="231" t="str">
        <f t="shared" si="7"/>
        <v/>
      </c>
      <c r="Z327" s="232" t="str">
        <f t="shared" si="8"/>
        <v/>
      </c>
    </row>
    <row r="328" ht="15.75" customHeight="1">
      <c r="A328" s="112"/>
      <c r="B328" s="244"/>
      <c r="C328" s="245"/>
      <c r="D328" s="245"/>
      <c r="E328" s="220" t="str">
        <f>IF($D328="","",VLOOKUP($D328,DMKH!$A$9:$D$50006,2,0))</f>
        <v/>
      </c>
      <c r="F328" s="220" t="str">
        <f>IF($D328="","",VLOOKUP($D328,DMKH!$A$9:$D$50006,3,0))</f>
        <v/>
      </c>
      <c r="G328" s="220" t="str">
        <f>IF($D328="","",VLOOKUP($D328,DMKH!$A$9:$D$50006,4,0))</f>
        <v/>
      </c>
      <c r="H328" s="113"/>
      <c r="I328" s="113"/>
      <c r="J328" s="113"/>
      <c r="K328" s="112"/>
      <c r="L328" s="224" t="str">
        <f>IF($K328="","",VLOOKUP($K328,'Tong hop'!$A$10:$O$50000,2,0))</f>
        <v/>
      </c>
      <c r="M328" s="225" t="str">
        <f>IF($K328="","",VLOOKUP($K328,'Tong hop'!$A$10:$O$50000,3,0))</f>
        <v/>
      </c>
      <c r="N328" s="246"/>
      <c r="O328" s="227" t="str">
        <f t="shared" si="2"/>
        <v/>
      </c>
      <c r="P328" s="158"/>
      <c r="Q328" s="247"/>
      <c r="R328" s="229" t="str">
        <f>IF(LEFT(A328,2)="PX",IF(K328="",0,VLOOKUP(K328,'Tong hop'!$N$10:$O$50000,2,0)),"")</f>
        <v/>
      </c>
      <c r="S328" s="230">
        <f t="shared" si="3"/>
        <v>0</v>
      </c>
      <c r="T328" s="229" t="str">
        <f>IF($K328="","",VLOOKUP($K328,'Tong hop'!$A$10:$K$50000,10,0))</f>
        <v/>
      </c>
      <c r="U328" s="230" t="str">
        <f>IF($K328="","",VLOOKUP($K328,'Tong hop'!$A$10:$K$50000,11,0))</f>
        <v/>
      </c>
      <c r="V328" s="231">
        <f t="shared" si="4"/>
        <v>0</v>
      </c>
      <c r="W328" s="231" t="str">
        <f t="shared" si="5"/>
        <v/>
      </c>
      <c r="X328" s="231">
        <f t="shared" si="6"/>
        <v>0</v>
      </c>
      <c r="Y328" s="231" t="str">
        <f t="shared" si="7"/>
        <v/>
      </c>
      <c r="Z328" s="232" t="str">
        <f t="shared" si="8"/>
        <v/>
      </c>
    </row>
    <row r="329" ht="15.75" customHeight="1">
      <c r="A329" s="112"/>
      <c r="B329" s="244"/>
      <c r="C329" s="245"/>
      <c r="D329" s="245"/>
      <c r="E329" s="220" t="str">
        <f>IF($D329="","",VLOOKUP($D329,DMKH!$A$9:$D$50006,2,0))</f>
        <v/>
      </c>
      <c r="F329" s="220" t="str">
        <f>IF($D329="","",VLOOKUP($D329,DMKH!$A$9:$D$50006,3,0))</f>
        <v/>
      </c>
      <c r="G329" s="220" t="str">
        <f>IF($D329="","",VLOOKUP($D329,DMKH!$A$9:$D$50006,4,0))</f>
        <v/>
      </c>
      <c r="H329" s="113"/>
      <c r="I329" s="113"/>
      <c r="J329" s="113"/>
      <c r="K329" s="112"/>
      <c r="L329" s="224" t="str">
        <f>IF($K329="","",VLOOKUP($K329,'Tong hop'!$A$10:$O$50000,2,0))</f>
        <v/>
      </c>
      <c r="M329" s="225" t="str">
        <f>IF($K329="","",VLOOKUP($K329,'Tong hop'!$A$10:$O$50000,3,0))</f>
        <v/>
      </c>
      <c r="N329" s="246"/>
      <c r="O329" s="227" t="str">
        <f t="shared" si="2"/>
        <v/>
      </c>
      <c r="P329" s="158"/>
      <c r="Q329" s="247"/>
      <c r="R329" s="229" t="str">
        <f>IF(LEFT(A329,2)="PX",IF(K329="",0,VLOOKUP(K329,'Tong hop'!$N$10:$O$50000,2,0)),"")</f>
        <v/>
      </c>
      <c r="S329" s="230">
        <f t="shared" si="3"/>
        <v>0</v>
      </c>
      <c r="T329" s="229" t="str">
        <f>IF($K329="","",VLOOKUP($K329,'Tong hop'!$A$10:$K$50000,10,0))</f>
        <v/>
      </c>
      <c r="U329" s="230" t="str">
        <f>IF($K329="","",VLOOKUP($K329,'Tong hop'!$A$10:$K$50000,11,0))</f>
        <v/>
      </c>
      <c r="V329" s="231">
        <f t="shared" si="4"/>
        <v>0</v>
      </c>
      <c r="W329" s="231" t="str">
        <f t="shared" si="5"/>
        <v/>
      </c>
      <c r="X329" s="231">
        <f t="shared" si="6"/>
        <v>0</v>
      </c>
      <c r="Y329" s="231" t="str">
        <f t="shared" si="7"/>
        <v/>
      </c>
      <c r="Z329" s="232" t="str">
        <f t="shared" si="8"/>
        <v/>
      </c>
    </row>
    <row r="330" ht="15.75" customHeight="1">
      <c r="A330" s="112"/>
      <c r="B330" s="244"/>
      <c r="C330" s="245"/>
      <c r="D330" s="245"/>
      <c r="E330" s="220" t="str">
        <f>IF($D330="","",VLOOKUP($D330,DMKH!$A$9:$D$50006,2,0))</f>
        <v/>
      </c>
      <c r="F330" s="220" t="str">
        <f>IF($D330="","",VLOOKUP($D330,DMKH!$A$9:$D$50006,3,0))</f>
        <v/>
      </c>
      <c r="G330" s="220" t="str">
        <f>IF($D330="","",VLOOKUP($D330,DMKH!$A$9:$D$50006,4,0))</f>
        <v/>
      </c>
      <c r="H330" s="113"/>
      <c r="I330" s="113"/>
      <c r="J330" s="113"/>
      <c r="K330" s="112"/>
      <c r="L330" s="224" t="str">
        <f>IF($K330="","",VLOOKUP($K330,'Tong hop'!$A$10:$O$50000,2,0))</f>
        <v/>
      </c>
      <c r="M330" s="225" t="str">
        <f>IF($K330="","",VLOOKUP($K330,'Tong hop'!$A$10:$O$50000,3,0))</f>
        <v/>
      </c>
      <c r="N330" s="246"/>
      <c r="O330" s="227" t="str">
        <f t="shared" si="2"/>
        <v/>
      </c>
      <c r="P330" s="158"/>
      <c r="Q330" s="247"/>
      <c r="R330" s="229" t="str">
        <f>IF(LEFT(A330,2)="PX",IF(K330="",0,VLOOKUP(K330,'Tong hop'!$N$10:$O$50000,2,0)),"")</f>
        <v/>
      </c>
      <c r="S330" s="230">
        <f t="shared" si="3"/>
        <v>0</v>
      </c>
      <c r="T330" s="229" t="str">
        <f>IF($K330="","",VLOOKUP($K330,'Tong hop'!$A$10:$K$50000,10,0))</f>
        <v/>
      </c>
      <c r="U330" s="230" t="str">
        <f>IF($K330="","",VLOOKUP($K330,'Tong hop'!$A$10:$K$50000,11,0))</f>
        <v/>
      </c>
      <c r="V330" s="231">
        <f t="shared" si="4"/>
        <v>0</v>
      </c>
      <c r="W330" s="231" t="str">
        <f t="shared" si="5"/>
        <v/>
      </c>
      <c r="X330" s="231">
        <f t="shared" si="6"/>
        <v>0</v>
      </c>
      <c r="Y330" s="231" t="str">
        <f t="shared" si="7"/>
        <v/>
      </c>
      <c r="Z330" s="232" t="str">
        <f t="shared" si="8"/>
        <v/>
      </c>
    </row>
    <row r="331" ht="15.75" customHeight="1">
      <c r="A331" s="112"/>
      <c r="B331" s="244"/>
      <c r="C331" s="245"/>
      <c r="D331" s="245"/>
      <c r="E331" s="220" t="str">
        <f>IF($D331="","",VLOOKUP($D331,DMKH!$A$9:$D$50006,2,0))</f>
        <v/>
      </c>
      <c r="F331" s="220" t="str">
        <f>IF($D331="","",VLOOKUP($D331,DMKH!$A$9:$D$50006,3,0))</f>
        <v/>
      </c>
      <c r="G331" s="220" t="str">
        <f>IF($D331="","",VLOOKUP($D331,DMKH!$A$9:$D$50006,4,0))</f>
        <v/>
      </c>
      <c r="H331" s="113"/>
      <c r="I331" s="113"/>
      <c r="J331" s="113"/>
      <c r="K331" s="112"/>
      <c r="L331" s="224" t="str">
        <f>IF($K331="","",VLOOKUP($K331,'Tong hop'!$A$10:$O$50000,2,0))</f>
        <v/>
      </c>
      <c r="M331" s="225" t="str">
        <f>IF($K331="","",VLOOKUP($K331,'Tong hop'!$A$10:$O$50000,3,0))</f>
        <v/>
      </c>
      <c r="N331" s="246"/>
      <c r="O331" s="227" t="str">
        <f t="shared" si="2"/>
        <v/>
      </c>
      <c r="P331" s="158"/>
      <c r="Q331" s="247"/>
      <c r="R331" s="229" t="str">
        <f>IF(LEFT(A331,2)="PX",IF(K331="",0,VLOOKUP(K331,'Tong hop'!$N$10:$O$50000,2,0)),"")</f>
        <v/>
      </c>
      <c r="S331" s="230">
        <f t="shared" si="3"/>
        <v>0</v>
      </c>
      <c r="T331" s="229" t="str">
        <f>IF($K331="","",VLOOKUP($K331,'Tong hop'!$A$10:$K$50000,10,0))</f>
        <v/>
      </c>
      <c r="U331" s="230" t="str">
        <f>IF($K331="","",VLOOKUP($K331,'Tong hop'!$A$10:$K$50000,11,0))</f>
        <v/>
      </c>
      <c r="V331" s="231">
        <f t="shared" si="4"/>
        <v>0</v>
      </c>
      <c r="W331" s="231" t="str">
        <f t="shared" si="5"/>
        <v/>
      </c>
      <c r="X331" s="231">
        <f t="shared" si="6"/>
        <v>0</v>
      </c>
      <c r="Y331" s="231" t="str">
        <f t="shared" si="7"/>
        <v/>
      </c>
      <c r="Z331" s="232" t="str">
        <f t="shared" si="8"/>
        <v/>
      </c>
    </row>
    <row r="332" ht="15.75" customHeight="1">
      <c r="A332" s="112"/>
      <c r="B332" s="244"/>
      <c r="C332" s="245"/>
      <c r="D332" s="245"/>
      <c r="E332" s="220" t="str">
        <f>IF($D332="","",VLOOKUP($D332,DMKH!$A$9:$D$50006,2,0))</f>
        <v/>
      </c>
      <c r="F332" s="220" t="str">
        <f>IF($D332="","",VLOOKUP($D332,DMKH!$A$9:$D$50006,3,0))</f>
        <v/>
      </c>
      <c r="G332" s="220" t="str">
        <f>IF($D332="","",VLOOKUP($D332,DMKH!$A$9:$D$50006,4,0))</f>
        <v/>
      </c>
      <c r="H332" s="113"/>
      <c r="I332" s="113"/>
      <c r="J332" s="113"/>
      <c r="K332" s="112"/>
      <c r="L332" s="224" t="str">
        <f>IF($K332="","",VLOOKUP($K332,'Tong hop'!$A$10:$O$50000,2,0))</f>
        <v/>
      </c>
      <c r="M332" s="225" t="str">
        <f>IF($K332="","",VLOOKUP($K332,'Tong hop'!$A$10:$O$50000,3,0))</f>
        <v/>
      </c>
      <c r="N332" s="246"/>
      <c r="O332" s="227" t="str">
        <f t="shared" si="2"/>
        <v/>
      </c>
      <c r="P332" s="158"/>
      <c r="Q332" s="247"/>
      <c r="R332" s="229" t="str">
        <f>IF(LEFT(A332,2)="PX",IF(K332="",0,VLOOKUP(K332,'Tong hop'!$N$10:$O$50000,2,0)),"")</f>
        <v/>
      </c>
      <c r="S332" s="230">
        <f t="shared" si="3"/>
        <v>0</v>
      </c>
      <c r="T332" s="229" t="str">
        <f>IF($K332="","",VLOOKUP($K332,'Tong hop'!$A$10:$K$50000,10,0))</f>
        <v/>
      </c>
      <c r="U332" s="230" t="str">
        <f>IF($K332="","",VLOOKUP($K332,'Tong hop'!$A$10:$K$50000,11,0))</f>
        <v/>
      </c>
      <c r="V332" s="231">
        <f t="shared" si="4"/>
        <v>0</v>
      </c>
      <c r="W332" s="231" t="str">
        <f t="shared" si="5"/>
        <v/>
      </c>
      <c r="X332" s="231">
        <f t="shared" si="6"/>
        <v>0</v>
      </c>
      <c r="Y332" s="231" t="str">
        <f t="shared" si="7"/>
        <v/>
      </c>
      <c r="Z332" s="232" t="str">
        <f t="shared" si="8"/>
        <v/>
      </c>
    </row>
    <row r="333" ht="15.75" customHeight="1">
      <c r="A333" s="112"/>
      <c r="B333" s="244"/>
      <c r="C333" s="245"/>
      <c r="D333" s="245"/>
      <c r="E333" s="220" t="str">
        <f>IF($D333="","",VLOOKUP($D333,DMKH!$A$9:$D$50006,2,0))</f>
        <v/>
      </c>
      <c r="F333" s="220" t="str">
        <f>IF($D333="","",VLOOKUP($D333,DMKH!$A$9:$D$50006,3,0))</f>
        <v/>
      </c>
      <c r="G333" s="220" t="str">
        <f>IF($D333="","",VLOOKUP($D333,DMKH!$A$9:$D$50006,4,0))</f>
        <v/>
      </c>
      <c r="H333" s="113"/>
      <c r="I333" s="113"/>
      <c r="J333" s="113"/>
      <c r="K333" s="112"/>
      <c r="L333" s="224" t="str">
        <f>IF($K333="","",VLOOKUP($K333,'Tong hop'!$A$10:$O$50000,2,0))</f>
        <v/>
      </c>
      <c r="M333" s="225" t="str">
        <f>IF($K333="","",VLOOKUP($K333,'Tong hop'!$A$10:$O$50000,3,0))</f>
        <v/>
      </c>
      <c r="N333" s="246"/>
      <c r="O333" s="227" t="str">
        <f t="shared" si="2"/>
        <v/>
      </c>
      <c r="P333" s="158"/>
      <c r="Q333" s="247"/>
      <c r="R333" s="229" t="str">
        <f>IF(LEFT(A333,2)="PX",IF(K333="",0,VLOOKUP(K333,'Tong hop'!$N$10:$O$50000,2,0)),"")</f>
        <v/>
      </c>
      <c r="S333" s="230">
        <f t="shared" si="3"/>
        <v>0</v>
      </c>
      <c r="T333" s="229" t="str">
        <f>IF($K333="","",VLOOKUP($K333,'Tong hop'!$A$10:$K$50000,10,0))</f>
        <v/>
      </c>
      <c r="U333" s="230" t="str">
        <f>IF($K333="","",VLOOKUP($K333,'Tong hop'!$A$10:$K$50000,11,0))</f>
        <v/>
      </c>
      <c r="V333" s="231">
        <f t="shared" si="4"/>
        <v>0</v>
      </c>
      <c r="W333" s="231" t="str">
        <f t="shared" si="5"/>
        <v/>
      </c>
      <c r="X333" s="231">
        <f t="shared" si="6"/>
        <v>0</v>
      </c>
      <c r="Y333" s="231" t="str">
        <f t="shared" si="7"/>
        <v/>
      </c>
      <c r="Z333" s="232" t="str">
        <f t="shared" si="8"/>
        <v/>
      </c>
    </row>
    <row r="334" ht="15.75" customHeight="1">
      <c r="A334" s="112"/>
      <c r="B334" s="244"/>
      <c r="C334" s="245"/>
      <c r="D334" s="245"/>
      <c r="E334" s="220" t="str">
        <f>IF($D334="","",VLOOKUP($D334,DMKH!$A$9:$D$50006,2,0))</f>
        <v/>
      </c>
      <c r="F334" s="220" t="str">
        <f>IF($D334="","",VLOOKUP($D334,DMKH!$A$9:$D$50006,3,0))</f>
        <v/>
      </c>
      <c r="G334" s="220" t="str">
        <f>IF($D334="","",VLOOKUP($D334,DMKH!$A$9:$D$50006,4,0))</f>
        <v/>
      </c>
      <c r="H334" s="113"/>
      <c r="I334" s="113"/>
      <c r="J334" s="113"/>
      <c r="K334" s="112"/>
      <c r="L334" s="224" t="str">
        <f>IF($K334="","",VLOOKUP($K334,'Tong hop'!$A$10:$O$50000,2,0))</f>
        <v/>
      </c>
      <c r="M334" s="225" t="str">
        <f>IF($K334="","",VLOOKUP($K334,'Tong hop'!$A$10:$O$50000,3,0))</f>
        <v/>
      </c>
      <c r="N334" s="246"/>
      <c r="O334" s="227" t="str">
        <f t="shared" si="2"/>
        <v/>
      </c>
      <c r="P334" s="158"/>
      <c r="Q334" s="247"/>
      <c r="R334" s="229" t="str">
        <f>IF(LEFT(A334,2)="PX",IF(K334="",0,VLOOKUP(K334,'Tong hop'!$N$10:$O$50000,2,0)),"")</f>
        <v/>
      </c>
      <c r="S334" s="230">
        <f t="shared" si="3"/>
        <v>0</v>
      </c>
      <c r="T334" s="229" t="str">
        <f>IF($K334="","",VLOOKUP($K334,'Tong hop'!$A$10:$K$50000,10,0))</f>
        <v/>
      </c>
      <c r="U334" s="230" t="str">
        <f>IF($K334="","",VLOOKUP($K334,'Tong hop'!$A$10:$K$50000,11,0))</f>
        <v/>
      </c>
      <c r="V334" s="231">
        <f t="shared" si="4"/>
        <v>0</v>
      </c>
      <c r="W334" s="231" t="str">
        <f t="shared" si="5"/>
        <v/>
      </c>
      <c r="X334" s="231">
        <f t="shared" si="6"/>
        <v>0</v>
      </c>
      <c r="Y334" s="231" t="str">
        <f t="shared" si="7"/>
        <v/>
      </c>
      <c r="Z334" s="232" t="str">
        <f t="shared" si="8"/>
        <v/>
      </c>
    </row>
    <row r="335" ht="15.75" customHeight="1">
      <c r="A335" s="112"/>
      <c r="B335" s="244"/>
      <c r="C335" s="245"/>
      <c r="D335" s="245"/>
      <c r="E335" s="220" t="str">
        <f>IF($D335="","",VLOOKUP($D335,DMKH!$A$9:$D$50006,2,0))</f>
        <v/>
      </c>
      <c r="F335" s="220" t="str">
        <f>IF($D335="","",VLOOKUP($D335,DMKH!$A$9:$D$50006,3,0))</f>
        <v/>
      </c>
      <c r="G335" s="220" t="str">
        <f>IF($D335="","",VLOOKUP($D335,DMKH!$A$9:$D$50006,4,0))</f>
        <v/>
      </c>
      <c r="H335" s="113"/>
      <c r="I335" s="113"/>
      <c r="J335" s="113"/>
      <c r="K335" s="112"/>
      <c r="L335" s="224" t="str">
        <f>IF($K335="","",VLOOKUP($K335,'Tong hop'!$A$10:$O$50000,2,0))</f>
        <v/>
      </c>
      <c r="M335" s="225" t="str">
        <f>IF($K335="","",VLOOKUP($K335,'Tong hop'!$A$10:$O$50000,3,0))</f>
        <v/>
      </c>
      <c r="N335" s="246"/>
      <c r="O335" s="227" t="str">
        <f t="shared" si="2"/>
        <v/>
      </c>
      <c r="P335" s="158"/>
      <c r="Q335" s="247"/>
      <c r="R335" s="229" t="str">
        <f>IF(LEFT(A335,2)="PX",IF(K335="",0,VLOOKUP(K335,'Tong hop'!$N$10:$O$50000,2,0)),"")</f>
        <v/>
      </c>
      <c r="S335" s="230">
        <f t="shared" si="3"/>
        <v>0</v>
      </c>
      <c r="T335" s="229" t="str">
        <f>IF($K335="","",VLOOKUP($K335,'Tong hop'!$A$10:$K$50000,10,0))</f>
        <v/>
      </c>
      <c r="U335" s="230" t="str">
        <f>IF($K335="","",VLOOKUP($K335,'Tong hop'!$A$10:$K$50000,11,0))</f>
        <v/>
      </c>
      <c r="V335" s="231">
        <f t="shared" si="4"/>
        <v>0</v>
      </c>
      <c r="W335" s="231" t="str">
        <f t="shared" si="5"/>
        <v/>
      </c>
      <c r="X335" s="231">
        <f t="shared" si="6"/>
        <v>0</v>
      </c>
      <c r="Y335" s="231" t="str">
        <f t="shared" si="7"/>
        <v/>
      </c>
      <c r="Z335" s="232" t="str">
        <f t="shared" si="8"/>
        <v/>
      </c>
    </row>
    <row r="336" ht="15.75" customHeight="1">
      <c r="A336" s="112"/>
      <c r="B336" s="244"/>
      <c r="C336" s="245"/>
      <c r="D336" s="245"/>
      <c r="E336" s="220" t="str">
        <f>IF($D336="","",VLOOKUP($D336,DMKH!$A$9:$D$50006,2,0))</f>
        <v/>
      </c>
      <c r="F336" s="220" t="str">
        <f>IF($D336="","",VLOOKUP($D336,DMKH!$A$9:$D$50006,3,0))</f>
        <v/>
      </c>
      <c r="G336" s="220" t="str">
        <f>IF($D336="","",VLOOKUP($D336,DMKH!$A$9:$D$50006,4,0))</f>
        <v/>
      </c>
      <c r="H336" s="113"/>
      <c r="I336" s="113"/>
      <c r="J336" s="113"/>
      <c r="K336" s="112"/>
      <c r="L336" s="224" t="str">
        <f>IF($K336="","",VLOOKUP($K336,'Tong hop'!$A$10:$O$50000,2,0))</f>
        <v/>
      </c>
      <c r="M336" s="225" t="str">
        <f>IF($K336="","",VLOOKUP($K336,'Tong hop'!$A$10:$O$50000,3,0))</f>
        <v/>
      </c>
      <c r="N336" s="246"/>
      <c r="O336" s="227" t="str">
        <f t="shared" si="2"/>
        <v/>
      </c>
      <c r="P336" s="158"/>
      <c r="Q336" s="247"/>
      <c r="R336" s="229" t="str">
        <f>IF(LEFT(A336,2)="PX",IF(K336="",0,VLOOKUP(K336,'Tong hop'!$N$10:$O$50000,2,0)),"")</f>
        <v/>
      </c>
      <c r="S336" s="230">
        <f t="shared" si="3"/>
        <v>0</v>
      </c>
      <c r="T336" s="229" t="str">
        <f>IF($K336="","",VLOOKUP($K336,'Tong hop'!$A$10:$K$50000,10,0))</f>
        <v/>
      </c>
      <c r="U336" s="230" t="str">
        <f>IF($K336="","",VLOOKUP($K336,'Tong hop'!$A$10:$K$50000,11,0))</f>
        <v/>
      </c>
      <c r="V336" s="231">
        <f t="shared" si="4"/>
        <v>0</v>
      </c>
      <c r="W336" s="231" t="str">
        <f t="shared" si="5"/>
        <v/>
      </c>
      <c r="X336" s="231">
        <f t="shared" si="6"/>
        <v>0</v>
      </c>
      <c r="Y336" s="231" t="str">
        <f t="shared" si="7"/>
        <v/>
      </c>
      <c r="Z336" s="232" t="str">
        <f t="shared" si="8"/>
        <v/>
      </c>
    </row>
    <row r="337" ht="15.75" customHeight="1">
      <c r="A337" s="112"/>
      <c r="B337" s="244"/>
      <c r="C337" s="245"/>
      <c r="D337" s="245"/>
      <c r="E337" s="220" t="str">
        <f>IF($D337="","",VLOOKUP($D337,DMKH!$A$9:$D$50006,2,0))</f>
        <v/>
      </c>
      <c r="F337" s="220" t="str">
        <f>IF($D337="","",VLOOKUP($D337,DMKH!$A$9:$D$50006,3,0))</f>
        <v/>
      </c>
      <c r="G337" s="220" t="str">
        <f>IF($D337="","",VLOOKUP($D337,DMKH!$A$9:$D$50006,4,0))</f>
        <v/>
      </c>
      <c r="H337" s="113"/>
      <c r="I337" s="113"/>
      <c r="J337" s="113"/>
      <c r="K337" s="112"/>
      <c r="L337" s="224" t="str">
        <f>IF($K337="","",VLOOKUP($K337,'Tong hop'!$A$10:$O$50000,2,0))</f>
        <v/>
      </c>
      <c r="M337" s="225" t="str">
        <f>IF($K337="","",VLOOKUP($K337,'Tong hop'!$A$10:$O$50000,3,0))</f>
        <v/>
      </c>
      <c r="N337" s="246"/>
      <c r="O337" s="227" t="str">
        <f t="shared" si="2"/>
        <v/>
      </c>
      <c r="P337" s="158"/>
      <c r="Q337" s="247"/>
      <c r="R337" s="229" t="str">
        <f>IF(LEFT(A337,2)="PX",IF(K337="",0,VLOOKUP(K337,'Tong hop'!$N$10:$O$50000,2,0)),"")</f>
        <v/>
      </c>
      <c r="S337" s="230">
        <f t="shared" si="3"/>
        <v>0</v>
      </c>
      <c r="T337" s="229" t="str">
        <f>IF($K337="","",VLOOKUP($K337,'Tong hop'!$A$10:$K$50000,10,0))</f>
        <v/>
      </c>
      <c r="U337" s="230" t="str">
        <f>IF($K337="","",VLOOKUP($K337,'Tong hop'!$A$10:$K$50000,11,0))</f>
        <v/>
      </c>
      <c r="V337" s="231">
        <f t="shared" si="4"/>
        <v>0</v>
      </c>
      <c r="W337" s="231" t="str">
        <f t="shared" si="5"/>
        <v/>
      </c>
      <c r="X337" s="231">
        <f t="shared" si="6"/>
        <v>0</v>
      </c>
      <c r="Y337" s="231" t="str">
        <f t="shared" si="7"/>
        <v/>
      </c>
      <c r="Z337" s="232" t="str">
        <f t="shared" si="8"/>
        <v/>
      </c>
    </row>
    <row r="338" ht="15.75" customHeight="1">
      <c r="A338" s="112"/>
      <c r="B338" s="244"/>
      <c r="C338" s="245"/>
      <c r="D338" s="245"/>
      <c r="E338" s="220" t="str">
        <f>IF($D338="","",VLOOKUP($D338,DMKH!$A$9:$D$50006,2,0))</f>
        <v/>
      </c>
      <c r="F338" s="220" t="str">
        <f>IF($D338="","",VLOOKUP($D338,DMKH!$A$9:$D$50006,3,0))</f>
        <v/>
      </c>
      <c r="G338" s="220" t="str">
        <f>IF($D338="","",VLOOKUP($D338,DMKH!$A$9:$D$50006,4,0))</f>
        <v/>
      </c>
      <c r="H338" s="113"/>
      <c r="I338" s="113"/>
      <c r="J338" s="113"/>
      <c r="K338" s="112"/>
      <c r="L338" s="224" t="str">
        <f>IF($K338="","",VLOOKUP($K338,'Tong hop'!$A$10:$O$50000,2,0))</f>
        <v/>
      </c>
      <c r="M338" s="225" t="str">
        <f>IF($K338="","",VLOOKUP($K338,'Tong hop'!$A$10:$O$50000,3,0))</f>
        <v/>
      </c>
      <c r="N338" s="246"/>
      <c r="O338" s="227" t="str">
        <f t="shared" si="2"/>
        <v/>
      </c>
      <c r="P338" s="158"/>
      <c r="Q338" s="247"/>
      <c r="R338" s="229" t="str">
        <f>IF(LEFT(A338,2)="PX",IF(K338="",0,VLOOKUP(K338,'Tong hop'!$N$10:$O$50000,2,0)),"")</f>
        <v/>
      </c>
      <c r="S338" s="230">
        <f t="shared" si="3"/>
        <v>0</v>
      </c>
      <c r="T338" s="229" t="str">
        <f>IF($K338="","",VLOOKUP($K338,'Tong hop'!$A$10:$K$50000,10,0))</f>
        <v/>
      </c>
      <c r="U338" s="230" t="str">
        <f>IF($K338="","",VLOOKUP($K338,'Tong hop'!$A$10:$K$50000,11,0))</f>
        <v/>
      </c>
      <c r="V338" s="231">
        <f t="shared" si="4"/>
        <v>0</v>
      </c>
      <c r="W338" s="231" t="str">
        <f t="shared" si="5"/>
        <v/>
      </c>
      <c r="X338" s="231">
        <f t="shared" si="6"/>
        <v>0</v>
      </c>
      <c r="Y338" s="231" t="str">
        <f t="shared" si="7"/>
        <v/>
      </c>
      <c r="Z338" s="232" t="str">
        <f t="shared" si="8"/>
        <v/>
      </c>
    </row>
    <row r="339" ht="15.75" customHeight="1">
      <c r="A339" s="112"/>
      <c r="B339" s="244"/>
      <c r="C339" s="245"/>
      <c r="D339" s="245"/>
      <c r="E339" s="220" t="str">
        <f>IF($D339="","",VLOOKUP($D339,DMKH!$A$9:$D$50006,2,0))</f>
        <v/>
      </c>
      <c r="F339" s="220" t="str">
        <f>IF($D339="","",VLOOKUP($D339,DMKH!$A$9:$D$50006,3,0))</f>
        <v/>
      </c>
      <c r="G339" s="220" t="str">
        <f>IF($D339="","",VLOOKUP($D339,DMKH!$A$9:$D$50006,4,0))</f>
        <v/>
      </c>
      <c r="H339" s="113"/>
      <c r="I339" s="113"/>
      <c r="J339" s="113"/>
      <c r="K339" s="112"/>
      <c r="L339" s="224" t="str">
        <f>IF($K339="","",VLOOKUP($K339,'Tong hop'!$A$10:$O$50000,2,0))</f>
        <v/>
      </c>
      <c r="M339" s="225" t="str">
        <f>IF($K339="","",VLOOKUP($K339,'Tong hop'!$A$10:$O$50000,3,0))</f>
        <v/>
      </c>
      <c r="N339" s="246"/>
      <c r="O339" s="227" t="str">
        <f t="shared" si="2"/>
        <v/>
      </c>
      <c r="P339" s="158"/>
      <c r="Q339" s="247"/>
      <c r="R339" s="229" t="str">
        <f>IF(LEFT(A339,2)="PX",IF(K339="",0,VLOOKUP(K339,'Tong hop'!$N$10:$O$50000,2,0)),"")</f>
        <v/>
      </c>
      <c r="S339" s="230">
        <f t="shared" si="3"/>
        <v>0</v>
      </c>
      <c r="T339" s="229" t="str">
        <f>IF($K339="","",VLOOKUP($K339,'Tong hop'!$A$10:$K$50000,10,0))</f>
        <v/>
      </c>
      <c r="U339" s="230" t="str">
        <f>IF($K339="","",VLOOKUP($K339,'Tong hop'!$A$10:$K$50000,11,0))</f>
        <v/>
      </c>
      <c r="V339" s="231">
        <f t="shared" si="4"/>
        <v>0</v>
      </c>
      <c r="W339" s="231" t="str">
        <f t="shared" si="5"/>
        <v/>
      </c>
      <c r="X339" s="231">
        <f t="shared" si="6"/>
        <v>0</v>
      </c>
      <c r="Y339" s="231" t="str">
        <f t="shared" si="7"/>
        <v/>
      </c>
      <c r="Z339" s="232" t="str">
        <f t="shared" si="8"/>
        <v/>
      </c>
    </row>
    <row r="340" ht="15.75" customHeight="1">
      <c r="A340" s="112"/>
      <c r="B340" s="244"/>
      <c r="C340" s="245"/>
      <c r="D340" s="245"/>
      <c r="E340" s="220" t="str">
        <f>IF($D340="","",VLOOKUP($D340,DMKH!$A$9:$D$50006,2,0))</f>
        <v/>
      </c>
      <c r="F340" s="220" t="str">
        <f>IF($D340="","",VLOOKUP($D340,DMKH!$A$9:$D$50006,3,0))</f>
        <v/>
      </c>
      <c r="G340" s="220" t="str">
        <f>IF($D340="","",VLOOKUP($D340,DMKH!$A$9:$D$50006,4,0))</f>
        <v/>
      </c>
      <c r="H340" s="113"/>
      <c r="I340" s="113"/>
      <c r="J340" s="113"/>
      <c r="K340" s="112"/>
      <c r="L340" s="224" t="str">
        <f>IF($K340="","",VLOOKUP($K340,'Tong hop'!$A$10:$O$50000,2,0))</f>
        <v/>
      </c>
      <c r="M340" s="225" t="str">
        <f>IF($K340="","",VLOOKUP($K340,'Tong hop'!$A$10:$O$50000,3,0))</f>
        <v/>
      </c>
      <c r="N340" s="246"/>
      <c r="O340" s="227" t="str">
        <f t="shared" si="2"/>
        <v/>
      </c>
      <c r="P340" s="158"/>
      <c r="Q340" s="247"/>
      <c r="R340" s="229" t="str">
        <f>IF(LEFT(A340,2)="PX",IF(K340="",0,VLOOKUP(K340,'Tong hop'!$N$10:$O$50000,2,0)),"")</f>
        <v/>
      </c>
      <c r="S340" s="230">
        <f t="shared" si="3"/>
        <v>0</v>
      </c>
      <c r="T340" s="229" t="str">
        <f>IF($K340="","",VLOOKUP($K340,'Tong hop'!$A$10:$K$50000,10,0))</f>
        <v/>
      </c>
      <c r="U340" s="230" t="str">
        <f>IF($K340="","",VLOOKUP($K340,'Tong hop'!$A$10:$K$50000,11,0))</f>
        <v/>
      </c>
      <c r="V340" s="231">
        <f t="shared" si="4"/>
        <v>0</v>
      </c>
      <c r="W340" s="231" t="str">
        <f t="shared" si="5"/>
        <v/>
      </c>
      <c r="X340" s="231">
        <f t="shared" si="6"/>
        <v>0</v>
      </c>
      <c r="Y340" s="231" t="str">
        <f t="shared" si="7"/>
        <v/>
      </c>
      <c r="Z340" s="232" t="str">
        <f t="shared" si="8"/>
        <v/>
      </c>
    </row>
    <row r="341" ht="15.75" customHeight="1">
      <c r="A341" s="112"/>
      <c r="B341" s="244"/>
      <c r="C341" s="245"/>
      <c r="D341" s="245"/>
      <c r="E341" s="220" t="str">
        <f>IF($D341="","",VLOOKUP($D341,DMKH!$A$9:$D$50006,2,0))</f>
        <v/>
      </c>
      <c r="F341" s="220" t="str">
        <f>IF($D341="","",VLOOKUP($D341,DMKH!$A$9:$D$50006,3,0))</f>
        <v/>
      </c>
      <c r="G341" s="220" t="str">
        <f>IF($D341="","",VLOOKUP($D341,DMKH!$A$9:$D$50006,4,0))</f>
        <v/>
      </c>
      <c r="H341" s="113"/>
      <c r="I341" s="113"/>
      <c r="J341" s="113"/>
      <c r="K341" s="112"/>
      <c r="L341" s="224" t="str">
        <f>IF($K341="","",VLOOKUP($K341,'Tong hop'!$A$10:$O$50000,2,0))</f>
        <v/>
      </c>
      <c r="M341" s="225" t="str">
        <f>IF($K341="","",VLOOKUP($K341,'Tong hop'!$A$10:$O$50000,3,0))</f>
        <v/>
      </c>
      <c r="N341" s="246"/>
      <c r="O341" s="227" t="str">
        <f t="shared" si="2"/>
        <v/>
      </c>
      <c r="P341" s="158"/>
      <c r="Q341" s="247"/>
      <c r="R341" s="229" t="str">
        <f>IF(LEFT(A341,2)="PX",IF(K341="",0,VLOOKUP(K341,'Tong hop'!$N$10:$O$50000,2,0)),"")</f>
        <v/>
      </c>
      <c r="S341" s="230">
        <f t="shared" si="3"/>
        <v>0</v>
      </c>
      <c r="T341" s="229" t="str">
        <f>IF($K341="","",VLOOKUP($K341,'Tong hop'!$A$10:$K$50000,10,0))</f>
        <v/>
      </c>
      <c r="U341" s="230" t="str">
        <f>IF($K341="","",VLOOKUP($K341,'Tong hop'!$A$10:$K$50000,11,0))</f>
        <v/>
      </c>
      <c r="V341" s="231">
        <f t="shared" si="4"/>
        <v>0</v>
      </c>
      <c r="W341" s="231" t="str">
        <f t="shared" si="5"/>
        <v/>
      </c>
      <c r="X341" s="231">
        <f t="shared" si="6"/>
        <v>0</v>
      </c>
      <c r="Y341" s="231" t="str">
        <f t="shared" si="7"/>
        <v/>
      </c>
      <c r="Z341" s="232" t="str">
        <f t="shared" si="8"/>
        <v/>
      </c>
    </row>
    <row r="342" ht="15.75" customHeight="1">
      <c r="A342" s="112"/>
      <c r="B342" s="244"/>
      <c r="C342" s="245"/>
      <c r="D342" s="245"/>
      <c r="E342" s="220" t="str">
        <f>IF($D342="","",VLOOKUP($D342,DMKH!$A$9:$D$50006,2,0))</f>
        <v/>
      </c>
      <c r="F342" s="220" t="str">
        <f>IF($D342="","",VLOOKUP($D342,DMKH!$A$9:$D$50006,3,0))</f>
        <v/>
      </c>
      <c r="G342" s="220" t="str">
        <f>IF($D342="","",VLOOKUP($D342,DMKH!$A$9:$D$50006,4,0))</f>
        <v/>
      </c>
      <c r="H342" s="113"/>
      <c r="I342" s="113"/>
      <c r="J342" s="113"/>
      <c r="K342" s="112"/>
      <c r="L342" s="224" t="str">
        <f>IF($K342="","",VLOOKUP($K342,'Tong hop'!$A$10:$O$50000,2,0))</f>
        <v/>
      </c>
      <c r="M342" s="225" t="str">
        <f>IF($K342="","",VLOOKUP($K342,'Tong hop'!$A$10:$O$50000,3,0))</f>
        <v/>
      </c>
      <c r="N342" s="246"/>
      <c r="O342" s="227" t="str">
        <f t="shared" si="2"/>
        <v/>
      </c>
      <c r="P342" s="158"/>
      <c r="Q342" s="247"/>
      <c r="R342" s="229" t="str">
        <f>IF(LEFT(A342,2)="PX",IF(K342="",0,VLOOKUP(K342,'Tong hop'!$N$10:$O$50000,2,0)),"")</f>
        <v/>
      </c>
      <c r="S342" s="230">
        <f t="shared" si="3"/>
        <v>0</v>
      </c>
      <c r="T342" s="229" t="str">
        <f>IF($K342="","",VLOOKUP($K342,'Tong hop'!$A$10:$K$50000,10,0))</f>
        <v/>
      </c>
      <c r="U342" s="230" t="str">
        <f>IF($K342="","",VLOOKUP($K342,'Tong hop'!$A$10:$K$50000,11,0))</f>
        <v/>
      </c>
      <c r="V342" s="231">
        <f t="shared" si="4"/>
        <v>0</v>
      </c>
      <c r="W342" s="231" t="str">
        <f t="shared" si="5"/>
        <v/>
      </c>
      <c r="X342" s="231">
        <f t="shared" si="6"/>
        <v>0</v>
      </c>
      <c r="Y342" s="231" t="str">
        <f t="shared" si="7"/>
        <v/>
      </c>
      <c r="Z342" s="232" t="str">
        <f t="shared" si="8"/>
        <v/>
      </c>
    </row>
    <row r="343" ht="15.75" customHeight="1">
      <c r="A343" s="112"/>
      <c r="B343" s="244"/>
      <c r="C343" s="245"/>
      <c r="D343" s="245"/>
      <c r="E343" s="220" t="str">
        <f>IF($D343="","",VLOOKUP($D343,DMKH!$A$9:$D$50006,2,0))</f>
        <v/>
      </c>
      <c r="F343" s="220" t="str">
        <f>IF($D343="","",VLOOKUP($D343,DMKH!$A$9:$D$50006,3,0))</f>
        <v/>
      </c>
      <c r="G343" s="220" t="str">
        <f>IF($D343="","",VLOOKUP($D343,DMKH!$A$9:$D$50006,4,0))</f>
        <v/>
      </c>
      <c r="H343" s="113"/>
      <c r="I343" s="113"/>
      <c r="J343" s="113"/>
      <c r="K343" s="112"/>
      <c r="L343" s="224" t="str">
        <f>IF($K343="","",VLOOKUP($K343,'Tong hop'!$A$10:$O$50000,2,0))</f>
        <v/>
      </c>
      <c r="M343" s="225" t="str">
        <f>IF($K343="","",VLOOKUP($K343,'Tong hop'!$A$10:$O$50000,3,0))</f>
        <v/>
      </c>
      <c r="N343" s="246"/>
      <c r="O343" s="227" t="str">
        <f t="shared" si="2"/>
        <v/>
      </c>
      <c r="P343" s="158"/>
      <c r="Q343" s="247"/>
      <c r="R343" s="229" t="str">
        <f>IF(LEFT(A343,2)="PX",IF(K343="",0,VLOOKUP(K343,'Tong hop'!$N$10:$O$50000,2,0)),"")</f>
        <v/>
      </c>
      <c r="S343" s="230">
        <f t="shared" si="3"/>
        <v>0</v>
      </c>
      <c r="T343" s="229" t="str">
        <f>IF($K343="","",VLOOKUP($K343,'Tong hop'!$A$10:$K$50000,10,0))</f>
        <v/>
      </c>
      <c r="U343" s="230" t="str">
        <f>IF($K343="","",VLOOKUP($K343,'Tong hop'!$A$10:$K$50000,11,0))</f>
        <v/>
      </c>
      <c r="V343" s="231">
        <f t="shared" si="4"/>
        <v>0</v>
      </c>
      <c r="W343" s="231" t="str">
        <f t="shared" si="5"/>
        <v/>
      </c>
      <c r="X343" s="231">
        <f t="shared" si="6"/>
        <v>0</v>
      </c>
      <c r="Y343" s="231" t="str">
        <f t="shared" si="7"/>
        <v/>
      </c>
      <c r="Z343" s="232" t="str">
        <f t="shared" si="8"/>
        <v/>
      </c>
    </row>
    <row r="344" ht="15.75" customHeight="1">
      <c r="A344" s="112"/>
      <c r="B344" s="244"/>
      <c r="C344" s="245"/>
      <c r="D344" s="245"/>
      <c r="E344" s="220" t="str">
        <f>IF($D344="","",VLOOKUP($D344,DMKH!$A$9:$D$50006,2,0))</f>
        <v/>
      </c>
      <c r="F344" s="220" t="str">
        <f>IF($D344="","",VLOOKUP($D344,DMKH!$A$9:$D$50006,3,0))</f>
        <v/>
      </c>
      <c r="G344" s="220" t="str">
        <f>IF($D344="","",VLOOKUP($D344,DMKH!$A$9:$D$50006,4,0))</f>
        <v/>
      </c>
      <c r="H344" s="113"/>
      <c r="I344" s="113"/>
      <c r="J344" s="113"/>
      <c r="K344" s="112"/>
      <c r="L344" s="224" t="str">
        <f>IF($K344="","",VLOOKUP($K344,'Tong hop'!$A$10:$O$50000,2,0))</f>
        <v/>
      </c>
      <c r="M344" s="225" t="str">
        <f>IF($K344="","",VLOOKUP($K344,'Tong hop'!$A$10:$O$50000,3,0))</f>
        <v/>
      </c>
      <c r="N344" s="246"/>
      <c r="O344" s="227" t="str">
        <f t="shared" si="2"/>
        <v/>
      </c>
      <c r="P344" s="158"/>
      <c r="Q344" s="247"/>
      <c r="R344" s="229" t="str">
        <f>IF(LEFT(A344,2)="PX",IF(K344="",0,VLOOKUP(K344,'Tong hop'!$N$10:$O$50000,2,0)),"")</f>
        <v/>
      </c>
      <c r="S344" s="230">
        <f t="shared" si="3"/>
        <v>0</v>
      </c>
      <c r="T344" s="229" t="str">
        <f>IF($K344="","",VLOOKUP($K344,'Tong hop'!$A$10:$K$50000,10,0))</f>
        <v/>
      </c>
      <c r="U344" s="230" t="str">
        <f>IF($K344="","",VLOOKUP($K344,'Tong hop'!$A$10:$K$50000,11,0))</f>
        <v/>
      </c>
      <c r="V344" s="231">
        <f t="shared" si="4"/>
        <v>0</v>
      </c>
      <c r="W344" s="231" t="str">
        <f t="shared" si="5"/>
        <v/>
      </c>
      <c r="X344" s="231">
        <f t="shared" si="6"/>
        <v>0</v>
      </c>
      <c r="Y344" s="231" t="str">
        <f t="shared" si="7"/>
        <v/>
      </c>
      <c r="Z344" s="232" t="str">
        <f t="shared" si="8"/>
        <v/>
      </c>
    </row>
    <row r="345" ht="15.75" customHeight="1">
      <c r="A345" s="112"/>
      <c r="B345" s="244"/>
      <c r="C345" s="245"/>
      <c r="D345" s="245"/>
      <c r="E345" s="220" t="str">
        <f>IF($D345="","",VLOOKUP($D345,DMKH!$A$9:$D$50006,2,0))</f>
        <v/>
      </c>
      <c r="F345" s="220" t="str">
        <f>IF($D345="","",VLOOKUP($D345,DMKH!$A$9:$D$50006,3,0))</f>
        <v/>
      </c>
      <c r="G345" s="220" t="str">
        <f>IF($D345="","",VLOOKUP($D345,DMKH!$A$9:$D$50006,4,0))</f>
        <v/>
      </c>
      <c r="H345" s="113"/>
      <c r="I345" s="113"/>
      <c r="J345" s="113"/>
      <c r="K345" s="112"/>
      <c r="L345" s="224" t="str">
        <f>IF($K345="","",VLOOKUP($K345,'Tong hop'!$A$10:$O$50000,2,0))</f>
        <v/>
      </c>
      <c r="M345" s="225" t="str">
        <f>IF($K345="","",VLOOKUP($K345,'Tong hop'!$A$10:$O$50000,3,0))</f>
        <v/>
      </c>
      <c r="N345" s="246"/>
      <c r="O345" s="227" t="str">
        <f t="shared" si="2"/>
        <v/>
      </c>
      <c r="P345" s="158"/>
      <c r="Q345" s="247"/>
      <c r="R345" s="229" t="str">
        <f>IF(LEFT(A345,2)="PX",IF(K345="",0,VLOOKUP(K345,'Tong hop'!$N$10:$O$50000,2,0)),"")</f>
        <v/>
      </c>
      <c r="S345" s="230">
        <f t="shared" si="3"/>
        <v>0</v>
      </c>
      <c r="T345" s="229" t="str">
        <f>IF($K345="","",VLOOKUP($K345,'Tong hop'!$A$10:$K$50000,10,0))</f>
        <v/>
      </c>
      <c r="U345" s="230" t="str">
        <f>IF($K345="","",VLOOKUP($K345,'Tong hop'!$A$10:$K$50000,11,0))</f>
        <v/>
      </c>
      <c r="V345" s="231">
        <f t="shared" si="4"/>
        <v>0</v>
      </c>
      <c r="W345" s="231" t="str">
        <f t="shared" si="5"/>
        <v/>
      </c>
      <c r="X345" s="231">
        <f t="shared" si="6"/>
        <v>0</v>
      </c>
      <c r="Y345" s="231" t="str">
        <f t="shared" si="7"/>
        <v/>
      </c>
      <c r="Z345" s="232" t="str">
        <f t="shared" si="8"/>
        <v/>
      </c>
    </row>
    <row r="346" ht="15.75" customHeight="1">
      <c r="A346" s="112"/>
      <c r="B346" s="244"/>
      <c r="C346" s="245"/>
      <c r="D346" s="245"/>
      <c r="E346" s="220" t="str">
        <f>IF($D346="","",VLOOKUP($D346,DMKH!$A$9:$D$50006,2,0))</f>
        <v/>
      </c>
      <c r="F346" s="220" t="str">
        <f>IF($D346="","",VLOOKUP($D346,DMKH!$A$9:$D$50006,3,0))</f>
        <v/>
      </c>
      <c r="G346" s="220" t="str">
        <f>IF($D346="","",VLOOKUP($D346,DMKH!$A$9:$D$50006,4,0))</f>
        <v/>
      </c>
      <c r="H346" s="113"/>
      <c r="I346" s="113"/>
      <c r="J346" s="113"/>
      <c r="K346" s="112"/>
      <c r="L346" s="224" t="str">
        <f>IF($K346="","",VLOOKUP($K346,'Tong hop'!$A$10:$O$50000,2,0))</f>
        <v/>
      </c>
      <c r="M346" s="225" t="str">
        <f>IF($K346="","",VLOOKUP($K346,'Tong hop'!$A$10:$O$50000,3,0))</f>
        <v/>
      </c>
      <c r="N346" s="246"/>
      <c r="O346" s="227" t="str">
        <f t="shared" si="2"/>
        <v/>
      </c>
      <c r="P346" s="158"/>
      <c r="Q346" s="247"/>
      <c r="R346" s="229" t="str">
        <f>IF(LEFT(A346,2)="PX",IF(K346="",0,VLOOKUP(K346,'Tong hop'!$N$10:$O$50000,2,0)),"")</f>
        <v/>
      </c>
      <c r="S346" s="230">
        <f t="shared" si="3"/>
        <v>0</v>
      </c>
      <c r="T346" s="229" t="str">
        <f>IF($K346="","",VLOOKUP($K346,'Tong hop'!$A$10:$K$50000,10,0))</f>
        <v/>
      </c>
      <c r="U346" s="230" t="str">
        <f>IF($K346="","",VLOOKUP($K346,'Tong hop'!$A$10:$K$50000,11,0))</f>
        <v/>
      </c>
      <c r="V346" s="231">
        <f t="shared" si="4"/>
        <v>0</v>
      </c>
      <c r="W346" s="231" t="str">
        <f t="shared" si="5"/>
        <v/>
      </c>
      <c r="X346" s="231">
        <f t="shared" si="6"/>
        <v>0</v>
      </c>
      <c r="Y346" s="231" t="str">
        <f t="shared" si="7"/>
        <v/>
      </c>
      <c r="Z346" s="232" t="str">
        <f t="shared" si="8"/>
        <v/>
      </c>
    </row>
    <row r="347" ht="15.75" customHeight="1">
      <c r="A347" s="112"/>
      <c r="B347" s="244"/>
      <c r="C347" s="245"/>
      <c r="D347" s="245"/>
      <c r="E347" s="220" t="str">
        <f>IF($D347="","",VLOOKUP($D347,DMKH!$A$9:$D$50006,2,0))</f>
        <v/>
      </c>
      <c r="F347" s="220" t="str">
        <f>IF($D347="","",VLOOKUP($D347,DMKH!$A$9:$D$50006,3,0))</f>
        <v/>
      </c>
      <c r="G347" s="220" t="str">
        <f>IF($D347="","",VLOOKUP($D347,DMKH!$A$9:$D$50006,4,0))</f>
        <v/>
      </c>
      <c r="H347" s="113"/>
      <c r="I347" s="113"/>
      <c r="J347" s="113"/>
      <c r="K347" s="112"/>
      <c r="L347" s="224" t="str">
        <f>IF($K347="","",VLOOKUP($K347,'Tong hop'!$A$10:$O$50000,2,0))</f>
        <v/>
      </c>
      <c r="M347" s="225" t="str">
        <f>IF($K347="","",VLOOKUP($K347,'Tong hop'!$A$10:$O$50000,3,0))</f>
        <v/>
      </c>
      <c r="N347" s="246"/>
      <c r="O347" s="227" t="str">
        <f t="shared" si="2"/>
        <v/>
      </c>
      <c r="P347" s="158"/>
      <c r="Q347" s="247"/>
      <c r="R347" s="229" t="str">
        <f>IF(LEFT(A347,2)="PX",IF(K347="",0,VLOOKUP(K347,'Tong hop'!$N$10:$O$50000,2,0)),"")</f>
        <v/>
      </c>
      <c r="S347" s="230">
        <f t="shared" si="3"/>
        <v>0</v>
      </c>
      <c r="T347" s="229" t="str">
        <f>IF($K347="","",VLOOKUP($K347,'Tong hop'!$A$10:$K$50000,10,0))</f>
        <v/>
      </c>
      <c r="U347" s="230" t="str">
        <f>IF($K347="","",VLOOKUP($K347,'Tong hop'!$A$10:$K$50000,11,0))</f>
        <v/>
      </c>
      <c r="V347" s="231">
        <f t="shared" si="4"/>
        <v>0</v>
      </c>
      <c r="W347" s="231" t="str">
        <f t="shared" si="5"/>
        <v/>
      </c>
      <c r="X347" s="231">
        <f t="shared" si="6"/>
        <v>0</v>
      </c>
      <c r="Y347" s="231" t="str">
        <f t="shared" si="7"/>
        <v/>
      </c>
      <c r="Z347" s="232" t="str">
        <f t="shared" si="8"/>
        <v/>
      </c>
    </row>
    <row r="348" ht="15.75" customHeight="1">
      <c r="A348" s="112"/>
      <c r="B348" s="244"/>
      <c r="C348" s="245"/>
      <c r="D348" s="245"/>
      <c r="E348" s="220" t="str">
        <f>IF($D348="","",VLOOKUP($D348,DMKH!$A$9:$D$50006,2,0))</f>
        <v/>
      </c>
      <c r="F348" s="220" t="str">
        <f>IF($D348="","",VLOOKUP($D348,DMKH!$A$9:$D$50006,3,0))</f>
        <v/>
      </c>
      <c r="G348" s="220" t="str">
        <f>IF($D348="","",VLOOKUP($D348,DMKH!$A$9:$D$50006,4,0))</f>
        <v/>
      </c>
      <c r="H348" s="113"/>
      <c r="I348" s="113"/>
      <c r="J348" s="113"/>
      <c r="K348" s="112"/>
      <c r="L348" s="224" t="str">
        <f>IF($K348="","",VLOOKUP($K348,'Tong hop'!$A$10:$O$50000,2,0))</f>
        <v/>
      </c>
      <c r="M348" s="225" t="str">
        <f>IF($K348="","",VLOOKUP($K348,'Tong hop'!$A$10:$O$50000,3,0))</f>
        <v/>
      </c>
      <c r="N348" s="246"/>
      <c r="O348" s="227" t="str">
        <f t="shared" si="2"/>
        <v/>
      </c>
      <c r="P348" s="158"/>
      <c r="Q348" s="247"/>
      <c r="R348" s="229" t="str">
        <f>IF(LEFT(A348,2)="PX",IF(K348="",0,VLOOKUP(K348,'Tong hop'!$N$10:$O$50000,2,0)),"")</f>
        <v/>
      </c>
      <c r="S348" s="230">
        <f t="shared" si="3"/>
        <v>0</v>
      </c>
      <c r="T348" s="229" t="str">
        <f>IF($K348="","",VLOOKUP($K348,'Tong hop'!$A$10:$K$50000,10,0))</f>
        <v/>
      </c>
      <c r="U348" s="230" t="str">
        <f>IF($K348="","",VLOOKUP($K348,'Tong hop'!$A$10:$K$50000,11,0))</f>
        <v/>
      </c>
      <c r="V348" s="231">
        <f t="shared" si="4"/>
        <v>0</v>
      </c>
      <c r="W348" s="231" t="str">
        <f t="shared" si="5"/>
        <v/>
      </c>
      <c r="X348" s="231">
        <f t="shared" si="6"/>
        <v>0</v>
      </c>
      <c r="Y348" s="231" t="str">
        <f t="shared" si="7"/>
        <v/>
      </c>
      <c r="Z348" s="232" t="str">
        <f t="shared" si="8"/>
        <v/>
      </c>
    </row>
    <row r="349" ht="15.75" customHeight="1">
      <c r="A349" s="112"/>
      <c r="B349" s="244"/>
      <c r="C349" s="245"/>
      <c r="D349" s="245"/>
      <c r="E349" s="220" t="str">
        <f>IF($D349="","",VLOOKUP($D349,DMKH!$A$9:$D$50006,2,0))</f>
        <v/>
      </c>
      <c r="F349" s="220" t="str">
        <f>IF($D349="","",VLOOKUP($D349,DMKH!$A$9:$D$50006,3,0))</f>
        <v/>
      </c>
      <c r="G349" s="220" t="str">
        <f>IF($D349="","",VLOOKUP($D349,DMKH!$A$9:$D$50006,4,0))</f>
        <v/>
      </c>
      <c r="H349" s="113"/>
      <c r="I349" s="113"/>
      <c r="J349" s="113"/>
      <c r="K349" s="112"/>
      <c r="L349" s="224" t="str">
        <f>IF($K349="","",VLOOKUP($K349,'Tong hop'!$A$10:$O$50000,2,0))</f>
        <v/>
      </c>
      <c r="M349" s="225" t="str">
        <f>IF($K349="","",VLOOKUP($K349,'Tong hop'!$A$10:$O$50000,3,0))</f>
        <v/>
      </c>
      <c r="N349" s="246"/>
      <c r="O349" s="227" t="str">
        <f t="shared" si="2"/>
        <v/>
      </c>
      <c r="P349" s="158"/>
      <c r="Q349" s="247"/>
      <c r="R349" s="229" t="str">
        <f>IF(LEFT(A349,2)="PX",IF(K349="",0,VLOOKUP(K349,'Tong hop'!$N$10:$O$50000,2,0)),"")</f>
        <v/>
      </c>
      <c r="S349" s="230">
        <f t="shared" si="3"/>
        <v>0</v>
      </c>
      <c r="T349" s="229" t="str">
        <f>IF($K349="","",VLOOKUP($K349,'Tong hop'!$A$10:$K$50000,10,0))</f>
        <v/>
      </c>
      <c r="U349" s="230" t="str">
        <f>IF($K349="","",VLOOKUP($K349,'Tong hop'!$A$10:$K$50000,11,0))</f>
        <v/>
      </c>
      <c r="V349" s="231">
        <f t="shared" si="4"/>
        <v>0</v>
      </c>
      <c r="W349" s="231" t="str">
        <f t="shared" si="5"/>
        <v/>
      </c>
      <c r="X349" s="231">
        <f t="shared" si="6"/>
        <v>0</v>
      </c>
      <c r="Y349" s="231" t="str">
        <f t="shared" si="7"/>
        <v/>
      </c>
      <c r="Z349" s="232" t="str">
        <f t="shared" si="8"/>
        <v/>
      </c>
    </row>
    <row r="350" ht="15.75" customHeight="1">
      <c r="A350" s="112"/>
      <c r="B350" s="244"/>
      <c r="C350" s="245"/>
      <c r="D350" s="245"/>
      <c r="E350" s="220" t="str">
        <f>IF($D350="","",VLOOKUP($D350,DMKH!$A$9:$D$50006,2,0))</f>
        <v/>
      </c>
      <c r="F350" s="220" t="str">
        <f>IF($D350="","",VLOOKUP($D350,DMKH!$A$9:$D$50006,3,0))</f>
        <v/>
      </c>
      <c r="G350" s="220" t="str">
        <f>IF($D350="","",VLOOKUP($D350,DMKH!$A$9:$D$50006,4,0))</f>
        <v/>
      </c>
      <c r="H350" s="113"/>
      <c r="I350" s="113"/>
      <c r="J350" s="113"/>
      <c r="K350" s="112"/>
      <c r="L350" s="224" t="str">
        <f>IF($K350="","",VLOOKUP($K350,'Tong hop'!$A$10:$O$50000,2,0))</f>
        <v/>
      </c>
      <c r="M350" s="225" t="str">
        <f>IF($K350="","",VLOOKUP($K350,'Tong hop'!$A$10:$O$50000,3,0))</f>
        <v/>
      </c>
      <c r="N350" s="246"/>
      <c r="O350" s="227" t="str">
        <f t="shared" si="2"/>
        <v/>
      </c>
      <c r="P350" s="158"/>
      <c r="Q350" s="247"/>
      <c r="R350" s="229" t="str">
        <f>IF(LEFT(A350,2)="PX",IF(K350="",0,VLOOKUP(K350,'Tong hop'!$N$10:$O$50000,2,0)),"")</f>
        <v/>
      </c>
      <c r="S350" s="230">
        <f t="shared" si="3"/>
        <v>0</v>
      </c>
      <c r="T350" s="229" t="str">
        <f>IF($K350="","",VLOOKUP($K350,'Tong hop'!$A$10:$K$50000,10,0))</f>
        <v/>
      </c>
      <c r="U350" s="230" t="str">
        <f>IF($K350="","",VLOOKUP($K350,'Tong hop'!$A$10:$K$50000,11,0))</f>
        <v/>
      </c>
      <c r="V350" s="231">
        <f t="shared" si="4"/>
        <v>0</v>
      </c>
      <c r="W350" s="231" t="str">
        <f t="shared" si="5"/>
        <v/>
      </c>
      <c r="X350" s="231">
        <f t="shared" si="6"/>
        <v>0</v>
      </c>
      <c r="Y350" s="231" t="str">
        <f t="shared" si="7"/>
        <v/>
      </c>
      <c r="Z350" s="232" t="str">
        <f t="shared" si="8"/>
        <v/>
      </c>
    </row>
    <row r="351" ht="15.75" customHeight="1">
      <c r="A351" s="112"/>
      <c r="B351" s="244"/>
      <c r="C351" s="245"/>
      <c r="D351" s="245"/>
      <c r="E351" s="220" t="str">
        <f>IF($D351="","",VLOOKUP($D351,DMKH!$A$9:$D$50006,2,0))</f>
        <v/>
      </c>
      <c r="F351" s="220" t="str">
        <f>IF($D351="","",VLOOKUP($D351,DMKH!$A$9:$D$50006,3,0))</f>
        <v/>
      </c>
      <c r="G351" s="220" t="str">
        <f>IF($D351="","",VLOOKUP($D351,DMKH!$A$9:$D$50006,4,0))</f>
        <v/>
      </c>
      <c r="H351" s="113"/>
      <c r="I351" s="113"/>
      <c r="J351" s="113"/>
      <c r="K351" s="112"/>
      <c r="L351" s="224" t="str">
        <f>IF($K351="","",VLOOKUP($K351,'Tong hop'!$A$10:$O$50000,2,0))</f>
        <v/>
      </c>
      <c r="M351" s="225" t="str">
        <f>IF($K351="","",VLOOKUP($K351,'Tong hop'!$A$10:$O$50000,3,0))</f>
        <v/>
      </c>
      <c r="N351" s="246"/>
      <c r="O351" s="227" t="str">
        <f t="shared" si="2"/>
        <v/>
      </c>
      <c r="P351" s="158"/>
      <c r="Q351" s="247"/>
      <c r="R351" s="229" t="str">
        <f>IF(LEFT(A351,2)="PX",IF(K351="",0,VLOOKUP(K351,'Tong hop'!$N$10:$O$50000,2,0)),"")</f>
        <v/>
      </c>
      <c r="S351" s="230">
        <f t="shared" si="3"/>
        <v>0</v>
      </c>
      <c r="T351" s="229" t="str">
        <f>IF($K351="","",VLOOKUP($K351,'Tong hop'!$A$10:$K$50000,10,0))</f>
        <v/>
      </c>
      <c r="U351" s="230" t="str">
        <f>IF($K351="","",VLOOKUP($K351,'Tong hop'!$A$10:$K$50000,11,0))</f>
        <v/>
      </c>
      <c r="V351" s="231">
        <f t="shared" si="4"/>
        <v>0</v>
      </c>
      <c r="W351" s="231" t="str">
        <f t="shared" si="5"/>
        <v/>
      </c>
      <c r="X351" s="231">
        <f t="shared" si="6"/>
        <v>0</v>
      </c>
      <c r="Y351" s="231" t="str">
        <f t="shared" si="7"/>
        <v/>
      </c>
      <c r="Z351" s="232" t="str">
        <f t="shared" si="8"/>
        <v/>
      </c>
    </row>
    <row r="352" ht="15.75" customHeight="1">
      <c r="A352" s="112"/>
      <c r="B352" s="244"/>
      <c r="C352" s="245"/>
      <c r="D352" s="245"/>
      <c r="E352" s="220" t="str">
        <f>IF($D352="","",VLOOKUP($D352,DMKH!$A$9:$D$50006,2,0))</f>
        <v/>
      </c>
      <c r="F352" s="220" t="str">
        <f>IF($D352="","",VLOOKUP($D352,DMKH!$A$9:$D$50006,3,0))</f>
        <v/>
      </c>
      <c r="G352" s="220" t="str">
        <f>IF($D352="","",VLOOKUP($D352,DMKH!$A$9:$D$50006,4,0))</f>
        <v/>
      </c>
      <c r="H352" s="113"/>
      <c r="I352" s="113"/>
      <c r="J352" s="113"/>
      <c r="K352" s="112"/>
      <c r="L352" s="224" t="str">
        <f>IF($K352="","",VLOOKUP($K352,'Tong hop'!$A$10:$O$50000,2,0))</f>
        <v/>
      </c>
      <c r="M352" s="225" t="str">
        <f>IF($K352="","",VLOOKUP($K352,'Tong hop'!$A$10:$O$50000,3,0))</f>
        <v/>
      </c>
      <c r="N352" s="246"/>
      <c r="O352" s="227" t="str">
        <f t="shared" si="2"/>
        <v/>
      </c>
      <c r="P352" s="158"/>
      <c r="Q352" s="247"/>
      <c r="R352" s="229" t="str">
        <f>IF(LEFT(A352,2)="PX",IF(K352="",0,VLOOKUP(K352,'Tong hop'!$N$10:$O$50000,2,0)),"")</f>
        <v/>
      </c>
      <c r="S352" s="230">
        <f t="shared" si="3"/>
        <v>0</v>
      </c>
      <c r="T352" s="229" t="str">
        <f>IF($K352="","",VLOOKUP($K352,'Tong hop'!$A$10:$K$50000,10,0))</f>
        <v/>
      </c>
      <c r="U352" s="230" t="str">
        <f>IF($K352="","",VLOOKUP($K352,'Tong hop'!$A$10:$K$50000,11,0))</f>
        <v/>
      </c>
      <c r="V352" s="231">
        <f t="shared" si="4"/>
        <v>0</v>
      </c>
      <c r="W352" s="231" t="str">
        <f t="shared" si="5"/>
        <v/>
      </c>
      <c r="X352" s="231">
        <f t="shared" si="6"/>
        <v>0</v>
      </c>
      <c r="Y352" s="231" t="str">
        <f t="shared" si="7"/>
        <v/>
      </c>
      <c r="Z352" s="232" t="str">
        <f t="shared" si="8"/>
        <v/>
      </c>
    </row>
    <row r="353" ht="15.75" customHeight="1">
      <c r="A353" s="112"/>
      <c r="B353" s="244"/>
      <c r="C353" s="245"/>
      <c r="D353" s="245"/>
      <c r="E353" s="220" t="str">
        <f>IF($D353="","",VLOOKUP($D353,DMKH!$A$9:$D$50006,2,0))</f>
        <v/>
      </c>
      <c r="F353" s="220" t="str">
        <f>IF($D353="","",VLOOKUP($D353,DMKH!$A$9:$D$50006,3,0))</f>
        <v/>
      </c>
      <c r="G353" s="220" t="str">
        <f>IF($D353="","",VLOOKUP($D353,DMKH!$A$9:$D$50006,4,0))</f>
        <v/>
      </c>
      <c r="H353" s="113"/>
      <c r="I353" s="113"/>
      <c r="J353" s="113"/>
      <c r="K353" s="112"/>
      <c r="L353" s="224" t="str">
        <f>IF($K353="","",VLOOKUP($K353,'Tong hop'!$A$10:$O$50000,2,0))</f>
        <v/>
      </c>
      <c r="M353" s="225" t="str">
        <f>IF($K353="","",VLOOKUP($K353,'Tong hop'!$A$10:$O$50000,3,0))</f>
        <v/>
      </c>
      <c r="N353" s="246"/>
      <c r="O353" s="227" t="str">
        <f t="shared" si="2"/>
        <v/>
      </c>
      <c r="P353" s="158"/>
      <c r="Q353" s="247"/>
      <c r="R353" s="229" t="str">
        <f>IF(LEFT(A353,2)="PX",IF(K353="",0,VLOOKUP(K353,'Tong hop'!$N$10:$O$50000,2,0)),"")</f>
        <v/>
      </c>
      <c r="S353" s="230">
        <f t="shared" si="3"/>
        <v>0</v>
      </c>
      <c r="T353" s="229" t="str">
        <f>IF($K353="","",VLOOKUP($K353,'Tong hop'!$A$10:$K$50000,10,0))</f>
        <v/>
      </c>
      <c r="U353" s="230" t="str">
        <f>IF($K353="","",VLOOKUP($K353,'Tong hop'!$A$10:$K$50000,11,0))</f>
        <v/>
      </c>
      <c r="V353" s="231">
        <f t="shared" si="4"/>
        <v>0</v>
      </c>
      <c r="W353" s="231" t="str">
        <f t="shared" si="5"/>
        <v/>
      </c>
      <c r="X353" s="231">
        <f t="shared" si="6"/>
        <v>0</v>
      </c>
      <c r="Y353" s="231" t="str">
        <f t="shared" si="7"/>
        <v/>
      </c>
      <c r="Z353" s="232" t="str">
        <f t="shared" si="8"/>
        <v/>
      </c>
    </row>
    <row r="354" ht="15.75" customHeight="1">
      <c r="A354" s="112"/>
      <c r="B354" s="244"/>
      <c r="C354" s="245"/>
      <c r="D354" s="245"/>
      <c r="E354" s="220" t="str">
        <f>IF($D354="","",VLOOKUP($D354,DMKH!$A$9:$D$50006,2,0))</f>
        <v/>
      </c>
      <c r="F354" s="220" t="str">
        <f>IF($D354="","",VLOOKUP($D354,DMKH!$A$9:$D$50006,3,0))</f>
        <v/>
      </c>
      <c r="G354" s="220" t="str">
        <f>IF($D354="","",VLOOKUP($D354,DMKH!$A$9:$D$50006,4,0))</f>
        <v/>
      </c>
      <c r="H354" s="113"/>
      <c r="I354" s="113"/>
      <c r="J354" s="113"/>
      <c r="K354" s="112"/>
      <c r="L354" s="224" t="str">
        <f>IF($K354="","",VLOOKUP($K354,'Tong hop'!$A$10:$O$50000,2,0))</f>
        <v/>
      </c>
      <c r="M354" s="225" t="str">
        <f>IF($K354="","",VLOOKUP($K354,'Tong hop'!$A$10:$O$50000,3,0))</f>
        <v/>
      </c>
      <c r="N354" s="246"/>
      <c r="O354" s="227" t="str">
        <f t="shared" si="2"/>
        <v/>
      </c>
      <c r="P354" s="158"/>
      <c r="Q354" s="247"/>
      <c r="R354" s="229" t="str">
        <f>IF(LEFT(A354,2)="PX",IF(K354="",0,VLOOKUP(K354,'Tong hop'!$N$10:$O$50000,2,0)),"")</f>
        <v/>
      </c>
      <c r="S354" s="230">
        <f t="shared" si="3"/>
        <v>0</v>
      </c>
      <c r="T354" s="229" t="str">
        <f>IF($K354="","",VLOOKUP($K354,'Tong hop'!$A$10:$K$50000,10,0))</f>
        <v/>
      </c>
      <c r="U354" s="230" t="str">
        <f>IF($K354="","",VLOOKUP($K354,'Tong hop'!$A$10:$K$50000,11,0))</f>
        <v/>
      </c>
      <c r="V354" s="231">
        <f t="shared" si="4"/>
        <v>0</v>
      </c>
      <c r="W354" s="231" t="str">
        <f t="shared" si="5"/>
        <v/>
      </c>
      <c r="X354" s="231">
        <f t="shared" si="6"/>
        <v>0</v>
      </c>
      <c r="Y354" s="231" t="str">
        <f t="shared" si="7"/>
        <v/>
      </c>
      <c r="Z354" s="232" t="str">
        <f t="shared" si="8"/>
        <v/>
      </c>
    </row>
    <row r="355" ht="15.75" customHeight="1">
      <c r="A355" s="112"/>
      <c r="B355" s="244"/>
      <c r="C355" s="245"/>
      <c r="D355" s="245"/>
      <c r="E355" s="220" t="str">
        <f>IF($D355="","",VLOOKUP($D355,DMKH!$A$9:$D$50006,2,0))</f>
        <v/>
      </c>
      <c r="F355" s="220" t="str">
        <f>IF($D355="","",VLOOKUP($D355,DMKH!$A$9:$D$50006,3,0))</f>
        <v/>
      </c>
      <c r="G355" s="220" t="str">
        <f>IF($D355="","",VLOOKUP($D355,DMKH!$A$9:$D$50006,4,0))</f>
        <v/>
      </c>
      <c r="H355" s="113"/>
      <c r="I355" s="113"/>
      <c r="J355" s="113"/>
      <c r="K355" s="112"/>
      <c r="L355" s="224" t="str">
        <f>IF($K355="","",VLOOKUP($K355,'Tong hop'!$A$10:$O$50000,2,0))</f>
        <v/>
      </c>
      <c r="M355" s="225" t="str">
        <f>IF($K355="","",VLOOKUP($K355,'Tong hop'!$A$10:$O$50000,3,0))</f>
        <v/>
      </c>
      <c r="N355" s="246"/>
      <c r="O355" s="227" t="str">
        <f t="shared" si="2"/>
        <v/>
      </c>
      <c r="P355" s="158"/>
      <c r="Q355" s="247"/>
      <c r="R355" s="229" t="str">
        <f>IF(LEFT(A355,2)="PX",IF(K355="",0,VLOOKUP(K355,'Tong hop'!$N$10:$O$50000,2,0)),"")</f>
        <v/>
      </c>
      <c r="S355" s="230">
        <f t="shared" si="3"/>
        <v>0</v>
      </c>
      <c r="T355" s="229" t="str">
        <f>IF($K355="","",VLOOKUP($K355,'Tong hop'!$A$10:$K$50000,10,0))</f>
        <v/>
      </c>
      <c r="U355" s="230" t="str">
        <f>IF($K355="","",VLOOKUP($K355,'Tong hop'!$A$10:$K$50000,11,0))</f>
        <v/>
      </c>
      <c r="V355" s="231">
        <f t="shared" si="4"/>
        <v>0</v>
      </c>
      <c r="W355" s="231" t="str">
        <f t="shared" si="5"/>
        <v/>
      </c>
      <c r="X355" s="231">
        <f t="shared" si="6"/>
        <v>0</v>
      </c>
      <c r="Y355" s="231" t="str">
        <f t="shared" si="7"/>
        <v/>
      </c>
      <c r="Z355" s="232" t="str">
        <f t="shared" si="8"/>
        <v/>
      </c>
    </row>
    <row r="356" ht="15.75" customHeight="1">
      <c r="A356" s="112"/>
      <c r="B356" s="244"/>
      <c r="C356" s="245"/>
      <c r="D356" s="245"/>
      <c r="E356" s="220" t="str">
        <f>IF($D356="","",VLOOKUP($D356,DMKH!$A$9:$D$50006,2,0))</f>
        <v/>
      </c>
      <c r="F356" s="220" t="str">
        <f>IF($D356="","",VLOOKUP($D356,DMKH!$A$9:$D$50006,3,0))</f>
        <v/>
      </c>
      <c r="G356" s="220" t="str">
        <f>IF($D356="","",VLOOKUP($D356,DMKH!$A$9:$D$50006,4,0))</f>
        <v/>
      </c>
      <c r="H356" s="113"/>
      <c r="I356" s="113"/>
      <c r="J356" s="113"/>
      <c r="K356" s="112"/>
      <c r="L356" s="224" t="str">
        <f>IF($K356="","",VLOOKUP($K356,'Tong hop'!$A$10:$O$50000,2,0))</f>
        <v/>
      </c>
      <c r="M356" s="225" t="str">
        <f>IF($K356="","",VLOOKUP($K356,'Tong hop'!$A$10:$O$50000,3,0))</f>
        <v/>
      </c>
      <c r="N356" s="246"/>
      <c r="O356" s="227" t="str">
        <f t="shared" si="2"/>
        <v/>
      </c>
      <c r="P356" s="158"/>
      <c r="Q356" s="247"/>
      <c r="R356" s="229" t="str">
        <f>IF(LEFT(A356,2)="PX",IF(K356="",0,VLOOKUP(K356,'Tong hop'!$N$10:$O$50000,2,0)),"")</f>
        <v/>
      </c>
      <c r="S356" s="230">
        <f t="shared" si="3"/>
        <v>0</v>
      </c>
      <c r="T356" s="229" t="str">
        <f>IF($K356="","",VLOOKUP($K356,'Tong hop'!$A$10:$K$50000,10,0))</f>
        <v/>
      </c>
      <c r="U356" s="230" t="str">
        <f>IF($K356="","",VLOOKUP($K356,'Tong hop'!$A$10:$K$50000,11,0))</f>
        <v/>
      </c>
      <c r="V356" s="231">
        <f t="shared" si="4"/>
        <v>0</v>
      </c>
      <c r="W356" s="231" t="str">
        <f t="shared" si="5"/>
        <v/>
      </c>
      <c r="X356" s="231">
        <f t="shared" si="6"/>
        <v>0</v>
      </c>
      <c r="Y356" s="231" t="str">
        <f t="shared" si="7"/>
        <v/>
      </c>
      <c r="Z356" s="232" t="str">
        <f t="shared" si="8"/>
        <v/>
      </c>
    </row>
    <row r="357" ht="15.75" customHeight="1">
      <c r="A357" s="112"/>
      <c r="B357" s="244"/>
      <c r="C357" s="245"/>
      <c r="D357" s="245"/>
      <c r="E357" s="220" t="str">
        <f>IF($D357="","",VLOOKUP($D357,DMKH!$A$9:$D$50006,2,0))</f>
        <v/>
      </c>
      <c r="F357" s="220" t="str">
        <f>IF($D357="","",VLOOKUP($D357,DMKH!$A$9:$D$50006,3,0))</f>
        <v/>
      </c>
      <c r="G357" s="220" t="str">
        <f>IF($D357="","",VLOOKUP($D357,DMKH!$A$9:$D$50006,4,0))</f>
        <v/>
      </c>
      <c r="H357" s="113"/>
      <c r="I357" s="113"/>
      <c r="J357" s="113"/>
      <c r="K357" s="112"/>
      <c r="L357" s="224" t="str">
        <f>IF($K357="","",VLOOKUP($K357,'Tong hop'!$A$10:$O$50000,2,0))</f>
        <v/>
      </c>
      <c r="M357" s="225" t="str">
        <f>IF($K357="","",VLOOKUP($K357,'Tong hop'!$A$10:$O$50000,3,0))</f>
        <v/>
      </c>
      <c r="N357" s="246"/>
      <c r="O357" s="227" t="str">
        <f t="shared" si="2"/>
        <v/>
      </c>
      <c r="P357" s="158"/>
      <c r="Q357" s="247"/>
      <c r="R357" s="229" t="str">
        <f>IF(LEFT(A357,2)="PX",IF(K357="",0,VLOOKUP(K357,'Tong hop'!$N$10:$O$50000,2,0)),"")</f>
        <v/>
      </c>
      <c r="S357" s="230">
        <f t="shared" si="3"/>
        <v>0</v>
      </c>
      <c r="T357" s="229" t="str">
        <f>IF($K357="","",VLOOKUP($K357,'Tong hop'!$A$10:$K$50000,10,0))</f>
        <v/>
      </c>
      <c r="U357" s="230" t="str">
        <f>IF($K357="","",VLOOKUP($K357,'Tong hop'!$A$10:$K$50000,11,0))</f>
        <v/>
      </c>
      <c r="V357" s="231">
        <f t="shared" si="4"/>
        <v>0</v>
      </c>
      <c r="W357" s="231" t="str">
        <f t="shared" si="5"/>
        <v/>
      </c>
      <c r="X357" s="231">
        <f t="shared" si="6"/>
        <v>0</v>
      </c>
      <c r="Y357" s="231" t="str">
        <f t="shared" si="7"/>
        <v/>
      </c>
      <c r="Z357" s="232" t="str">
        <f t="shared" si="8"/>
        <v/>
      </c>
    </row>
    <row r="358" ht="15.75" customHeight="1">
      <c r="A358" s="112"/>
      <c r="B358" s="244"/>
      <c r="C358" s="245"/>
      <c r="D358" s="245"/>
      <c r="E358" s="220" t="str">
        <f>IF($D358="","",VLOOKUP($D358,DMKH!$A$9:$D$50006,2,0))</f>
        <v/>
      </c>
      <c r="F358" s="220" t="str">
        <f>IF($D358="","",VLOOKUP($D358,DMKH!$A$9:$D$50006,3,0))</f>
        <v/>
      </c>
      <c r="G358" s="220" t="str">
        <f>IF($D358="","",VLOOKUP($D358,DMKH!$A$9:$D$50006,4,0))</f>
        <v/>
      </c>
      <c r="H358" s="113"/>
      <c r="I358" s="113"/>
      <c r="J358" s="113"/>
      <c r="K358" s="112"/>
      <c r="L358" s="224" t="str">
        <f>IF($K358="","",VLOOKUP($K358,'Tong hop'!$A$10:$O$50000,2,0))</f>
        <v/>
      </c>
      <c r="M358" s="225" t="str">
        <f>IF($K358="","",VLOOKUP($K358,'Tong hop'!$A$10:$O$50000,3,0))</f>
        <v/>
      </c>
      <c r="N358" s="246"/>
      <c r="O358" s="227" t="str">
        <f t="shared" si="2"/>
        <v/>
      </c>
      <c r="P358" s="158"/>
      <c r="Q358" s="247"/>
      <c r="R358" s="229" t="str">
        <f>IF(LEFT(A358,2)="PX",IF(K358="",0,VLOOKUP(K358,'Tong hop'!$N$10:$O$50000,2,0)),"")</f>
        <v/>
      </c>
      <c r="S358" s="230">
        <f t="shared" si="3"/>
        <v>0</v>
      </c>
      <c r="T358" s="229" t="str">
        <f>IF($K358="","",VLOOKUP($K358,'Tong hop'!$A$10:$K$50000,10,0))</f>
        <v/>
      </c>
      <c r="U358" s="230" t="str">
        <f>IF($K358="","",VLOOKUP($K358,'Tong hop'!$A$10:$K$50000,11,0))</f>
        <v/>
      </c>
      <c r="V358" s="231">
        <f t="shared" si="4"/>
        <v>0</v>
      </c>
      <c r="W358" s="231" t="str">
        <f t="shared" si="5"/>
        <v/>
      </c>
      <c r="X358" s="231">
        <f t="shared" si="6"/>
        <v>0</v>
      </c>
      <c r="Y358" s="231" t="str">
        <f t="shared" si="7"/>
        <v/>
      </c>
      <c r="Z358" s="232" t="str">
        <f t="shared" si="8"/>
        <v/>
      </c>
    </row>
    <row r="359" ht="15.75" customHeight="1">
      <c r="A359" s="112"/>
      <c r="B359" s="244"/>
      <c r="C359" s="245"/>
      <c r="D359" s="245"/>
      <c r="E359" s="220" t="str">
        <f>IF($D359="","",VLOOKUP($D359,DMKH!$A$9:$D$50006,2,0))</f>
        <v/>
      </c>
      <c r="F359" s="220" t="str">
        <f>IF($D359="","",VLOOKUP($D359,DMKH!$A$9:$D$50006,3,0))</f>
        <v/>
      </c>
      <c r="G359" s="220" t="str">
        <f>IF($D359="","",VLOOKUP($D359,DMKH!$A$9:$D$50006,4,0))</f>
        <v/>
      </c>
      <c r="H359" s="113"/>
      <c r="I359" s="113"/>
      <c r="J359" s="113"/>
      <c r="K359" s="112"/>
      <c r="L359" s="224" t="str">
        <f>IF($K359="","",VLOOKUP($K359,'Tong hop'!$A$10:$O$50000,2,0))</f>
        <v/>
      </c>
      <c r="M359" s="225" t="str">
        <f>IF($K359="","",VLOOKUP($K359,'Tong hop'!$A$10:$O$50000,3,0))</f>
        <v/>
      </c>
      <c r="N359" s="246"/>
      <c r="O359" s="227" t="str">
        <f t="shared" si="2"/>
        <v/>
      </c>
      <c r="P359" s="158"/>
      <c r="Q359" s="247"/>
      <c r="R359" s="229" t="str">
        <f>IF(LEFT(A359,2)="PX",IF(K359="",0,VLOOKUP(K359,'Tong hop'!$N$10:$O$50000,2,0)),"")</f>
        <v/>
      </c>
      <c r="S359" s="230">
        <f t="shared" si="3"/>
        <v>0</v>
      </c>
      <c r="T359" s="229" t="str">
        <f>IF($K359="","",VLOOKUP($K359,'Tong hop'!$A$10:$K$50000,10,0))</f>
        <v/>
      </c>
      <c r="U359" s="230" t="str">
        <f>IF($K359="","",VLOOKUP($K359,'Tong hop'!$A$10:$K$50000,11,0))</f>
        <v/>
      </c>
      <c r="V359" s="231">
        <f t="shared" si="4"/>
        <v>0</v>
      </c>
      <c r="W359" s="231" t="str">
        <f t="shared" si="5"/>
        <v/>
      </c>
      <c r="X359" s="231">
        <f t="shared" si="6"/>
        <v>0</v>
      </c>
      <c r="Y359" s="231" t="str">
        <f t="shared" si="7"/>
        <v/>
      </c>
      <c r="Z359" s="232" t="str">
        <f t="shared" si="8"/>
        <v/>
      </c>
    </row>
    <row r="360" ht="15.75" customHeight="1">
      <c r="A360" s="112"/>
      <c r="B360" s="244"/>
      <c r="C360" s="245"/>
      <c r="D360" s="245"/>
      <c r="E360" s="220" t="str">
        <f>IF($D360="","",VLOOKUP($D360,DMKH!$A$9:$D$50006,2,0))</f>
        <v/>
      </c>
      <c r="F360" s="220" t="str">
        <f>IF($D360="","",VLOOKUP($D360,DMKH!$A$9:$D$50006,3,0))</f>
        <v/>
      </c>
      <c r="G360" s="220" t="str">
        <f>IF($D360="","",VLOOKUP($D360,DMKH!$A$9:$D$50006,4,0))</f>
        <v/>
      </c>
      <c r="H360" s="113"/>
      <c r="I360" s="113"/>
      <c r="J360" s="113"/>
      <c r="K360" s="112"/>
      <c r="L360" s="224" t="str">
        <f>IF($K360="","",VLOOKUP($K360,'Tong hop'!$A$10:$O$50000,2,0))</f>
        <v/>
      </c>
      <c r="M360" s="225" t="str">
        <f>IF($K360="","",VLOOKUP($K360,'Tong hop'!$A$10:$O$50000,3,0))</f>
        <v/>
      </c>
      <c r="N360" s="246"/>
      <c r="O360" s="227" t="str">
        <f t="shared" si="2"/>
        <v/>
      </c>
      <c r="P360" s="158"/>
      <c r="Q360" s="247"/>
      <c r="R360" s="229" t="str">
        <f>IF(LEFT(A360,2)="PX",IF(K360="",0,VLOOKUP(K360,'Tong hop'!$N$10:$O$50000,2,0)),"")</f>
        <v/>
      </c>
      <c r="S360" s="230">
        <f t="shared" si="3"/>
        <v>0</v>
      </c>
      <c r="T360" s="229" t="str">
        <f>IF($K360="","",VLOOKUP($K360,'Tong hop'!$A$10:$K$50000,10,0))</f>
        <v/>
      </c>
      <c r="U360" s="230" t="str">
        <f>IF($K360="","",VLOOKUP($K360,'Tong hop'!$A$10:$K$50000,11,0))</f>
        <v/>
      </c>
      <c r="V360" s="231">
        <f t="shared" si="4"/>
        <v>0</v>
      </c>
      <c r="W360" s="231" t="str">
        <f t="shared" si="5"/>
        <v/>
      </c>
      <c r="X360" s="231">
        <f t="shared" si="6"/>
        <v>0</v>
      </c>
      <c r="Y360" s="231" t="str">
        <f t="shared" si="7"/>
        <v/>
      </c>
      <c r="Z360" s="232" t="str">
        <f t="shared" si="8"/>
        <v/>
      </c>
    </row>
    <row r="361" ht="15.75" customHeight="1">
      <c r="A361" s="112"/>
      <c r="B361" s="244"/>
      <c r="C361" s="245"/>
      <c r="D361" s="245"/>
      <c r="E361" s="220" t="str">
        <f>IF($D361="","",VLOOKUP($D361,DMKH!$A$9:$D$50006,2,0))</f>
        <v/>
      </c>
      <c r="F361" s="220" t="str">
        <f>IF($D361="","",VLOOKUP($D361,DMKH!$A$9:$D$50006,3,0))</f>
        <v/>
      </c>
      <c r="G361" s="220" t="str">
        <f>IF($D361="","",VLOOKUP($D361,DMKH!$A$9:$D$50006,4,0))</f>
        <v/>
      </c>
      <c r="H361" s="113"/>
      <c r="I361" s="113"/>
      <c r="J361" s="113"/>
      <c r="K361" s="112"/>
      <c r="L361" s="224" t="str">
        <f>IF($K361="","",VLOOKUP($K361,'Tong hop'!$A$10:$O$50000,2,0))</f>
        <v/>
      </c>
      <c r="M361" s="225" t="str">
        <f>IF($K361="","",VLOOKUP($K361,'Tong hop'!$A$10:$O$50000,3,0))</f>
        <v/>
      </c>
      <c r="N361" s="246"/>
      <c r="O361" s="227" t="str">
        <f t="shared" si="2"/>
        <v/>
      </c>
      <c r="P361" s="158"/>
      <c r="Q361" s="247"/>
      <c r="R361" s="229" t="str">
        <f>IF(LEFT(A361,2)="PX",IF(K361="",0,VLOOKUP(K361,'Tong hop'!$N$10:$O$50000,2,0)),"")</f>
        <v/>
      </c>
      <c r="S361" s="230">
        <f t="shared" si="3"/>
        <v>0</v>
      </c>
      <c r="T361" s="229" t="str">
        <f>IF($K361="","",VLOOKUP($K361,'Tong hop'!$A$10:$K$50000,10,0))</f>
        <v/>
      </c>
      <c r="U361" s="230" t="str">
        <f>IF($K361="","",VLOOKUP($K361,'Tong hop'!$A$10:$K$50000,11,0))</f>
        <v/>
      </c>
      <c r="V361" s="231">
        <f t="shared" si="4"/>
        <v>0</v>
      </c>
      <c r="W361" s="231" t="str">
        <f t="shared" si="5"/>
        <v/>
      </c>
      <c r="X361" s="231">
        <f t="shared" si="6"/>
        <v>0</v>
      </c>
      <c r="Y361" s="231" t="str">
        <f t="shared" si="7"/>
        <v/>
      </c>
      <c r="Z361" s="232" t="str">
        <f t="shared" si="8"/>
        <v/>
      </c>
    </row>
    <row r="362" ht="15.75" customHeight="1">
      <c r="A362" s="112"/>
      <c r="B362" s="244"/>
      <c r="C362" s="245"/>
      <c r="D362" s="245"/>
      <c r="E362" s="220" t="str">
        <f>IF($D362="","",VLOOKUP($D362,DMKH!$A$9:$D$50006,2,0))</f>
        <v/>
      </c>
      <c r="F362" s="220" t="str">
        <f>IF($D362="","",VLOOKUP($D362,DMKH!$A$9:$D$50006,3,0))</f>
        <v/>
      </c>
      <c r="G362" s="220" t="str">
        <f>IF($D362="","",VLOOKUP($D362,DMKH!$A$9:$D$50006,4,0))</f>
        <v/>
      </c>
      <c r="H362" s="113"/>
      <c r="I362" s="113"/>
      <c r="J362" s="113"/>
      <c r="K362" s="112"/>
      <c r="L362" s="224" t="str">
        <f>IF($K362="","",VLOOKUP($K362,'Tong hop'!$A$10:$O$50000,2,0))</f>
        <v/>
      </c>
      <c r="M362" s="225" t="str">
        <f>IF($K362="","",VLOOKUP($K362,'Tong hop'!$A$10:$O$50000,3,0))</f>
        <v/>
      </c>
      <c r="N362" s="246"/>
      <c r="O362" s="227" t="str">
        <f t="shared" si="2"/>
        <v/>
      </c>
      <c r="P362" s="158"/>
      <c r="Q362" s="247"/>
      <c r="R362" s="229" t="str">
        <f>IF(LEFT(A362,2)="PX",IF(K362="",0,VLOOKUP(K362,'Tong hop'!$N$10:$O$50000,2,0)),"")</f>
        <v/>
      </c>
      <c r="S362" s="230">
        <f t="shared" si="3"/>
        <v>0</v>
      </c>
      <c r="T362" s="229" t="str">
        <f>IF($K362="","",VLOOKUP($K362,'Tong hop'!$A$10:$K$50000,10,0))</f>
        <v/>
      </c>
      <c r="U362" s="230" t="str">
        <f>IF($K362="","",VLOOKUP($K362,'Tong hop'!$A$10:$K$50000,11,0))</f>
        <v/>
      </c>
      <c r="V362" s="231">
        <f t="shared" si="4"/>
        <v>0</v>
      </c>
      <c r="W362" s="231" t="str">
        <f t="shared" si="5"/>
        <v/>
      </c>
      <c r="X362" s="231">
        <f t="shared" si="6"/>
        <v>0</v>
      </c>
      <c r="Y362" s="231" t="str">
        <f t="shared" si="7"/>
        <v/>
      </c>
      <c r="Z362" s="232" t="str">
        <f t="shared" si="8"/>
        <v/>
      </c>
    </row>
    <row r="363" ht="15.75" customHeight="1">
      <c r="A363" s="112"/>
      <c r="B363" s="244"/>
      <c r="C363" s="245"/>
      <c r="D363" s="245"/>
      <c r="E363" s="220" t="str">
        <f>IF($D363="","",VLOOKUP($D363,DMKH!$A$9:$D$50006,2,0))</f>
        <v/>
      </c>
      <c r="F363" s="220" t="str">
        <f>IF($D363="","",VLOOKUP($D363,DMKH!$A$9:$D$50006,3,0))</f>
        <v/>
      </c>
      <c r="G363" s="220" t="str">
        <f>IF($D363="","",VLOOKUP($D363,DMKH!$A$9:$D$50006,4,0))</f>
        <v/>
      </c>
      <c r="H363" s="113"/>
      <c r="I363" s="113"/>
      <c r="J363" s="113"/>
      <c r="K363" s="112"/>
      <c r="L363" s="224" t="str">
        <f>IF($K363="","",VLOOKUP($K363,'Tong hop'!$A$10:$O$50000,2,0))</f>
        <v/>
      </c>
      <c r="M363" s="225" t="str">
        <f>IF($K363="","",VLOOKUP($K363,'Tong hop'!$A$10:$O$50000,3,0))</f>
        <v/>
      </c>
      <c r="N363" s="246"/>
      <c r="O363" s="227" t="str">
        <f t="shared" si="2"/>
        <v/>
      </c>
      <c r="P363" s="158"/>
      <c r="Q363" s="247"/>
      <c r="R363" s="229" t="str">
        <f>IF(LEFT(A363,2)="PX",IF(K363="",0,VLOOKUP(K363,'Tong hop'!$N$10:$O$50000,2,0)),"")</f>
        <v/>
      </c>
      <c r="S363" s="230">
        <f t="shared" si="3"/>
        <v>0</v>
      </c>
      <c r="T363" s="229" t="str">
        <f>IF($K363="","",VLOOKUP($K363,'Tong hop'!$A$10:$K$50000,10,0))</f>
        <v/>
      </c>
      <c r="U363" s="230" t="str">
        <f>IF($K363="","",VLOOKUP($K363,'Tong hop'!$A$10:$K$50000,11,0))</f>
        <v/>
      </c>
      <c r="V363" s="231">
        <f t="shared" si="4"/>
        <v>0</v>
      </c>
      <c r="W363" s="231" t="str">
        <f t="shared" si="5"/>
        <v/>
      </c>
      <c r="X363" s="231">
        <f t="shared" si="6"/>
        <v>0</v>
      </c>
      <c r="Y363" s="231" t="str">
        <f t="shared" si="7"/>
        <v/>
      </c>
      <c r="Z363" s="232" t="str">
        <f t="shared" si="8"/>
        <v/>
      </c>
    </row>
    <row r="364" ht="15.75" customHeight="1">
      <c r="A364" s="112"/>
      <c r="B364" s="244"/>
      <c r="C364" s="245"/>
      <c r="D364" s="245"/>
      <c r="E364" s="220" t="str">
        <f>IF($D364="","",VLOOKUP($D364,DMKH!$A$9:$D$50006,2,0))</f>
        <v/>
      </c>
      <c r="F364" s="220" t="str">
        <f>IF($D364="","",VLOOKUP($D364,DMKH!$A$9:$D$50006,3,0))</f>
        <v/>
      </c>
      <c r="G364" s="220" t="str">
        <f>IF($D364="","",VLOOKUP($D364,DMKH!$A$9:$D$50006,4,0))</f>
        <v/>
      </c>
      <c r="H364" s="113"/>
      <c r="I364" s="113"/>
      <c r="J364" s="113"/>
      <c r="K364" s="112"/>
      <c r="L364" s="224" t="str">
        <f>IF($K364="","",VLOOKUP($K364,'Tong hop'!$A$10:$O$50000,2,0))</f>
        <v/>
      </c>
      <c r="M364" s="225" t="str">
        <f>IF($K364="","",VLOOKUP($K364,'Tong hop'!$A$10:$O$50000,3,0))</f>
        <v/>
      </c>
      <c r="N364" s="246"/>
      <c r="O364" s="227" t="str">
        <f t="shared" si="2"/>
        <v/>
      </c>
      <c r="P364" s="158"/>
      <c r="Q364" s="247"/>
      <c r="R364" s="229" t="str">
        <f>IF(LEFT(A364,2)="PX",IF(K364="",0,VLOOKUP(K364,'Tong hop'!$N$10:$O$50000,2,0)),"")</f>
        <v/>
      </c>
      <c r="S364" s="230">
        <f t="shared" si="3"/>
        <v>0</v>
      </c>
      <c r="T364" s="229" t="str">
        <f>IF($K364="","",VLOOKUP($K364,'Tong hop'!$A$10:$K$50000,10,0))</f>
        <v/>
      </c>
      <c r="U364" s="230" t="str">
        <f>IF($K364="","",VLOOKUP($K364,'Tong hop'!$A$10:$K$50000,11,0))</f>
        <v/>
      </c>
      <c r="V364" s="231">
        <f t="shared" si="4"/>
        <v>0</v>
      </c>
      <c r="W364" s="231" t="str">
        <f t="shared" si="5"/>
        <v/>
      </c>
      <c r="X364" s="231">
        <f t="shared" si="6"/>
        <v>0</v>
      </c>
      <c r="Y364" s="231" t="str">
        <f t="shared" si="7"/>
        <v/>
      </c>
      <c r="Z364" s="232" t="str">
        <f t="shared" si="8"/>
        <v/>
      </c>
    </row>
    <row r="365" ht="15.75" customHeight="1">
      <c r="A365" s="112"/>
      <c r="B365" s="244"/>
      <c r="C365" s="245"/>
      <c r="D365" s="245"/>
      <c r="E365" s="220" t="str">
        <f>IF($D365="","",VLOOKUP($D365,DMKH!$A$9:$D$50006,2,0))</f>
        <v/>
      </c>
      <c r="F365" s="220" t="str">
        <f>IF($D365="","",VLOOKUP($D365,DMKH!$A$9:$D$50006,3,0))</f>
        <v/>
      </c>
      <c r="G365" s="220" t="str">
        <f>IF($D365="","",VLOOKUP($D365,DMKH!$A$9:$D$50006,4,0))</f>
        <v/>
      </c>
      <c r="H365" s="113"/>
      <c r="I365" s="113"/>
      <c r="J365" s="113"/>
      <c r="K365" s="112"/>
      <c r="L365" s="224" t="str">
        <f>IF($K365="","",VLOOKUP($K365,'Tong hop'!$A$10:$O$50000,2,0))</f>
        <v/>
      </c>
      <c r="M365" s="225" t="str">
        <f>IF($K365="","",VLOOKUP($K365,'Tong hop'!$A$10:$O$50000,3,0))</f>
        <v/>
      </c>
      <c r="N365" s="246"/>
      <c r="O365" s="227" t="str">
        <f t="shared" si="2"/>
        <v/>
      </c>
      <c r="P365" s="158"/>
      <c r="Q365" s="247"/>
      <c r="R365" s="229" t="str">
        <f>IF(LEFT(A365,2)="PX",IF(K365="",0,VLOOKUP(K365,'Tong hop'!$N$10:$O$50000,2,0)),"")</f>
        <v/>
      </c>
      <c r="S365" s="230">
        <f t="shared" si="3"/>
        <v>0</v>
      </c>
      <c r="T365" s="229" t="str">
        <f>IF($K365="","",VLOOKUP($K365,'Tong hop'!$A$10:$K$50000,10,0))</f>
        <v/>
      </c>
      <c r="U365" s="230" t="str">
        <f>IF($K365="","",VLOOKUP($K365,'Tong hop'!$A$10:$K$50000,11,0))</f>
        <v/>
      </c>
      <c r="V365" s="231">
        <f t="shared" si="4"/>
        <v>0</v>
      </c>
      <c r="W365" s="231" t="str">
        <f t="shared" si="5"/>
        <v/>
      </c>
      <c r="X365" s="231">
        <f t="shared" si="6"/>
        <v>0</v>
      </c>
      <c r="Y365" s="231" t="str">
        <f t="shared" si="7"/>
        <v/>
      </c>
      <c r="Z365" s="232" t="str">
        <f t="shared" si="8"/>
        <v/>
      </c>
    </row>
    <row r="366" ht="15.75" customHeight="1">
      <c r="A366" s="112"/>
      <c r="B366" s="244"/>
      <c r="C366" s="245"/>
      <c r="D366" s="245"/>
      <c r="E366" s="220" t="str">
        <f>IF($D366="","",VLOOKUP($D366,DMKH!$A$9:$D$50006,2,0))</f>
        <v/>
      </c>
      <c r="F366" s="220" t="str">
        <f>IF($D366="","",VLOOKUP($D366,DMKH!$A$9:$D$50006,3,0))</f>
        <v/>
      </c>
      <c r="G366" s="220" t="str">
        <f>IF($D366="","",VLOOKUP($D366,DMKH!$A$9:$D$50006,4,0))</f>
        <v/>
      </c>
      <c r="H366" s="113"/>
      <c r="I366" s="113"/>
      <c r="J366" s="113"/>
      <c r="K366" s="112"/>
      <c r="L366" s="224" t="str">
        <f>IF($K366="","",VLOOKUP($K366,'Tong hop'!$A$10:$O$50000,2,0))</f>
        <v/>
      </c>
      <c r="M366" s="225" t="str">
        <f>IF($K366="","",VLOOKUP($K366,'Tong hop'!$A$10:$O$50000,3,0))</f>
        <v/>
      </c>
      <c r="N366" s="246"/>
      <c r="O366" s="227" t="str">
        <f t="shared" si="2"/>
        <v/>
      </c>
      <c r="P366" s="158"/>
      <c r="Q366" s="247"/>
      <c r="R366" s="229" t="str">
        <f>IF(LEFT(A366,2)="PX",IF(K366="",0,VLOOKUP(K366,'Tong hop'!$N$10:$O$50000,2,0)),"")</f>
        <v/>
      </c>
      <c r="S366" s="230">
        <f t="shared" si="3"/>
        <v>0</v>
      </c>
      <c r="T366" s="229" t="str">
        <f>IF($K366="","",VLOOKUP($K366,'Tong hop'!$A$10:$K$50000,10,0))</f>
        <v/>
      </c>
      <c r="U366" s="230" t="str">
        <f>IF($K366="","",VLOOKUP($K366,'Tong hop'!$A$10:$K$50000,11,0))</f>
        <v/>
      </c>
      <c r="V366" s="231">
        <f t="shared" si="4"/>
        <v>0</v>
      </c>
      <c r="W366" s="231" t="str">
        <f t="shared" si="5"/>
        <v/>
      </c>
      <c r="X366" s="231">
        <f t="shared" si="6"/>
        <v>0</v>
      </c>
      <c r="Y366" s="231" t="str">
        <f t="shared" si="7"/>
        <v/>
      </c>
      <c r="Z366" s="232" t="str">
        <f t="shared" si="8"/>
        <v/>
      </c>
    </row>
    <row r="367" ht="15.75" customHeight="1">
      <c r="A367" s="112"/>
      <c r="B367" s="244"/>
      <c r="C367" s="245"/>
      <c r="D367" s="245"/>
      <c r="E367" s="220" t="str">
        <f>IF($D367="","",VLOOKUP($D367,DMKH!$A$9:$D$50006,2,0))</f>
        <v/>
      </c>
      <c r="F367" s="220" t="str">
        <f>IF($D367="","",VLOOKUP($D367,DMKH!$A$9:$D$50006,3,0))</f>
        <v/>
      </c>
      <c r="G367" s="220" t="str">
        <f>IF($D367="","",VLOOKUP($D367,DMKH!$A$9:$D$50006,4,0))</f>
        <v/>
      </c>
      <c r="H367" s="113"/>
      <c r="I367" s="113"/>
      <c r="J367" s="113"/>
      <c r="K367" s="112"/>
      <c r="L367" s="224" t="str">
        <f>IF($K367="","",VLOOKUP($K367,'Tong hop'!$A$10:$O$50000,2,0))</f>
        <v/>
      </c>
      <c r="M367" s="225" t="str">
        <f>IF($K367="","",VLOOKUP($K367,'Tong hop'!$A$10:$O$50000,3,0))</f>
        <v/>
      </c>
      <c r="N367" s="246"/>
      <c r="O367" s="227" t="str">
        <f t="shared" si="2"/>
        <v/>
      </c>
      <c r="P367" s="158"/>
      <c r="Q367" s="247"/>
      <c r="R367" s="229" t="str">
        <f>IF(LEFT(A367,2)="PX",IF(K367="",0,VLOOKUP(K367,'Tong hop'!$N$10:$O$50000,2,0)),"")</f>
        <v/>
      </c>
      <c r="S367" s="230">
        <f t="shared" si="3"/>
        <v>0</v>
      </c>
      <c r="T367" s="229" t="str">
        <f>IF($K367="","",VLOOKUP($K367,'Tong hop'!$A$10:$K$50000,10,0))</f>
        <v/>
      </c>
      <c r="U367" s="230" t="str">
        <f>IF($K367="","",VLOOKUP($K367,'Tong hop'!$A$10:$K$50000,11,0))</f>
        <v/>
      </c>
      <c r="V367" s="231">
        <f t="shared" si="4"/>
        <v>0</v>
      </c>
      <c r="W367" s="231" t="str">
        <f t="shared" si="5"/>
        <v/>
      </c>
      <c r="X367" s="231">
        <f t="shared" si="6"/>
        <v>0</v>
      </c>
      <c r="Y367" s="231" t="str">
        <f t="shared" si="7"/>
        <v/>
      </c>
      <c r="Z367" s="232" t="str">
        <f t="shared" si="8"/>
        <v/>
      </c>
    </row>
    <row r="368" ht="15.75" customHeight="1">
      <c r="A368" s="112"/>
      <c r="B368" s="244"/>
      <c r="C368" s="245"/>
      <c r="D368" s="245"/>
      <c r="E368" s="220" t="str">
        <f>IF($D368="","",VLOOKUP($D368,DMKH!$A$9:$D$50006,2,0))</f>
        <v/>
      </c>
      <c r="F368" s="220" t="str">
        <f>IF($D368="","",VLOOKUP($D368,DMKH!$A$9:$D$50006,3,0))</f>
        <v/>
      </c>
      <c r="G368" s="220" t="str">
        <f>IF($D368="","",VLOOKUP($D368,DMKH!$A$9:$D$50006,4,0))</f>
        <v/>
      </c>
      <c r="H368" s="113"/>
      <c r="I368" s="113"/>
      <c r="J368" s="113"/>
      <c r="K368" s="112"/>
      <c r="L368" s="224" t="str">
        <f>IF($K368="","",VLOOKUP($K368,'Tong hop'!$A$10:$O$50000,2,0))</f>
        <v/>
      </c>
      <c r="M368" s="225" t="str">
        <f>IF($K368="","",VLOOKUP($K368,'Tong hop'!$A$10:$O$50000,3,0))</f>
        <v/>
      </c>
      <c r="N368" s="246"/>
      <c r="O368" s="227" t="str">
        <f t="shared" si="2"/>
        <v/>
      </c>
      <c r="P368" s="158"/>
      <c r="Q368" s="247"/>
      <c r="R368" s="229" t="str">
        <f>IF(LEFT(A368,2)="PX",IF(K368="",0,VLOOKUP(K368,'Tong hop'!$N$10:$O$50000,2,0)),"")</f>
        <v/>
      </c>
      <c r="S368" s="230">
        <f t="shared" si="3"/>
        <v>0</v>
      </c>
      <c r="T368" s="229" t="str">
        <f>IF($K368="","",VLOOKUP($K368,'Tong hop'!$A$10:$K$50000,10,0))</f>
        <v/>
      </c>
      <c r="U368" s="230" t="str">
        <f>IF($K368="","",VLOOKUP($K368,'Tong hop'!$A$10:$K$50000,11,0))</f>
        <v/>
      </c>
      <c r="V368" s="231">
        <f t="shared" si="4"/>
        <v>0</v>
      </c>
      <c r="W368" s="231" t="str">
        <f t="shared" si="5"/>
        <v/>
      </c>
      <c r="X368" s="231">
        <f t="shared" si="6"/>
        <v>0</v>
      </c>
      <c r="Y368" s="231" t="str">
        <f t="shared" si="7"/>
        <v/>
      </c>
      <c r="Z368" s="232" t="str">
        <f t="shared" si="8"/>
        <v/>
      </c>
    </row>
    <row r="369" ht="15.75" customHeight="1">
      <c r="A369" s="112"/>
      <c r="B369" s="244"/>
      <c r="C369" s="245"/>
      <c r="D369" s="245"/>
      <c r="E369" s="220" t="str">
        <f>IF($D369="","",VLOOKUP($D369,DMKH!$A$9:$D$50006,2,0))</f>
        <v/>
      </c>
      <c r="F369" s="220" t="str">
        <f>IF($D369="","",VLOOKUP($D369,DMKH!$A$9:$D$50006,3,0))</f>
        <v/>
      </c>
      <c r="G369" s="220" t="str">
        <f>IF($D369="","",VLOOKUP($D369,DMKH!$A$9:$D$50006,4,0))</f>
        <v/>
      </c>
      <c r="H369" s="113"/>
      <c r="I369" s="113"/>
      <c r="J369" s="113"/>
      <c r="K369" s="112"/>
      <c r="L369" s="224" t="str">
        <f>IF($K369="","",VLOOKUP($K369,'Tong hop'!$A$10:$O$50000,2,0))</f>
        <v/>
      </c>
      <c r="M369" s="225" t="str">
        <f>IF($K369="","",VLOOKUP($K369,'Tong hop'!$A$10:$O$50000,3,0))</f>
        <v/>
      </c>
      <c r="N369" s="246"/>
      <c r="O369" s="227" t="str">
        <f t="shared" si="2"/>
        <v/>
      </c>
      <c r="P369" s="158"/>
      <c r="Q369" s="247"/>
      <c r="R369" s="229" t="str">
        <f>IF(LEFT(A369,2)="PX",IF(K369="",0,VLOOKUP(K369,'Tong hop'!$N$10:$O$50000,2,0)),"")</f>
        <v/>
      </c>
      <c r="S369" s="230">
        <f t="shared" si="3"/>
        <v>0</v>
      </c>
      <c r="T369" s="229" t="str">
        <f>IF($K369="","",VLOOKUP($K369,'Tong hop'!$A$10:$K$50000,10,0))</f>
        <v/>
      </c>
      <c r="U369" s="230" t="str">
        <f>IF($K369="","",VLOOKUP($K369,'Tong hop'!$A$10:$K$50000,11,0))</f>
        <v/>
      </c>
      <c r="V369" s="231">
        <f t="shared" si="4"/>
        <v>0</v>
      </c>
      <c r="W369" s="231" t="str">
        <f t="shared" si="5"/>
        <v/>
      </c>
      <c r="X369" s="231">
        <f t="shared" si="6"/>
        <v>0</v>
      </c>
      <c r="Y369" s="231" t="str">
        <f t="shared" si="7"/>
        <v/>
      </c>
      <c r="Z369" s="232" t="str">
        <f t="shared" si="8"/>
        <v/>
      </c>
    </row>
    <row r="370" ht="15.75" customHeight="1">
      <c r="A370" s="112"/>
      <c r="B370" s="244"/>
      <c r="C370" s="245"/>
      <c r="D370" s="245"/>
      <c r="E370" s="220" t="str">
        <f>IF($D370="","",VLOOKUP($D370,DMKH!$A$9:$D$50006,2,0))</f>
        <v/>
      </c>
      <c r="F370" s="220" t="str">
        <f>IF($D370="","",VLOOKUP($D370,DMKH!$A$9:$D$50006,3,0))</f>
        <v/>
      </c>
      <c r="G370" s="220" t="str">
        <f>IF($D370="","",VLOOKUP($D370,DMKH!$A$9:$D$50006,4,0))</f>
        <v/>
      </c>
      <c r="H370" s="113"/>
      <c r="I370" s="113"/>
      <c r="J370" s="113"/>
      <c r="K370" s="112"/>
      <c r="L370" s="224" t="str">
        <f>IF($K370="","",VLOOKUP($K370,'Tong hop'!$A$10:$O$50000,2,0))</f>
        <v/>
      </c>
      <c r="M370" s="225" t="str">
        <f>IF($K370="","",VLOOKUP($K370,'Tong hop'!$A$10:$O$50000,3,0))</f>
        <v/>
      </c>
      <c r="N370" s="246"/>
      <c r="O370" s="227" t="str">
        <f t="shared" si="2"/>
        <v/>
      </c>
      <c r="P370" s="158"/>
      <c r="Q370" s="247"/>
      <c r="R370" s="229" t="str">
        <f>IF(LEFT(A370,2)="PX",IF(K370="",0,VLOOKUP(K370,'Tong hop'!$N$10:$O$50000,2,0)),"")</f>
        <v/>
      </c>
      <c r="S370" s="230">
        <f t="shared" si="3"/>
        <v>0</v>
      </c>
      <c r="T370" s="229" t="str">
        <f>IF($K370="","",VLOOKUP($K370,'Tong hop'!$A$10:$K$50000,10,0))</f>
        <v/>
      </c>
      <c r="U370" s="230" t="str">
        <f>IF($K370="","",VLOOKUP($K370,'Tong hop'!$A$10:$K$50000,11,0))</f>
        <v/>
      </c>
      <c r="V370" s="231">
        <f t="shared" si="4"/>
        <v>0</v>
      </c>
      <c r="W370" s="231" t="str">
        <f t="shared" si="5"/>
        <v/>
      </c>
      <c r="X370" s="231">
        <f t="shared" si="6"/>
        <v>0</v>
      </c>
      <c r="Y370" s="231" t="str">
        <f t="shared" si="7"/>
        <v/>
      </c>
      <c r="Z370" s="232" t="str">
        <f t="shared" si="8"/>
        <v/>
      </c>
    </row>
    <row r="371" ht="15.75" customHeight="1">
      <c r="A371" s="112"/>
      <c r="B371" s="244"/>
      <c r="C371" s="245"/>
      <c r="D371" s="245"/>
      <c r="E371" s="220" t="str">
        <f>IF($D371="","",VLOOKUP($D371,DMKH!$A$9:$D$50006,2,0))</f>
        <v/>
      </c>
      <c r="F371" s="220" t="str">
        <f>IF($D371="","",VLOOKUP($D371,DMKH!$A$9:$D$50006,3,0))</f>
        <v/>
      </c>
      <c r="G371" s="220" t="str">
        <f>IF($D371="","",VLOOKUP($D371,DMKH!$A$9:$D$50006,4,0))</f>
        <v/>
      </c>
      <c r="H371" s="113"/>
      <c r="I371" s="113"/>
      <c r="J371" s="113"/>
      <c r="K371" s="112"/>
      <c r="L371" s="224" t="str">
        <f>IF($K371="","",VLOOKUP($K371,'Tong hop'!$A$10:$O$50000,2,0))</f>
        <v/>
      </c>
      <c r="M371" s="225" t="str">
        <f>IF($K371="","",VLOOKUP($K371,'Tong hop'!$A$10:$O$50000,3,0))</f>
        <v/>
      </c>
      <c r="N371" s="246"/>
      <c r="O371" s="227" t="str">
        <f t="shared" si="2"/>
        <v/>
      </c>
      <c r="P371" s="158"/>
      <c r="Q371" s="247"/>
      <c r="R371" s="229" t="str">
        <f>IF(LEFT(A371,2)="PX",IF(K371="",0,VLOOKUP(K371,'Tong hop'!$N$10:$O$50000,2,0)),"")</f>
        <v/>
      </c>
      <c r="S371" s="230">
        <f t="shared" si="3"/>
        <v>0</v>
      </c>
      <c r="T371" s="229" t="str">
        <f>IF($K371="","",VLOOKUP($K371,'Tong hop'!$A$10:$K$50000,10,0))</f>
        <v/>
      </c>
      <c r="U371" s="230" t="str">
        <f>IF($K371="","",VLOOKUP($K371,'Tong hop'!$A$10:$K$50000,11,0))</f>
        <v/>
      </c>
      <c r="V371" s="231">
        <f t="shared" si="4"/>
        <v>0</v>
      </c>
      <c r="W371" s="231" t="str">
        <f t="shared" si="5"/>
        <v/>
      </c>
      <c r="X371" s="231">
        <f t="shared" si="6"/>
        <v>0</v>
      </c>
      <c r="Y371" s="231" t="str">
        <f t="shared" si="7"/>
        <v/>
      </c>
      <c r="Z371" s="232" t="str">
        <f t="shared" si="8"/>
        <v/>
      </c>
    </row>
    <row r="372" ht="15.75" customHeight="1">
      <c r="A372" s="112"/>
      <c r="B372" s="244"/>
      <c r="C372" s="245"/>
      <c r="D372" s="245"/>
      <c r="E372" s="220" t="str">
        <f>IF($D372="","",VLOOKUP($D372,DMKH!$A$9:$D$50006,2,0))</f>
        <v/>
      </c>
      <c r="F372" s="220" t="str">
        <f>IF($D372="","",VLOOKUP($D372,DMKH!$A$9:$D$50006,3,0))</f>
        <v/>
      </c>
      <c r="G372" s="220" t="str">
        <f>IF($D372="","",VLOOKUP($D372,DMKH!$A$9:$D$50006,4,0))</f>
        <v/>
      </c>
      <c r="H372" s="113"/>
      <c r="I372" s="113"/>
      <c r="J372" s="113"/>
      <c r="K372" s="112"/>
      <c r="L372" s="224" t="str">
        <f>IF($K372="","",VLOOKUP($K372,'Tong hop'!$A$10:$O$50000,2,0))</f>
        <v/>
      </c>
      <c r="M372" s="225" t="str">
        <f>IF($K372="","",VLOOKUP($K372,'Tong hop'!$A$10:$O$50000,3,0))</f>
        <v/>
      </c>
      <c r="N372" s="246"/>
      <c r="O372" s="227" t="str">
        <f t="shared" si="2"/>
        <v/>
      </c>
      <c r="P372" s="158"/>
      <c r="Q372" s="247"/>
      <c r="R372" s="229" t="str">
        <f>IF(LEFT(A372,2)="PX",IF(K372="",0,VLOOKUP(K372,'Tong hop'!$N$10:$O$50000,2,0)),"")</f>
        <v/>
      </c>
      <c r="S372" s="230">
        <f t="shared" si="3"/>
        <v>0</v>
      </c>
      <c r="T372" s="229" t="str">
        <f>IF($K372="","",VLOOKUP($K372,'Tong hop'!$A$10:$K$50000,10,0))</f>
        <v/>
      </c>
      <c r="U372" s="230" t="str">
        <f>IF($K372="","",VLOOKUP($K372,'Tong hop'!$A$10:$K$50000,11,0))</f>
        <v/>
      </c>
      <c r="V372" s="231">
        <f t="shared" si="4"/>
        <v>0</v>
      </c>
      <c r="W372" s="231" t="str">
        <f t="shared" si="5"/>
        <v/>
      </c>
      <c r="X372" s="231">
        <f t="shared" si="6"/>
        <v>0</v>
      </c>
      <c r="Y372" s="231" t="str">
        <f t="shared" si="7"/>
        <v/>
      </c>
      <c r="Z372" s="232" t="str">
        <f t="shared" si="8"/>
        <v/>
      </c>
    </row>
    <row r="373" ht="15.75" customHeight="1">
      <c r="A373" s="112"/>
      <c r="B373" s="244"/>
      <c r="C373" s="245"/>
      <c r="D373" s="245"/>
      <c r="E373" s="220" t="str">
        <f>IF($D373="","",VLOOKUP($D373,DMKH!$A$9:$D$50006,2,0))</f>
        <v/>
      </c>
      <c r="F373" s="220" t="str">
        <f>IF($D373="","",VLOOKUP($D373,DMKH!$A$9:$D$50006,3,0))</f>
        <v/>
      </c>
      <c r="G373" s="220" t="str">
        <f>IF($D373="","",VLOOKUP($D373,DMKH!$A$9:$D$50006,4,0))</f>
        <v/>
      </c>
      <c r="H373" s="113"/>
      <c r="I373" s="113"/>
      <c r="J373" s="113"/>
      <c r="K373" s="112"/>
      <c r="L373" s="224" t="str">
        <f>IF($K373="","",VLOOKUP($K373,'Tong hop'!$A$10:$O$50000,2,0))</f>
        <v/>
      </c>
      <c r="M373" s="225" t="str">
        <f>IF($K373="","",VLOOKUP($K373,'Tong hop'!$A$10:$O$50000,3,0))</f>
        <v/>
      </c>
      <c r="N373" s="246"/>
      <c r="O373" s="227" t="str">
        <f t="shared" si="2"/>
        <v/>
      </c>
      <c r="P373" s="158"/>
      <c r="Q373" s="247"/>
      <c r="R373" s="229" t="str">
        <f>IF(LEFT(A373,2)="PX",IF(K373="",0,VLOOKUP(K373,'Tong hop'!$N$10:$O$50000,2,0)),"")</f>
        <v/>
      </c>
      <c r="S373" s="230">
        <f t="shared" si="3"/>
        <v>0</v>
      </c>
      <c r="T373" s="229" t="str">
        <f>IF($K373="","",VLOOKUP($K373,'Tong hop'!$A$10:$K$50000,10,0))</f>
        <v/>
      </c>
      <c r="U373" s="230" t="str">
        <f>IF($K373="","",VLOOKUP($K373,'Tong hop'!$A$10:$K$50000,11,0))</f>
        <v/>
      </c>
      <c r="V373" s="231">
        <f t="shared" si="4"/>
        <v>0</v>
      </c>
      <c r="W373" s="231" t="str">
        <f t="shared" si="5"/>
        <v/>
      </c>
      <c r="X373" s="231">
        <f t="shared" si="6"/>
        <v>0</v>
      </c>
      <c r="Y373" s="231" t="str">
        <f t="shared" si="7"/>
        <v/>
      </c>
      <c r="Z373" s="232" t="str">
        <f t="shared" si="8"/>
        <v/>
      </c>
    </row>
    <row r="374" ht="15.75" customHeight="1">
      <c r="A374" s="112"/>
      <c r="B374" s="244"/>
      <c r="C374" s="245"/>
      <c r="D374" s="245"/>
      <c r="E374" s="220" t="str">
        <f>IF($D374="","",VLOOKUP($D374,DMKH!$A$9:$D$50006,2,0))</f>
        <v/>
      </c>
      <c r="F374" s="220" t="str">
        <f>IF($D374="","",VLOOKUP($D374,DMKH!$A$9:$D$50006,3,0))</f>
        <v/>
      </c>
      <c r="G374" s="220" t="str">
        <f>IF($D374="","",VLOOKUP($D374,DMKH!$A$9:$D$50006,4,0))</f>
        <v/>
      </c>
      <c r="H374" s="113"/>
      <c r="I374" s="113"/>
      <c r="J374" s="113"/>
      <c r="K374" s="112"/>
      <c r="L374" s="224" t="str">
        <f>IF($K374="","",VLOOKUP($K374,'Tong hop'!$A$10:$O$50000,2,0))</f>
        <v/>
      </c>
      <c r="M374" s="225" t="str">
        <f>IF($K374="","",VLOOKUP($K374,'Tong hop'!$A$10:$O$50000,3,0))</f>
        <v/>
      </c>
      <c r="N374" s="246"/>
      <c r="O374" s="227" t="str">
        <f t="shared" si="2"/>
        <v/>
      </c>
      <c r="P374" s="158"/>
      <c r="Q374" s="247"/>
      <c r="R374" s="229" t="str">
        <f>IF(LEFT(A374,2)="PX",IF(K374="",0,VLOOKUP(K374,'Tong hop'!$N$10:$O$50000,2,0)),"")</f>
        <v/>
      </c>
      <c r="S374" s="230">
        <f t="shared" si="3"/>
        <v>0</v>
      </c>
      <c r="T374" s="229" t="str">
        <f>IF($K374="","",VLOOKUP($K374,'Tong hop'!$A$10:$K$50000,10,0))</f>
        <v/>
      </c>
      <c r="U374" s="230" t="str">
        <f>IF($K374="","",VLOOKUP($K374,'Tong hop'!$A$10:$K$50000,11,0))</f>
        <v/>
      </c>
      <c r="V374" s="231">
        <f t="shared" si="4"/>
        <v>0</v>
      </c>
      <c r="W374" s="231" t="str">
        <f t="shared" si="5"/>
        <v/>
      </c>
      <c r="X374" s="231">
        <f t="shared" si="6"/>
        <v>0</v>
      </c>
      <c r="Y374" s="231" t="str">
        <f t="shared" si="7"/>
        <v/>
      </c>
      <c r="Z374" s="232" t="str">
        <f t="shared" si="8"/>
        <v/>
      </c>
    </row>
    <row r="375" ht="15.75" customHeight="1">
      <c r="A375" s="112"/>
      <c r="B375" s="244"/>
      <c r="C375" s="245"/>
      <c r="D375" s="245"/>
      <c r="E375" s="220" t="str">
        <f>IF($D375="","",VLOOKUP($D375,DMKH!$A$9:$D$50006,2,0))</f>
        <v/>
      </c>
      <c r="F375" s="220" t="str">
        <f>IF($D375="","",VLOOKUP($D375,DMKH!$A$9:$D$50006,3,0))</f>
        <v/>
      </c>
      <c r="G375" s="220" t="str">
        <f>IF($D375="","",VLOOKUP($D375,DMKH!$A$9:$D$50006,4,0))</f>
        <v/>
      </c>
      <c r="H375" s="113"/>
      <c r="I375" s="113"/>
      <c r="J375" s="113"/>
      <c r="K375" s="112"/>
      <c r="L375" s="224" t="str">
        <f>IF($K375="","",VLOOKUP($K375,'Tong hop'!$A$10:$O$50000,2,0))</f>
        <v/>
      </c>
      <c r="M375" s="225" t="str">
        <f>IF($K375="","",VLOOKUP($K375,'Tong hop'!$A$10:$O$50000,3,0))</f>
        <v/>
      </c>
      <c r="N375" s="246"/>
      <c r="O375" s="227" t="str">
        <f t="shared" si="2"/>
        <v/>
      </c>
      <c r="P375" s="158"/>
      <c r="Q375" s="247"/>
      <c r="R375" s="229" t="str">
        <f>IF(LEFT(A375,2)="PX",IF(K375="",0,VLOOKUP(K375,'Tong hop'!$N$10:$O$50000,2,0)),"")</f>
        <v/>
      </c>
      <c r="S375" s="230">
        <f t="shared" si="3"/>
        <v>0</v>
      </c>
      <c r="T375" s="229" t="str">
        <f>IF($K375="","",VLOOKUP($K375,'Tong hop'!$A$10:$K$50000,10,0))</f>
        <v/>
      </c>
      <c r="U375" s="230" t="str">
        <f>IF($K375="","",VLOOKUP($K375,'Tong hop'!$A$10:$K$50000,11,0))</f>
        <v/>
      </c>
      <c r="V375" s="231">
        <f t="shared" si="4"/>
        <v>0</v>
      </c>
      <c r="W375" s="231" t="str">
        <f t="shared" si="5"/>
        <v/>
      </c>
      <c r="X375" s="231">
        <f t="shared" si="6"/>
        <v>0</v>
      </c>
      <c r="Y375" s="231" t="str">
        <f t="shared" si="7"/>
        <v/>
      </c>
      <c r="Z375" s="232" t="str">
        <f t="shared" si="8"/>
        <v/>
      </c>
    </row>
    <row r="376" ht="15.75" customHeight="1">
      <c r="A376" s="112"/>
      <c r="B376" s="244"/>
      <c r="C376" s="245"/>
      <c r="D376" s="245"/>
      <c r="E376" s="220" t="str">
        <f>IF($D376="","",VLOOKUP($D376,DMKH!$A$9:$D$50006,2,0))</f>
        <v/>
      </c>
      <c r="F376" s="220" t="str">
        <f>IF($D376="","",VLOOKUP($D376,DMKH!$A$9:$D$50006,3,0))</f>
        <v/>
      </c>
      <c r="G376" s="220" t="str">
        <f>IF($D376="","",VLOOKUP($D376,DMKH!$A$9:$D$50006,4,0))</f>
        <v/>
      </c>
      <c r="H376" s="113"/>
      <c r="I376" s="113"/>
      <c r="J376" s="113"/>
      <c r="K376" s="112"/>
      <c r="L376" s="224" t="str">
        <f>IF($K376="","",VLOOKUP($K376,'Tong hop'!$A$10:$O$50000,2,0))</f>
        <v/>
      </c>
      <c r="M376" s="225" t="str">
        <f>IF($K376="","",VLOOKUP($K376,'Tong hop'!$A$10:$O$50000,3,0))</f>
        <v/>
      </c>
      <c r="N376" s="246"/>
      <c r="O376" s="227" t="str">
        <f t="shared" si="2"/>
        <v/>
      </c>
      <c r="P376" s="158"/>
      <c r="Q376" s="247"/>
      <c r="R376" s="229" t="str">
        <f>IF(LEFT(A376,2)="PX",IF(K376="",0,VLOOKUP(K376,'Tong hop'!$N$10:$O$50000,2,0)),"")</f>
        <v/>
      </c>
      <c r="S376" s="230">
        <f t="shared" si="3"/>
        <v>0</v>
      </c>
      <c r="T376" s="229" t="str">
        <f>IF($K376="","",VLOOKUP($K376,'Tong hop'!$A$10:$K$50000,10,0))</f>
        <v/>
      </c>
      <c r="U376" s="230" t="str">
        <f>IF($K376="","",VLOOKUP($K376,'Tong hop'!$A$10:$K$50000,11,0))</f>
        <v/>
      </c>
      <c r="V376" s="231">
        <f t="shared" si="4"/>
        <v>0</v>
      </c>
      <c r="W376" s="231" t="str">
        <f t="shared" si="5"/>
        <v/>
      </c>
      <c r="X376" s="231">
        <f t="shared" si="6"/>
        <v>0</v>
      </c>
      <c r="Y376" s="231" t="str">
        <f t="shared" si="7"/>
        <v/>
      </c>
      <c r="Z376" s="232" t="str">
        <f t="shared" si="8"/>
        <v/>
      </c>
    </row>
    <row r="377" ht="15.75" customHeight="1">
      <c r="A377" s="112"/>
      <c r="B377" s="244"/>
      <c r="C377" s="245"/>
      <c r="D377" s="245"/>
      <c r="E377" s="220" t="str">
        <f>IF($D377="","",VLOOKUP($D377,DMKH!$A$9:$D$50006,2,0))</f>
        <v/>
      </c>
      <c r="F377" s="220" t="str">
        <f>IF($D377="","",VLOOKUP($D377,DMKH!$A$9:$D$50006,3,0))</f>
        <v/>
      </c>
      <c r="G377" s="220" t="str">
        <f>IF($D377="","",VLOOKUP($D377,DMKH!$A$9:$D$50006,4,0))</f>
        <v/>
      </c>
      <c r="H377" s="113"/>
      <c r="I377" s="113"/>
      <c r="J377" s="113"/>
      <c r="K377" s="112"/>
      <c r="L377" s="224" t="str">
        <f>IF($K377="","",VLOOKUP($K377,'Tong hop'!$A$10:$O$50000,2,0))</f>
        <v/>
      </c>
      <c r="M377" s="225" t="str">
        <f>IF($K377="","",VLOOKUP($K377,'Tong hop'!$A$10:$O$50000,3,0))</f>
        <v/>
      </c>
      <c r="N377" s="246"/>
      <c r="O377" s="227" t="str">
        <f t="shared" si="2"/>
        <v/>
      </c>
      <c r="P377" s="158"/>
      <c r="Q377" s="247"/>
      <c r="R377" s="229" t="str">
        <f>IF(LEFT(A377,2)="PX",IF(K377="",0,VLOOKUP(K377,'Tong hop'!$N$10:$O$50000,2,0)),"")</f>
        <v/>
      </c>
      <c r="S377" s="230">
        <f t="shared" si="3"/>
        <v>0</v>
      </c>
      <c r="T377" s="229" t="str">
        <f>IF($K377="","",VLOOKUP($K377,'Tong hop'!$A$10:$K$50000,10,0))</f>
        <v/>
      </c>
      <c r="U377" s="230" t="str">
        <f>IF($K377="","",VLOOKUP($K377,'Tong hop'!$A$10:$K$50000,11,0))</f>
        <v/>
      </c>
      <c r="V377" s="231">
        <f t="shared" si="4"/>
        <v>0</v>
      </c>
      <c r="W377" s="231" t="str">
        <f t="shared" si="5"/>
        <v/>
      </c>
      <c r="X377" s="231">
        <f t="shared" si="6"/>
        <v>0</v>
      </c>
      <c r="Y377" s="231" t="str">
        <f t="shared" si="7"/>
        <v/>
      </c>
      <c r="Z377" s="232" t="str">
        <f t="shared" si="8"/>
        <v/>
      </c>
    </row>
    <row r="378" ht="15.75" customHeight="1">
      <c r="A378" s="112"/>
      <c r="B378" s="244"/>
      <c r="C378" s="245"/>
      <c r="D378" s="245"/>
      <c r="E378" s="220" t="str">
        <f>IF($D378="","",VLOOKUP($D378,DMKH!$A$9:$D$50006,2,0))</f>
        <v/>
      </c>
      <c r="F378" s="220" t="str">
        <f>IF($D378="","",VLOOKUP($D378,DMKH!$A$9:$D$50006,3,0))</f>
        <v/>
      </c>
      <c r="G378" s="220" t="str">
        <f>IF($D378="","",VLOOKUP($D378,DMKH!$A$9:$D$50006,4,0))</f>
        <v/>
      </c>
      <c r="H378" s="113"/>
      <c r="I378" s="113"/>
      <c r="J378" s="113"/>
      <c r="K378" s="112"/>
      <c r="L378" s="224" t="str">
        <f>IF($K378="","",VLOOKUP($K378,'Tong hop'!$A$10:$O$50000,2,0))</f>
        <v/>
      </c>
      <c r="M378" s="225" t="str">
        <f>IF($K378="","",VLOOKUP($K378,'Tong hop'!$A$10:$O$50000,3,0))</f>
        <v/>
      </c>
      <c r="N378" s="246"/>
      <c r="O378" s="227" t="str">
        <f t="shared" si="2"/>
        <v/>
      </c>
      <c r="P378" s="158"/>
      <c r="Q378" s="247"/>
      <c r="R378" s="229" t="str">
        <f>IF(LEFT(A378,2)="PX",IF(K378="",0,VLOOKUP(K378,'Tong hop'!$N$10:$O$50000,2,0)),"")</f>
        <v/>
      </c>
      <c r="S378" s="230">
        <f t="shared" si="3"/>
        <v>0</v>
      </c>
      <c r="T378" s="229" t="str">
        <f>IF($K378="","",VLOOKUP($K378,'Tong hop'!$A$10:$K$50000,10,0))</f>
        <v/>
      </c>
      <c r="U378" s="230" t="str">
        <f>IF($K378="","",VLOOKUP($K378,'Tong hop'!$A$10:$K$50000,11,0))</f>
        <v/>
      </c>
      <c r="V378" s="231">
        <f t="shared" si="4"/>
        <v>0</v>
      </c>
      <c r="W378" s="231" t="str">
        <f t="shared" si="5"/>
        <v/>
      </c>
      <c r="X378" s="231">
        <f t="shared" si="6"/>
        <v>0</v>
      </c>
      <c r="Y378" s="231" t="str">
        <f t="shared" si="7"/>
        <v/>
      </c>
      <c r="Z378" s="232" t="str">
        <f t="shared" si="8"/>
        <v/>
      </c>
    </row>
    <row r="379" ht="15.75" customHeight="1">
      <c r="A379" s="112"/>
      <c r="B379" s="244"/>
      <c r="C379" s="245"/>
      <c r="D379" s="245"/>
      <c r="E379" s="220" t="str">
        <f>IF($D379="","",VLOOKUP($D379,DMKH!$A$9:$D$50006,2,0))</f>
        <v/>
      </c>
      <c r="F379" s="220" t="str">
        <f>IF($D379="","",VLOOKUP($D379,DMKH!$A$9:$D$50006,3,0))</f>
        <v/>
      </c>
      <c r="G379" s="220" t="str">
        <f>IF($D379="","",VLOOKUP($D379,DMKH!$A$9:$D$50006,4,0))</f>
        <v/>
      </c>
      <c r="H379" s="113"/>
      <c r="I379" s="113"/>
      <c r="J379" s="113"/>
      <c r="K379" s="112"/>
      <c r="L379" s="224" t="str">
        <f>IF($K379="","",VLOOKUP($K379,'Tong hop'!$A$10:$O$50000,2,0))</f>
        <v/>
      </c>
      <c r="M379" s="225" t="str">
        <f>IF($K379="","",VLOOKUP($K379,'Tong hop'!$A$10:$O$50000,3,0))</f>
        <v/>
      </c>
      <c r="N379" s="246"/>
      <c r="O379" s="227" t="str">
        <f t="shared" si="2"/>
        <v/>
      </c>
      <c r="P379" s="158"/>
      <c r="Q379" s="247"/>
      <c r="R379" s="229" t="str">
        <f>IF(LEFT(A379,2)="PX",IF(K379="",0,VLOOKUP(K379,'Tong hop'!$N$10:$O$50000,2,0)),"")</f>
        <v/>
      </c>
      <c r="S379" s="230">
        <f t="shared" si="3"/>
        <v>0</v>
      </c>
      <c r="T379" s="229" t="str">
        <f>IF($K379="","",VLOOKUP($K379,'Tong hop'!$A$10:$K$50000,10,0))</f>
        <v/>
      </c>
      <c r="U379" s="230" t="str">
        <f>IF($K379="","",VLOOKUP($K379,'Tong hop'!$A$10:$K$50000,11,0))</f>
        <v/>
      </c>
      <c r="V379" s="231">
        <f t="shared" si="4"/>
        <v>0</v>
      </c>
      <c r="W379" s="231" t="str">
        <f t="shared" si="5"/>
        <v/>
      </c>
      <c r="X379" s="231">
        <f t="shared" si="6"/>
        <v>0</v>
      </c>
      <c r="Y379" s="231" t="str">
        <f t="shared" si="7"/>
        <v/>
      </c>
      <c r="Z379" s="232" t="str">
        <f t="shared" si="8"/>
        <v/>
      </c>
    </row>
    <row r="380" ht="15.75" customHeight="1">
      <c r="A380" s="112"/>
      <c r="B380" s="244"/>
      <c r="C380" s="245"/>
      <c r="D380" s="245"/>
      <c r="E380" s="220" t="str">
        <f>IF($D380="","",VLOOKUP($D380,DMKH!$A$9:$D$50006,2,0))</f>
        <v/>
      </c>
      <c r="F380" s="220" t="str">
        <f>IF($D380="","",VLOOKUP($D380,DMKH!$A$9:$D$50006,3,0))</f>
        <v/>
      </c>
      <c r="G380" s="220" t="str">
        <f>IF($D380="","",VLOOKUP($D380,DMKH!$A$9:$D$50006,4,0))</f>
        <v/>
      </c>
      <c r="H380" s="113"/>
      <c r="I380" s="113"/>
      <c r="J380" s="113"/>
      <c r="K380" s="112"/>
      <c r="L380" s="224" t="str">
        <f>IF($K380="","",VLOOKUP($K380,'Tong hop'!$A$10:$O$50000,2,0))</f>
        <v/>
      </c>
      <c r="M380" s="225" t="str">
        <f>IF($K380="","",VLOOKUP($K380,'Tong hop'!$A$10:$O$50000,3,0))</f>
        <v/>
      </c>
      <c r="N380" s="246"/>
      <c r="O380" s="227" t="str">
        <f t="shared" si="2"/>
        <v/>
      </c>
      <c r="P380" s="158"/>
      <c r="Q380" s="247"/>
      <c r="R380" s="229" t="str">
        <f>IF(LEFT(A380,2)="PX",IF(K380="",0,VLOOKUP(K380,'Tong hop'!$N$10:$O$50000,2,0)),"")</f>
        <v/>
      </c>
      <c r="S380" s="230">
        <f t="shared" si="3"/>
        <v>0</v>
      </c>
      <c r="T380" s="229" t="str">
        <f>IF($K380="","",VLOOKUP($K380,'Tong hop'!$A$10:$K$50000,10,0))</f>
        <v/>
      </c>
      <c r="U380" s="230" t="str">
        <f>IF($K380="","",VLOOKUP($K380,'Tong hop'!$A$10:$K$50000,11,0))</f>
        <v/>
      </c>
      <c r="V380" s="231">
        <f t="shared" si="4"/>
        <v>0</v>
      </c>
      <c r="W380" s="231" t="str">
        <f t="shared" si="5"/>
        <v/>
      </c>
      <c r="X380" s="231">
        <f t="shared" si="6"/>
        <v>0</v>
      </c>
      <c r="Y380" s="231" t="str">
        <f t="shared" si="7"/>
        <v/>
      </c>
      <c r="Z380" s="232" t="str">
        <f t="shared" si="8"/>
        <v/>
      </c>
    </row>
    <row r="381" ht="15.75" customHeight="1">
      <c r="A381" s="112"/>
      <c r="B381" s="244"/>
      <c r="C381" s="245"/>
      <c r="D381" s="245"/>
      <c r="E381" s="220" t="str">
        <f>IF($D381="","",VLOOKUP($D381,DMKH!$A$9:$D$50006,2,0))</f>
        <v/>
      </c>
      <c r="F381" s="220" t="str">
        <f>IF($D381="","",VLOOKUP($D381,DMKH!$A$9:$D$50006,3,0))</f>
        <v/>
      </c>
      <c r="G381" s="220" t="str">
        <f>IF($D381="","",VLOOKUP($D381,DMKH!$A$9:$D$50006,4,0))</f>
        <v/>
      </c>
      <c r="H381" s="113"/>
      <c r="I381" s="113"/>
      <c r="J381" s="113"/>
      <c r="K381" s="112"/>
      <c r="L381" s="224" t="str">
        <f>IF($K381="","",VLOOKUP($K381,'Tong hop'!$A$10:$O$50000,2,0))</f>
        <v/>
      </c>
      <c r="M381" s="225" t="str">
        <f>IF($K381="","",VLOOKUP($K381,'Tong hop'!$A$10:$O$50000,3,0))</f>
        <v/>
      </c>
      <c r="N381" s="246"/>
      <c r="O381" s="227" t="str">
        <f t="shared" si="2"/>
        <v/>
      </c>
      <c r="P381" s="158"/>
      <c r="Q381" s="247"/>
      <c r="R381" s="229" t="str">
        <f>IF(LEFT(A381,2)="PX",IF(K381="",0,VLOOKUP(K381,'Tong hop'!$N$10:$O$50000,2,0)),"")</f>
        <v/>
      </c>
      <c r="S381" s="230">
        <f t="shared" si="3"/>
        <v>0</v>
      </c>
      <c r="T381" s="229" t="str">
        <f>IF($K381="","",VLOOKUP($K381,'Tong hop'!$A$10:$K$50000,10,0))</f>
        <v/>
      </c>
      <c r="U381" s="230" t="str">
        <f>IF($K381="","",VLOOKUP($K381,'Tong hop'!$A$10:$K$50000,11,0))</f>
        <v/>
      </c>
      <c r="V381" s="231">
        <f t="shared" si="4"/>
        <v>0</v>
      </c>
      <c r="W381" s="231" t="str">
        <f t="shared" si="5"/>
        <v/>
      </c>
      <c r="X381" s="231">
        <f t="shared" si="6"/>
        <v>0</v>
      </c>
      <c r="Y381" s="231" t="str">
        <f t="shared" si="7"/>
        <v/>
      </c>
      <c r="Z381" s="232" t="str">
        <f t="shared" si="8"/>
        <v/>
      </c>
    </row>
    <row r="382" ht="15.75" customHeight="1">
      <c r="A382" s="112"/>
      <c r="B382" s="244"/>
      <c r="C382" s="245"/>
      <c r="D382" s="245"/>
      <c r="E382" s="220" t="str">
        <f>IF($D382="","",VLOOKUP($D382,DMKH!$A$9:$D$50006,2,0))</f>
        <v/>
      </c>
      <c r="F382" s="220" t="str">
        <f>IF($D382="","",VLOOKUP($D382,DMKH!$A$9:$D$50006,3,0))</f>
        <v/>
      </c>
      <c r="G382" s="220" t="str">
        <f>IF($D382="","",VLOOKUP($D382,DMKH!$A$9:$D$50006,4,0))</f>
        <v/>
      </c>
      <c r="H382" s="113"/>
      <c r="I382" s="113"/>
      <c r="J382" s="113"/>
      <c r="K382" s="112"/>
      <c r="L382" s="224" t="str">
        <f>IF($K382="","",VLOOKUP($K382,'Tong hop'!$A$10:$O$50000,2,0))</f>
        <v/>
      </c>
      <c r="M382" s="225" t="str">
        <f>IF($K382="","",VLOOKUP($K382,'Tong hop'!$A$10:$O$50000,3,0))</f>
        <v/>
      </c>
      <c r="N382" s="246"/>
      <c r="O382" s="227" t="str">
        <f t="shared" si="2"/>
        <v/>
      </c>
      <c r="P382" s="158"/>
      <c r="Q382" s="247"/>
      <c r="R382" s="229" t="str">
        <f>IF(LEFT(A382,2)="PX",IF(K382="",0,VLOOKUP(K382,'Tong hop'!$N$10:$O$50000,2,0)),"")</f>
        <v/>
      </c>
      <c r="S382" s="230">
        <f t="shared" si="3"/>
        <v>0</v>
      </c>
      <c r="T382" s="229" t="str">
        <f>IF($K382="","",VLOOKUP($K382,'Tong hop'!$A$10:$K$50000,10,0))</f>
        <v/>
      </c>
      <c r="U382" s="230" t="str">
        <f>IF($K382="","",VLOOKUP($K382,'Tong hop'!$A$10:$K$50000,11,0))</f>
        <v/>
      </c>
      <c r="V382" s="231">
        <f t="shared" si="4"/>
        <v>0</v>
      </c>
      <c r="W382" s="231" t="str">
        <f t="shared" si="5"/>
        <v/>
      </c>
      <c r="X382" s="231">
        <f t="shared" si="6"/>
        <v>0</v>
      </c>
      <c r="Y382" s="231" t="str">
        <f t="shared" si="7"/>
        <v/>
      </c>
      <c r="Z382" s="232" t="str">
        <f t="shared" si="8"/>
        <v/>
      </c>
    </row>
    <row r="383" ht="15.75" customHeight="1">
      <c r="A383" s="112"/>
      <c r="B383" s="244"/>
      <c r="C383" s="245"/>
      <c r="D383" s="245"/>
      <c r="E383" s="220" t="str">
        <f>IF($D383="","",VLOOKUP($D383,DMKH!$A$9:$D$50006,2,0))</f>
        <v/>
      </c>
      <c r="F383" s="220" t="str">
        <f>IF($D383="","",VLOOKUP($D383,DMKH!$A$9:$D$50006,3,0))</f>
        <v/>
      </c>
      <c r="G383" s="220" t="str">
        <f>IF($D383="","",VLOOKUP($D383,DMKH!$A$9:$D$50006,4,0))</f>
        <v/>
      </c>
      <c r="H383" s="113"/>
      <c r="I383" s="113"/>
      <c r="J383" s="113"/>
      <c r="K383" s="112"/>
      <c r="L383" s="224" t="str">
        <f>IF($K383="","",VLOOKUP($K383,'Tong hop'!$A$10:$O$50000,2,0))</f>
        <v/>
      </c>
      <c r="M383" s="225" t="str">
        <f>IF($K383="","",VLOOKUP($K383,'Tong hop'!$A$10:$O$50000,3,0))</f>
        <v/>
      </c>
      <c r="N383" s="246"/>
      <c r="O383" s="227" t="str">
        <f t="shared" si="2"/>
        <v/>
      </c>
      <c r="P383" s="158"/>
      <c r="Q383" s="247"/>
      <c r="R383" s="229" t="str">
        <f>IF(LEFT(A383,2)="PX",IF(K383="",0,VLOOKUP(K383,'Tong hop'!$N$10:$O$50000,2,0)),"")</f>
        <v/>
      </c>
      <c r="S383" s="230">
        <f t="shared" si="3"/>
        <v>0</v>
      </c>
      <c r="T383" s="229" t="str">
        <f>IF($K383="","",VLOOKUP($K383,'Tong hop'!$A$10:$K$50000,10,0))</f>
        <v/>
      </c>
      <c r="U383" s="230" t="str">
        <f>IF($K383="","",VLOOKUP($K383,'Tong hop'!$A$10:$K$50000,11,0))</f>
        <v/>
      </c>
      <c r="V383" s="231">
        <f t="shared" si="4"/>
        <v>0</v>
      </c>
      <c r="W383" s="231" t="str">
        <f t="shared" si="5"/>
        <v/>
      </c>
      <c r="X383" s="231">
        <f t="shared" si="6"/>
        <v>0</v>
      </c>
      <c r="Y383" s="231" t="str">
        <f t="shared" si="7"/>
        <v/>
      </c>
      <c r="Z383" s="232" t="str">
        <f t="shared" si="8"/>
        <v/>
      </c>
    </row>
    <row r="384" ht="15.75" customHeight="1">
      <c r="A384" s="112"/>
      <c r="B384" s="244"/>
      <c r="C384" s="245"/>
      <c r="D384" s="245"/>
      <c r="E384" s="220" t="str">
        <f>IF($D384="","",VLOOKUP($D384,DMKH!$A$9:$D$50006,2,0))</f>
        <v/>
      </c>
      <c r="F384" s="220" t="str">
        <f>IF($D384="","",VLOOKUP($D384,DMKH!$A$9:$D$50006,3,0))</f>
        <v/>
      </c>
      <c r="G384" s="220" t="str">
        <f>IF($D384="","",VLOOKUP($D384,DMKH!$A$9:$D$50006,4,0))</f>
        <v/>
      </c>
      <c r="H384" s="113"/>
      <c r="I384" s="113"/>
      <c r="J384" s="113"/>
      <c r="K384" s="112"/>
      <c r="L384" s="224" t="str">
        <f>IF($K384="","",VLOOKUP($K384,'Tong hop'!$A$10:$O$50000,2,0))</f>
        <v/>
      </c>
      <c r="M384" s="225" t="str">
        <f>IF($K384="","",VLOOKUP($K384,'Tong hop'!$A$10:$O$50000,3,0))</f>
        <v/>
      </c>
      <c r="N384" s="246"/>
      <c r="O384" s="227" t="str">
        <f t="shared" si="2"/>
        <v/>
      </c>
      <c r="P384" s="158"/>
      <c r="Q384" s="247"/>
      <c r="R384" s="229" t="str">
        <f>IF(LEFT(A384,2)="PX",IF(K384="",0,VLOOKUP(K384,'Tong hop'!$N$10:$O$50000,2,0)),"")</f>
        <v/>
      </c>
      <c r="S384" s="230">
        <f t="shared" si="3"/>
        <v>0</v>
      </c>
      <c r="T384" s="229" t="str">
        <f>IF($K384="","",VLOOKUP($K384,'Tong hop'!$A$10:$K$50000,10,0))</f>
        <v/>
      </c>
      <c r="U384" s="230" t="str">
        <f>IF($K384="","",VLOOKUP($K384,'Tong hop'!$A$10:$K$50000,11,0))</f>
        <v/>
      </c>
      <c r="V384" s="231">
        <f t="shared" si="4"/>
        <v>0</v>
      </c>
      <c r="W384" s="231" t="str">
        <f t="shared" si="5"/>
        <v/>
      </c>
      <c r="X384" s="231">
        <f t="shared" si="6"/>
        <v>0</v>
      </c>
      <c r="Y384" s="231" t="str">
        <f t="shared" si="7"/>
        <v/>
      </c>
      <c r="Z384" s="232" t="str">
        <f t="shared" si="8"/>
        <v/>
      </c>
    </row>
    <row r="385" ht="15.75" customHeight="1">
      <c r="A385" s="112"/>
      <c r="B385" s="244"/>
      <c r="C385" s="245"/>
      <c r="D385" s="245"/>
      <c r="E385" s="220" t="str">
        <f>IF($D385="","",VLOOKUP($D385,DMKH!$A$9:$D$50006,2,0))</f>
        <v/>
      </c>
      <c r="F385" s="220" t="str">
        <f>IF($D385="","",VLOOKUP($D385,DMKH!$A$9:$D$50006,3,0))</f>
        <v/>
      </c>
      <c r="G385" s="220" t="str">
        <f>IF($D385="","",VLOOKUP($D385,DMKH!$A$9:$D$50006,4,0))</f>
        <v/>
      </c>
      <c r="H385" s="113"/>
      <c r="I385" s="113"/>
      <c r="J385" s="113"/>
      <c r="K385" s="112"/>
      <c r="L385" s="224" t="str">
        <f>IF($K385="","",VLOOKUP($K385,'Tong hop'!$A$10:$O$50000,2,0))</f>
        <v/>
      </c>
      <c r="M385" s="225" t="str">
        <f>IF($K385="","",VLOOKUP($K385,'Tong hop'!$A$10:$O$50000,3,0))</f>
        <v/>
      </c>
      <c r="N385" s="246"/>
      <c r="O385" s="227" t="str">
        <f t="shared" si="2"/>
        <v/>
      </c>
      <c r="P385" s="158"/>
      <c r="Q385" s="247"/>
      <c r="R385" s="229" t="str">
        <f>IF(LEFT(A385,2)="PX",IF(K385="",0,VLOOKUP(K385,'Tong hop'!$N$10:$O$50000,2,0)),"")</f>
        <v/>
      </c>
      <c r="S385" s="230">
        <f t="shared" si="3"/>
        <v>0</v>
      </c>
      <c r="T385" s="229" t="str">
        <f>IF($K385="","",VLOOKUP($K385,'Tong hop'!$A$10:$K$50000,10,0))</f>
        <v/>
      </c>
      <c r="U385" s="230" t="str">
        <f>IF($K385="","",VLOOKUP($K385,'Tong hop'!$A$10:$K$50000,11,0))</f>
        <v/>
      </c>
      <c r="V385" s="231">
        <f t="shared" si="4"/>
        <v>0</v>
      </c>
      <c r="W385" s="231" t="str">
        <f t="shared" si="5"/>
        <v/>
      </c>
      <c r="X385" s="231">
        <f t="shared" si="6"/>
        <v>0</v>
      </c>
      <c r="Y385" s="231" t="str">
        <f t="shared" si="7"/>
        <v/>
      </c>
      <c r="Z385" s="232" t="str">
        <f t="shared" si="8"/>
        <v/>
      </c>
    </row>
    <row r="386" ht="15.75" customHeight="1">
      <c r="A386" s="112"/>
      <c r="B386" s="244"/>
      <c r="C386" s="245"/>
      <c r="D386" s="245"/>
      <c r="E386" s="220" t="str">
        <f>IF($D386="","",VLOOKUP($D386,DMKH!$A$9:$D$50006,2,0))</f>
        <v/>
      </c>
      <c r="F386" s="220" t="str">
        <f>IF($D386="","",VLOOKUP($D386,DMKH!$A$9:$D$50006,3,0))</f>
        <v/>
      </c>
      <c r="G386" s="220" t="str">
        <f>IF($D386="","",VLOOKUP($D386,DMKH!$A$9:$D$50006,4,0))</f>
        <v/>
      </c>
      <c r="H386" s="113"/>
      <c r="I386" s="113"/>
      <c r="J386" s="113"/>
      <c r="K386" s="112"/>
      <c r="L386" s="224" t="str">
        <f>IF($K386="","",VLOOKUP($K386,'Tong hop'!$A$10:$O$50000,2,0))</f>
        <v/>
      </c>
      <c r="M386" s="225" t="str">
        <f>IF($K386="","",VLOOKUP($K386,'Tong hop'!$A$10:$O$50000,3,0))</f>
        <v/>
      </c>
      <c r="N386" s="246"/>
      <c r="O386" s="227" t="str">
        <f t="shared" si="2"/>
        <v/>
      </c>
      <c r="P386" s="158"/>
      <c r="Q386" s="247"/>
      <c r="R386" s="229" t="str">
        <f>IF(LEFT(A386,2)="PX",IF(K386="",0,VLOOKUP(K386,'Tong hop'!$N$10:$O$50000,2,0)),"")</f>
        <v/>
      </c>
      <c r="S386" s="230">
        <f t="shared" si="3"/>
        <v>0</v>
      </c>
      <c r="T386" s="229" t="str">
        <f>IF($K386="","",VLOOKUP($K386,'Tong hop'!$A$10:$K$50000,10,0))</f>
        <v/>
      </c>
      <c r="U386" s="230" t="str">
        <f>IF($K386="","",VLOOKUP($K386,'Tong hop'!$A$10:$K$50000,11,0))</f>
        <v/>
      </c>
      <c r="V386" s="231">
        <f t="shared" si="4"/>
        <v>0</v>
      </c>
      <c r="W386" s="231" t="str">
        <f t="shared" si="5"/>
        <v/>
      </c>
      <c r="X386" s="231">
        <f t="shared" si="6"/>
        <v>0</v>
      </c>
      <c r="Y386" s="231" t="str">
        <f t="shared" si="7"/>
        <v/>
      </c>
      <c r="Z386" s="232" t="str">
        <f t="shared" si="8"/>
        <v/>
      </c>
    </row>
    <row r="387" ht="15.75" customHeight="1">
      <c r="A387" s="112"/>
      <c r="B387" s="244"/>
      <c r="C387" s="245"/>
      <c r="D387" s="245"/>
      <c r="E387" s="220" t="str">
        <f>IF($D387="","",VLOOKUP($D387,DMKH!$A$9:$D$50006,2,0))</f>
        <v/>
      </c>
      <c r="F387" s="220" t="str">
        <f>IF($D387="","",VLOOKUP($D387,DMKH!$A$9:$D$50006,3,0))</f>
        <v/>
      </c>
      <c r="G387" s="220" t="str">
        <f>IF($D387="","",VLOOKUP($D387,DMKH!$A$9:$D$50006,4,0))</f>
        <v/>
      </c>
      <c r="H387" s="113"/>
      <c r="I387" s="113"/>
      <c r="J387" s="113"/>
      <c r="K387" s="112"/>
      <c r="L387" s="224" t="str">
        <f>IF($K387="","",VLOOKUP($K387,'Tong hop'!$A$10:$O$50000,2,0))</f>
        <v/>
      </c>
      <c r="M387" s="225" t="str">
        <f>IF($K387="","",VLOOKUP($K387,'Tong hop'!$A$10:$O$50000,3,0))</f>
        <v/>
      </c>
      <c r="N387" s="246"/>
      <c r="O387" s="227" t="str">
        <f t="shared" si="2"/>
        <v/>
      </c>
      <c r="P387" s="158"/>
      <c r="Q387" s="247"/>
      <c r="R387" s="229" t="str">
        <f>IF(LEFT(A387,2)="PX",IF(K387="",0,VLOOKUP(K387,'Tong hop'!$N$10:$O$50000,2,0)),"")</f>
        <v/>
      </c>
      <c r="S387" s="230">
        <f t="shared" si="3"/>
        <v>0</v>
      </c>
      <c r="T387" s="229" t="str">
        <f>IF($K387="","",VLOOKUP($K387,'Tong hop'!$A$10:$K$50000,10,0))</f>
        <v/>
      </c>
      <c r="U387" s="230" t="str">
        <f>IF($K387="","",VLOOKUP($K387,'Tong hop'!$A$10:$K$50000,11,0))</f>
        <v/>
      </c>
      <c r="V387" s="231">
        <f t="shared" si="4"/>
        <v>0</v>
      </c>
      <c r="W387" s="231" t="str">
        <f t="shared" si="5"/>
        <v/>
      </c>
      <c r="X387" s="231">
        <f t="shared" si="6"/>
        <v>0</v>
      </c>
      <c r="Y387" s="231" t="str">
        <f t="shared" si="7"/>
        <v/>
      </c>
      <c r="Z387" s="232" t="str">
        <f t="shared" si="8"/>
        <v/>
      </c>
    </row>
    <row r="388" ht="15.75" customHeight="1">
      <c r="A388" s="112"/>
      <c r="B388" s="244"/>
      <c r="C388" s="245"/>
      <c r="D388" s="245"/>
      <c r="E388" s="220" t="str">
        <f>IF($D388="","",VLOOKUP($D388,DMKH!$A$9:$D$50006,2,0))</f>
        <v/>
      </c>
      <c r="F388" s="220" t="str">
        <f>IF($D388="","",VLOOKUP($D388,DMKH!$A$9:$D$50006,3,0))</f>
        <v/>
      </c>
      <c r="G388" s="220" t="str">
        <f>IF($D388="","",VLOOKUP($D388,DMKH!$A$9:$D$50006,4,0))</f>
        <v/>
      </c>
      <c r="H388" s="113"/>
      <c r="I388" s="113"/>
      <c r="J388" s="113"/>
      <c r="K388" s="112"/>
      <c r="L388" s="224" t="str">
        <f>IF($K388="","",VLOOKUP($K388,'Tong hop'!$A$10:$O$50000,2,0))</f>
        <v/>
      </c>
      <c r="M388" s="225" t="str">
        <f>IF($K388="","",VLOOKUP($K388,'Tong hop'!$A$10:$O$50000,3,0))</f>
        <v/>
      </c>
      <c r="N388" s="246"/>
      <c r="O388" s="227" t="str">
        <f t="shared" si="2"/>
        <v/>
      </c>
      <c r="P388" s="158"/>
      <c r="Q388" s="247"/>
      <c r="R388" s="229" t="str">
        <f>IF(LEFT(A388,2)="PX",IF(K388="",0,VLOOKUP(K388,'Tong hop'!$N$10:$O$50000,2,0)),"")</f>
        <v/>
      </c>
      <c r="S388" s="230">
        <f t="shared" si="3"/>
        <v>0</v>
      </c>
      <c r="T388" s="229" t="str">
        <f>IF($K388="","",VLOOKUP($K388,'Tong hop'!$A$10:$K$50000,10,0))</f>
        <v/>
      </c>
      <c r="U388" s="230" t="str">
        <f>IF($K388="","",VLOOKUP($K388,'Tong hop'!$A$10:$K$50000,11,0))</f>
        <v/>
      </c>
      <c r="V388" s="231">
        <f t="shared" si="4"/>
        <v>0</v>
      </c>
      <c r="W388" s="231" t="str">
        <f t="shared" si="5"/>
        <v/>
      </c>
      <c r="X388" s="231">
        <f t="shared" si="6"/>
        <v>0</v>
      </c>
      <c r="Y388" s="231" t="str">
        <f t="shared" si="7"/>
        <v/>
      </c>
      <c r="Z388" s="232" t="str">
        <f t="shared" si="8"/>
        <v/>
      </c>
    </row>
    <row r="389" ht="15.75" customHeight="1">
      <c r="A389" s="112"/>
      <c r="B389" s="244"/>
      <c r="C389" s="245"/>
      <c r="D389" s="245"/>
      <c r="E389" s="220" t="str">
        <f>IF($D389="","",VLOOKUP($D389,DMKH!$A$9:$D$50006,2,0))</f>
        <v/>
      </c>
      <c r="F389" s="220" t="str">
        <f>IF($D389="","",VLOOKUP($D389,DMKH!$A$9:$D$50006,3,0))</f>
        <v/>
      </c>
      <c r="G389" s="220" t="str">
        <f>IF($D389="","",VLOOKUP($D389,DMKH!$A$9:$D$50006,4,0))</f>
        <v/>
      </c>
      <c r="H389" s="113"/>
      <c r="I389" s="113"/>
      <c r="J389" s="113"/>
      <c r="K389" s="112"/>
      <c r="L389" s="224" t="str">
        <f>IF($K389="","",VLOOKUP($K389,'Tong hop'!$A$10:$O$50000,2,0))</f>
        <v/>
      </c>
      <c r="M389" s="225" t="str">
        <f>IF($K389="","",VLOOKUP($K389,'Tong hop'!$A$10:$O$50000,3,0))</f>
        <v/>
      </c>
      <c r="N389" s="246"/>
      <c r="O389" s="227" t="str">
        <f t="shared" si="2"/>
        <v/>
      </c>
      <c r="P389" s="158"/>
      <c r="Q389" s="247"/>
      <c r="R389" s="229" t="str">
        <f>IF(LEFT(A389,2)="PX",IF(K389="",0,VLOOKUP(K389,'Tong hop'!$N$10:$O$50000,2,0)),"")</f>
        <v/>
      </c>
      <c r="S389" s="230">
        <f t="shared" si="3"/>
        <v>0</v>
      </c>
      <c r="T389" s="229" t="str">
        <f>IF($K389="","",VLOOKUP($K389,'Tong hop'!$A$10:$K$50000,10,0))</f>
        <v/>
      </c>
      <c r="U389" s="230" t="str">
        <f>IF($K389="","",VLOOKUP($K389,'Tong hop'!$A$10:$K$50000,11,0))</f>
        <v/>
      </c>
      <c r="V389" s="231">
        <f t="shared" si="4"/>
        <v>0</v>
      </c>
      <c r="W389" s="231" t="str">
        <f t="shared" si="5"/>
        <v/>
      </c>
      <c r="X389" s="231">
        <f t="shared" si="6"/>
        <v>0</v>
      </c>
      <c r="Y389" s="231" t="str">
        <f t="shared" si="7"/>
        <v/>
      </c>
      <c r="Z389" s="232" t="str">
        <f t="shared" si="8"/>
        <v/>
      </c>
    </row>
    <row r="390" ht="15.75" customHeight="1">
      <c r="A390" s="112"/>
      <c r="B390" s="244"/>
      <c r="C390" s="245"/>
      <c r="D390" s="245"/>
      <c r="E390" s="220" t="str">
        <f>IF($D390="","",VLOOKUP($D390,DMKH!$A$9:$D$50006,2,0))</f>
        <v/>
      </c>
      <c r="F390" s="220" t="str">
        <f>IF($D390="","",VLOOKUP($D390,DMKH!$A$9:$D$50006,3,0))</f>
        <v/>
      </c>
      <c r="G390" s="220" t="str">
        <f>IF($D390="","",VLOOKUP($D390,DMKH!$A$9:$D$50006,4,0))</f>
        <v/>
      </c>
      <c r="H390" s="113"/>
      <c r="I390" s="113"/>
      <c r="J390" s="113"/>
      <c r="K390" s="112"/>
      <c r="L390" s="224" t="str">
        <f>IF($K390="","",VLOOKUP($K390,'Tong hop'!$A$10:$O$50000,2,0))</f>
        <v/>
      </c>
      <c r="M390" s="225" t="str">
        <f>IF($K390="","",VLOOKUP($K390,'Tong hop'!$A$10:$O$50000,3,0))</f>
        <v/>
      </c>
      <c r="N390" s="246"/>
      <c r="O390" s="227" t="str">
        <f t="shared" si="2"/>
        <v/>
      </c>
      <c r="P390" s="158"/>
      <c r="Q390" s="247"/>
      <c r="R390" s="229" t="str">
        <f>IF(LEFT(A390,2)="PX",IF(K390="",0,VLOOKUP(K390,'Tong hop'!$N$10:$O$50000,2,0)),"")</f>
        <v/>
      </c>
      <c r="S390" s="230">
        <f t="shared" si="3"/>
        <v>0</v>
      </c>
      <c r="T390" s="229" t="str">
        <f>IF($K390="","",VLOOKUP($K390,'Tong hop'!$A$10:$K$50000,10,0))</f>
        <v/>
      </c>
      <c r="U390" s="230" t="str">
        <f>IF($K390="","",VLOOKUP($K390,'Tong hop'!$A$10:$K$50000,11,0))</f>
        <v/>
      </c>
      <c r="V390" s="231">
        <f t="shared" si="4"/>
        <v>0</v>
      </c>
      <c r="W390" s="231" t="str">
        <f t="shared" si="5"/>
        <v/>
      </c>
      <c r="X390" s="231">
        <f t="shared" si="6"/>
        <v>0</v>
      </c>
      <c r="Y390" s="231" t="str">
        <f t="shared" si="7"/>
        <v/>
      </c>
      <c r="Z390" s="232" t="str">
        <f t="shared" si="8"/>
        <v/>
      </c>
    </row>
    <row r="391" ht="15.75" customHeight="1">
      <c r="A391" s="112"/>
      <c r="B391" s="244"/>
      <c r="C391" s="245"/>
      <c r="D391" s="245"/>
      <c r="E391" s="220" t="str">
        <f>IF($D391="","",VLOOKUP($D391,DMKH!$A$9:$D$50006,2,0))</f>
        <v/>
      </c>
      <c r="F391" s="220" t="str">
        <f>IF($D391="","",VLOOKUP($D391,DMKH!$A$9:$D$50006,3,0))</f>
        <v/>
      </c>
      <c r="G391" s="220" t="str">
        <f>IF($D391="","",VLOOKUP($D391,DMKH!$A$9:$D$50006,4,0))</f>
        <v/>
      </c>
      <c r="H391" s="113"/>
      <c r="I391" s="113"/>
      <c r="J391" s="113"/>
      <c r="K391" s="112"/>
      <c r="L391" s="224" t="str">
        <f>IF($K391="","",VLOOKUP($K391,'Tong hop'!$A$10:$O$50000,2,0))</f>
        <v/>
      </c>
      <c r="M391" s="225" t="str">
        <f>IF($K391="","",VLOOKUP($K391,'Tong hop'!$A$10:$O$50000,3,0))</f>
        <v/>
      </c>
      <c r="N391" s="246"/>
      <c r="O391" s="227" t="str">
        <f t="shared" si="2"/>
        <v/>
      </c>
      <c r="P391" s="158"/>
      <c r="Q391" s="247"/>
      <c r="R391" s="229" t="str">
        <f>IF(LEFT(A391,2)="PX",IF(K391="",0,VLOOKUP(K391,'Tong hop'!$N$10:$O$50000,2,0)),"")</f>
        <v/>
      </c>
      <c r="S391" s="230">
        <f t="shared" si="3"/>
        <v>0</v>
      </c>
      <c r="T391" s="229" t="str">
        <f>IF($K391="","",VLOOKUP($K391,'Tong hop'!$A$10:$K$50000,10,0))</f>
        <v/>
      </c>
      <c r="U391" s="230" t="str">
        <f>IF($K391="","",VLOOKUP($K391,'Tong hop'!$A$10:$K$50000,11,0))</f>
        <v/>
      </c>
      <c r="V391" s="231">
        <f t="shared" si="4"/>
        <v>0</v>
      </c>
      <c r="W391" s="231" t="str">
        <f t="shared" si="5"/>
        <v/>
      </c>
      <c r="X391" s="231">
        <f t="shared" si="6"/>
        <v>0</v>
      </c>
      <c r="Y391" s="231" t="str">
        <f t="shared" si="7"/>
        <v/>
      </c>
      <c r="Z391" s="232" t="str">
        <f t="shared" si="8"/>
        <v/>
      </c>
    </row>
    <row r="392" ht="15.75" customHeight="1">
      <c r="A392" s="112"/>
      <c r="B392" s="244"/>
      <c r="C392" s="245"/>
      <c r="D392" s="245"/>
      <c r="E392" s="220" t="str">
        <f>IF($D392="","",VLOOKUP($D392,DMKH!$A$9:$D$50006,2,0))</f>
        <v/>
      </c>
      <c r="F392" s="220" t="str">
        <f>IF($D392="","",VLOOKUP($D392,DMKH!$A$9:$D$50006,3,0))</f>
        <v/>
      </c>
      <c r="G392" s="220" t="str">
        <f>IF($D392="","",VLOOKUP($D392,DMKH!$A$9:$D$50006,4,0))</f>
        <v/>
      </c>
      <c r="H392" s="113"/>
      <c r="I392" s="113"/>
      <c r="J392" s="113"/>
      <c r="K392" s="112"/>
      <c r="L392" s="224" t="str">
        <f>IF($K392="","",VLOOKUP($K392,'Tong hop'!$A$10:$O$50000,2,0))</f>
        <v/>
      </c>
      <c r="M392" s="225" t="str">
        <f>IF($K392="","",VLOOKUP($K392,'Tong hop'!$A$10:$O$50000,3,0))</f>
        <v/>
      </c>
      <c r="N392" s="246"/>
      <c r="O392" s="227" t="str">
        <f t="shared" si="2"/>
        <v/>
      </c>
      <c r="P392" s="158"/>
      <c r="Q392" s="247"/>
      <c r="R392" s="229" t="str">
        <f>IF(LEFT(A392,2)="PX",IF(K392="",0,VLOOKUP(K392,'Tong hop'!$N$10:$O$50000,2,0)),"")</f>
        <v/>
      </c>
      <c r="S392" s="230">
        <f t="shared" si="3"/>
        <v>0</v>
      </c>
      <c r="T392" s="229" t="str">
        <f>IF($K392="","",VLOOKUP($K392,'Tong hop'!$A$10:$K$50000,10,0))</f>
        <v/>
      </c>
      <c r="U392" s="230" t="str">
        <f>IF($K392="","",VLOOKUP($K392,'Tong hop'!$A$10:$K$50000,11,0))</f>
        <v/>
      </c>
      <c r="V392" s="231">
        <f t="shared" si="4"/>
        <v>0</v>
      </c>
      <c r="W392" s="231" t="str">
        <f t="shared" si="5"/>
        <v/>
      </c>
      <c r="X392" s="231">
        <f t="shared" si="6"/>
        <v>0</v>
      </c>
      <c r="Y392" s="231" t="str">
        <f t="shared" si="7"/>
        <v/>
      </c>
      <c r="Z392" s="232" t="str">
        <f t="shared" si="8"/>
        <v/>
      </c>
    </row>
    <row r="393" ht="15.75" customHeight="1">
      <c r="A393" s="112"/>
      <c r="B393" s="244"/>
      <c r="C393" s="245"/>
      <c r="D393" s="245"/>
      <c r="E393" s="220" t="str">
        <f>IF($D393="","",VLOOKUP($D393,DMKH!$A$9:$D$50006,2,0))</f>
        <v/>
      </c>
      <c r="F393" s="220" t="str">
        <f>IF($D393="","",VLOOKUP($D393,DMKH!$A$9:$D$50006,3,0))</f>
        <v/>
      </c>
      <c r="G393" s="220" t="str">
        <f>IF($D393="","",VLOOKUP($D393,DMKH!$A$9:$D$50006,4,0))</f>
        <v/>
      </c>
      <c r="H393" s="113"/>
      <c r="I393" s="113"/>
      <c r="J393" s="113"/>
      <c r="K393" s="112"/>
      <c r="L393" s="224" t="str">
        <f>IF($K393="","",VLOOKUP($K393,'Tong hop'!$A$10:$O$50000,2,0))</f>
        <v/>
      </c>
      <c r="M393" s="225" t="str">
        <f>IF($K393="","",VLOOKUP($K393,'Tong hop'!$A$10:$O$50000,3,0))</f>
        <v/>
      </c>
      <c r="N393" s="246"/>
      <c r="O393" s="227" t="str">
        <f t="shared" si="2"/>
        <v/>
      </c>
      <c r="P393" s="158"/>
      <c r="Q393" s="247"/>
      <c r="R393" s="229" t="str">
        <f>IF(LEFT(A393,2)="PX",IF(K393="",0,VLOOKUP(K393,'Tong hop'!$N$10:$O$50000,2,0)),"")</f>
        <v/>
      </c>
      <c r="S393" s="230">
        <f t="shared" si="3"/>
        <v>0</v>
      </c>
      <c r="T393" s="229" t="str">
        <f>IF($K393="","",VLOOKUP($K393,'Tong hop'!$A$10:$K$50000,10,0))</f>
        <v/>
      </c>
      <c r="U393" s="230" t="str">
        <f>IF($K393="","",VLOOKUP($K393,'Tong hop'!$A$10:$K$50000,11,0))</f>
        <v/>
      </c>
      <c r="V393" s="231">
        <f t="shared" si="4"/>
        <v>0</v>
      </c>
      <c r="W393" s="231" t="str">
        <f t="shared" si="5"/>
        <v/>
      </c>
      <c r="X393" s="231">
        <f t="shared" si="6"/>
        <v>0</v>
      </c>
      <c r="Y393" s="231" t="str">
        <f t="shared" si="7"/>
        <v/>
      </c>
      <c r="Z393" s="232" t="str">
        <f t="shared" si="8"/>
        <v/>
      </c>
    </row>
    <row r="394" ht="15.75" customHeight="1">
      <c r="A394" s="112"/>
      <c r="B394" s="244"/>
      <c r="C394" s="245"/>
      <c r="D394" s="245"/>
      <c r="E394" s="220" t="str">
        <f>IF($D394="","",VLOOKUP($D394,DMKH!$A$9:$D$50006,2,0))</f>
        <v/>
      </c>
      <c r="F394" s="220" t="str">
        <f>IF($D394="","",VLOOKUP($D394,DMKH!$A$9:$D$50006,3,0))</f>
        <v/>
      </c>
      <c r="G394" s="220" t="str">
        <f>IF($D394="","",VLOOKUP($D394,DMKH!$A$9:$D$50006,4,0))</f>
        <v/>
      </c>
      <c r="H394" s="113"/>
      <c r="I394" s="113"/>
      <c r="J394" s="113"/>
      <c r="K394" s="112"/>
      <c r="L394" s="224" t="str">
        <f>IF($K394="","",VLOOKUP($K394,'Tong hop'!$A$10:$O$50000,2,0))</f>
        <v/>
      </c>
      <c r="M394" s="225" t="str">
        <f>IF($K394="","",VLOOKUP($K394,'Tong hop'!$A$10:$O$50000,3,0))</f>
        <v/>
      </c>
      <c r="N394" s="246"/>
      <c r="O394" s="227" t="str">
        <f t="shared" si="2"/>
        <v/>
      </c>
      <c r="P394" s="158"/>
      <c r="Q394" s="247"/>
      <c r="R394" s="229" t="str">
        <f>IF(LEFT(A394,2)="PX",IF(K394="",0,VLOOKUP(K394,'Tong hop'!$N$10:$O$50000,2,0)),"")</f>
        <v/>
      </c>
      <c r="S394" s="230">
        <f t="shared" si="3"/>
        <v>0</v>
      </c>
      <c r="T394" s="229" t="str">
        <f>IF($K394="","",VLOOKUP($K394,'Tong hop'!$A$10:$K$50000,10,0))</f>
        <v/>
      </c>
      <c r="U394" s="230" t="str">
        <f>IF($K394="","",VLOOKUP($K394,'Tong hop'!$A$10:$K$50000,11,0))</f>
        <v/>
      </c>
      <c r="V394" s="231">
        <f t="shared" si="4"/>
        <v>0</v>
      </c>
      <c r="W394" s="231" t="str">
        <f t="shared" si="5"/>
        <v/>
      </c>
      <c r="X394" s="231">
        <f t="shared" si="6"/>
        <v>0</v>
      </c>
      <c r="Y394" s="231" t="str">
        <f t="shared" si="7"/>
        <v/>
      </c>
      <c r="Z394" s="232" t="str">
        <f t="shared" si="8"/>
        <v/>
      </c>
    </row>
    <row r="395" ht="15.75" customHeight="1">
      <c r="A395" s="112"/>
      <c r="B395" s="244"/>
      <c r="C395" s="245"/>
      <c r="D395" s="245"/>
      <c r="E395" s="220" t="str">
        <f>IF($D395="","",VLOOKUP($D395,DMKH!$A$9:$D$50006,2,0))</f>
        <v/>
      </c>
      <c r="F395" s="220" t="str">
        <f>IF($D395="","",VLOOKUP($D395,DMKH!$A$9:$D$50006,3,0))</f>
        <v/>
      </c>
      <c r="G395" s="220" t="str">
        <f>IF($D395="","",VLOOKUP($D395,DMKH!$A$9:$D$50006,4,0))</f>
        <v/>
      </c>
      <c r="H395" s="113"/>
      <c r="I395" s="113"/>
      <c r="J395" s="113"/>
      <c r="K395" s="112"/>
      <c r="L395" s="224" t="str">
        <f>IF($K395="","",VLOOKUP($K395,'Tong hop'!$A$10:$O$50000,2,0))</f>
        <v/>
      </c>
      <c r="M395" s="225" t="str">
        <f>IF($K395="","",VLOOKUP($K395,'Tong hop'!$A$10:$O$50000,3,0))</f>
        <v/>
      </c>
      <c r="N395" s="246"/>
      <c r="O395" s="227" t="str">
        <f t="shared" si="2"/>
        <v/>
      </c>
      <c r="P395" s="158"/>
      <c r="Q395" s="247"/>
      <c r="R395" s="229" t="str">
        <f>IF(LEFT(A395,2)="PX",IF(K395="",0,VLOOKUP(K395,'Tong hop'!$N$10:$O$50000,2,0)),"")</f>
        <v/>
      </c>
      <c r="S395" s="230">
        <f t="shared" si="3"/>
        <v>0</v>
      </c>
      <c r="T395" s="229" t="str">
        <f>IF($K395="","",VLOOKUP($K395,'Tong hop'!$A$10:$K$50000,10,0))</f>
        <v/>
      </c>
      <c r="U395" s="230" t="str">
        <f>IF($K395="","",VLOOKUP($K395,'Tong hop'!$A$10:$K$50000,11,0))</f>
        <v/>
      </c>
      <c r="V395" s="231">
        <f t="shared" si="4"/>
        <v>0</v>
      </c>
      <c r="W395" s="231" t="str">
        <f t="shared" si="5"/>
        <v/>
      </c>
      <c r="X395" s="231">
        <f t="shared" si="6"/>
        <v>0</v>
      </c>
      <c r="Y395" s="231" t="str">
        <f t="shared" si="7"/>
        <v/>
      </c>
      <c r="Z395" s="232" t="str">
        <f t="shared" si="8"/>
        <v/>
      </c>
    </row>
    <row r="396" ht="15.75" customHeight="1">
      <c r="A396" s="112"/>
      <c r="B396" s="244"/>
      <c r="C396" s="245"/>
      <c r="D396" s="245"/>
      <c r="E396" s="220" t="str">
        <f>IF($D396="","",VLOOKUP($D396,DMKH!$A$9:$D$50006,2,0))</f>
        <v/>
      </c>
      <c r="F396" s="220" t="str">
        <f>IF($D396="","",VLOOKUP($D396,DMKH!$A$9:$D$50006,3,0))</f>
        <v/>
      </c>
      <c r="G396" s="220" t="str">
        <f>IF($D396="","",VLOOKUP($D396,DMKH!$A$9:$D$50006,4,0))</f>
        <v/>
      </c>
      <c r="H396" s="113"/>
      <c r="I396" s="113"/>
      <c r="J396" s="113"/>
      <c r="K396" s="112"/>
      <c r="L396" s="224" t="str">
        <f>IF($K396="","",VLOOKUP($K396,'Tong hop'!$A$10:$O$50000,2,0))</f>
        <v/>
      </c>
      <c r="M396" s="225" t="str">
        <f>IF($K396="","",VLOOKUP($K396,'Tong hop'!$A$10:$O$50000,3,0))</f>
        <v/>
      </c>
      <c r="N396" s="246"/>
      <c r="O396" s="227" t="str">
        <f t="shared" si="2"/>
        <v/>
      </c>
      <c r="P396" s="158"/>
      <c r="Q396" s="247"/>
      <c r="R396" s="229" t="str">
        <f>IF(LEFT(A396,2)="PX",IF(K396="",0,VLOOKUP(K396,'Tong hop'!$N$10:$O$50000,2,0)),"")</f>
        <v/>
      </c>
      <c r="S396" s="230">
        <f t="shared" si="3"/>
        <v>0</v>
      </c>
      <c r="T396" s="229" t="str">
        <f>IF($K396="","",VLOOKUP($K396,'Tong hop'!$A$10:$K$50000,10,0))</f>
        <v/>
      </c>
      <c r="U396" s="230" t="str">
        <f>IF($K396="","",VLOOKUP($K396,'Tong hop'!$A$10:$K$50000,11,0))</f>
        <v/>
      </c>
      <c r="V396" s="231">
        <f t="shared" si="4"/>
        <v>0</v>
      </c>
      <c r="W396" s="231" t="str">
        <f t="shared" si="5"/>
        <v/>
      </c>
      <c r="X396" s="231">
        <f t="shared" si="6"/>
        <v>0</v>
      </c>
      <c r="Y396" s="231" t="str">
        <f t="shared" si="7"/>
        <v/>
      </c>
      <c r="Z396" s="232" t="str">
        <f t="shared" si="8"/>
        <v/>
      </c>
    </row>
    <row r="397" ht="15.75" customHeight="1">
      <c r="A397" s="112"/>
      <c r="B397" s="244"/>
      <c r="C397" s="245"/>
      <c r="D397" s="245"/>
      <c r="E397" s="220" t="str">
        <f>IF($D397="","",VLOOKUP($D397,DMKH!$A$9:$D$50006,2,0))</f>
        <v/>
      </c>
      <c r="F397" s="220" t="str">
        <f>IF($D397="","",VLOOKUP($D397,DMKH!$A$9:$D$50006,3,0))</f>
        <v/>
      </c>
      <c r="G397" s="220" t="str">
        <f>IF($D397="","",VLOOKUP($D397,DMKH!$A$9:$D$50006,4,0))</f>
        <v/>
      </c>
      <c r="H397" s="113"/>
      <c r="I397" s="113"/>
      <c r="J397" s="113"/>
      <c r="K397" s="112"/>
      <c r="L397" s="224" t="str">
        <f>IF($K397="","",VLOOKUP($K397,'Tong hop'!$A$10:$O$50000,2,0))</f>
        <v/>
      </c>
      <c r="M397" s="225" t="str">
        <f>IF($K397="","",VLOOKUP($K397,'Tong hop'!$A$10:$O$50000,3,0))</f>
        <v/>
      </c>
      <c r="N397" s="246"/>
      <c r="O397" s="227" t="str">
        <f t="shared" si="2"/>
        <v/>
      </c>
      <c r="P397" s="158"/>
      <c r="Q397" s="247"/>
      <c r="R397" s="229" t="str">
        <f>IF(LEFT(A397,2)="PX",IF(K397="",0,VLOOKUP(K397,'Tong hop'!$N$10:$O$50000,2,0)),"")</f>
        <v/>
      </c>
      <c r="S397" s="230">
        <f t="shared" si="3"/>
        <v>0</v>
      </c>
      <c r="T397" s="229" t="str">
        <f>IF($K397="","",VLOOKUP($K397,'Tong hop'!$A$10:$K$50000,10,0))</f>
        <v/>
      </c>
      <c r="U397" s="230" t="str">
        <f>IF($K397="","",VLOOKUP($K397,'Tong hop'!$A$10:$K$50000,11,0))</f>
        <v/>
      </c>
      <c r="V397" s="231">
        <f t="shared" si="4"/>
        <v>0</v>
      </c>
      <c r="W397" s="231" t="str">
        <f t="shared" si="5"/>
        <v/>
      </c>
      <c r="X397" s="231">
        <f t="shared" si="6"/>
        <v>0</v>
      </c>
      <c r="Y397" s="231" t="str">
        <f t="shared" si="7"/>
        <v/>
      </c>
      <c r="Z397" s="232" t="str">
        <f t="shared" si="8"/>
        <v/>
      </c>
    </row>
    <row r="398" ht="15.75" customHeight="1">
      <c r="A398" s="112"/>
      <c r="B398" s="244"/>
      <c r="C398" s="245"/>
      <c r="D398" s="245"/>
      <c r="E398" s="220" t="str">
        <f>IF($D398="","",VLOOKUP($D398,DMKH!$A$9:$D$50006,2,0))</f>
        <v/>
      </c>
      <c r="F398" s="220" t="str">
        <f>IF($D398="","",VLOOKUP($D398,DMKH!$A$9:$D$50006,3,0))</f>
        <v/>
      </c>
      <c r="G398" s="220" t="str">
        <f>IF($D398="","",VLOOKUP($D398,DMKH!$A$9:$D$50006,4,0))</f>
        <v/>
      </c>
      <c r="H398" s="113"/>
      <c r="I398" s="113"/>
      <c r="J398" s="113"/>
      <c r="K398" s="112"/>
      <c r="L398" s="224" t="str">
        <f>IF($K398="","",VLOOKUP($K398,'Tong hop'!$A$10:$O$50000,2,0))</f>
        <v/>
      </c>
      <c r="M398" s="225" t="str">
        <f>IF($K398="","",VLOOKUP($K398,'Tong hop'!$A$10:$O$50000,3,0))</f>
        <v/>
      </c>
      <c r="N398" s="246"/>
      <c r="O398" s="227" t="str">
        <f t="shared" si="2"/>
        <v/>
      </c>
      <c r="P398" s="158"/>
      <c r="Q398" s="247"/>
      <c r="R398" s="229" t="str">
        <f>IF(LEFT(A398,2)="PX",IF(K398="",0,VLOOKUP(K398,'Tong hop'!$N$10:$O$50000,2,0)),"")</f>
        <v/>
      </c>
      <c r="S398" s="230">
        <f t="shared" si="3"/>
        <v>0</v>
      </c>
      <c r="T398" s="229" t="str">
        <f>IF($K398="","",VLOOKUP($K398,'Tong hop'!$A$10:$K$50000,10,0))</f>
        <v/>
      </c>
      <c r="U398" s="230" t="str">
        <f>IF($K398="","",VLOOKUP($K398,'Tong hop'!$A$10:$K$50000,11,0))</f>
        <v/>
      </c>
      <c r="V398" s="231">
        <f t="shared" si="4"/>
        <v>0</v>
      </c>
      <c r="W398" s="231" t="str">
        <f t="shared" si="5"/>
        <v/>
      </c>
      <c r="X398" s="231">
        <f t="shared" si="6"/>
        <v>0</v>
      </c>
      <c r="Y398" s="231" t="str">
        <f t="shared" si="7"/>
        <v/>
      </c>
      <c r="Z398" s="232" t="str">
        <f t="shared" si="8"/>
        <v/>
      </c>
    </row>
    <row r="399" ht="15.75" customHeight="1">
      <c r="A399" s="112"/>
      <c r="B399" s="244"/>
      <c r="C399" s="245"/>
      <c r="D399" s="245"/>
      <c r="E399" s="220" t="str">
        <f>IF($D399="","",VLOOKUP($D399,DMKH!$A$9:$D$50006,2,0))</f>
        <v/>
      </c>
      <c r="F399" s="220" t="str">
        <f>IF($D399="","",VLOOKUP($D399,DMKH!$A$9:$D$50006,3,0))</f>
        <v/>
      </c>
      <c r="G399" s="220" t="str">
        <f>IF($D399="","",VLOOKUP($D399,DMKH!$A$9:$D$50006,4,0))</f>
        <v/>
      </c>
      <c r="H399" s="113"/>
      <c r="I399" s="113"/>
      <c r="J399" s="113"/>
      <c r="K399" s="112"/>
      <c r="L399" s="224" t="str">
        <f>IF($K399="","",VLOOKUP($K399,'Tong hop'!$A$10:$O$50000,2,0))</f>
        <v/>
      </c>
      <c r="M399" s="225" t="str">
        <f>IF($K399="","",VLOOKUP($K399,'Tong hop'!$A$10:$O$50000,3,0))</f>
        <v/>
      </c>
      <c r="N399" s="246"/>
      <c r="O399" s="227" t="str">
        <f t="shared" si="2"/>
        <v/>
      </c>
      <c r="P399" s="158"/>
      <c r="Q399" s="247"/>
      <c r="R399" s="229" t="str">
        <f>IF(LEFT(A399,2)="PX",IF(K399="",0,VLOOKUP(K399,'Tong hop'!$N$10:$O$50000,2,0)),"")</f>
        <v/>
      </c>
      <c r="S399" s="230">
        <f t="shared" si="3"/>
        <v>0</v>
      </c>
      <c r="T399" s="229" t="str">
        <f>IF($K399="","",VLOOKUP($K399,'Tong hop'!$A$10:$K$50000,10,0))</f>
        <v/>
      </c>
      <c r="U399" s="230" t="str">
        <f>IF($K399="","",VLOOKUP($K399,'Tong hop'!$A$10:$K$50000,11,0))</f>
        <v/>
      </c>
      <c r="V399" s="231">
        <f t="shared" si="4"/>
        <v>0</v>
      </c>
      <c r="W399" s="231" t="str">
        <f t="shared" si="5"/>
        <v/>
      </c>
      <c r="X399" s="231">
        <f t="shared" si="6"/>
        <v>0</v>
      </c>
      <c r="Y399" s="231" t="str">
        <f t="shared" si="7"/>
        <v/>
      </c>
      <c r="Z399" s="232" t="str">
        <f t="shared" si="8"/>
        <v/>
      </c>
    </row>
    <row r="400" ht="15.75" customHeight="1">
      <c r="A400" s="112"/>
      <c r="B400" s="244"/>
      <c r="C400" s="245"/>
      <c r="D400" s="245"/>
      <c r="E400" s="220" t="str">
        <f>IF($D400="","",VLOOKUP($D400,DMKH!$A$9:$D$50006,2,0))</f>
        <v/>
      </c>
      <c r="F400" s="220" t="str">
        <f>IF($D400="","",VLOOKUP($D400,DMKH!$A$9:$D$50006,3,0))</f>
        <v/>
      </c>
      <c r="G400" s="220" t="str">
        <f>IF($D400="","",VLOOKUP($D400,DMKH!$A$9:$D$50006,4,0))</f>
        <v/>
      </c>
      <c r="H400" s="113"/>
      <c r="I400" s="113"/>
      <c r="J400" s="113"/>
      <c r="K400" s="112"/>
      <c r="L400" s="224" t="str">
        <f>IF($K400="","",VLOOKUP($K400,'Tong hop'!$A$10:$O$50000,2,0))</f>
        <v/>
      </c>
      <c r="M400" s="225" t="str">
        <f>IF($K400="","",VLOOKUP($K400,'Tong hop'!$A$10:$O$50000,3,0))</f>
        <v/>
      </c>
      <c r="N400" s="246"/>
      <c r="O400" s="227" t="str">
        <f t="shared" si="2"/>
        <v/>
      </c>
      <c r="P400" s="158"/>
      <c r="Q400" s="247"/>
      <c r="R400" s="229" t="str">
        <f>IF(LEFT(A400,2)="PX",IF(K400="",0,VLOOKUP(K400,'Tong hop'!$N$10:$O$50000,2,0)),"")</f>
        <v/>
      </c>
      <c r="S400" s="230">
        <f t="shared" si="3"/>
        <v>0</v>
      </c>
      <c r="T400" s="229" t="str">
        <f>IF($K400="","",VLOOKUP($K400,'Tong hop'!$A$10:$K$50000,10,0))</f>
        <v/>
      </c>
      <c r="U400" s="230" t="str">
        <f>IF($K400="","",VLOOKUP($K400,'Tong hop'!$A$10:$K$50000,11,0))</f>
        <v/>
      </c>
      <c r="V400" s="231">
        <f t="shared" si="4"/>
        <v>0</v>
      </c>
      <c r="W400" s="231" t="str">
        <f t="shared" si="5"/>
        <v/>
      </c>
      <c r="X400" s="231">
        <f t="shared" si="6"/>
        <v>0</v>
      </c>
      <c r="Y400" s="231" t="str">
        <f t="shared" si="7"/>
        <v/>
      </c>
      <c r="Z400" s="232" t="str">
        <f t="shared" si="8"/>
        <v/>
      </c>
    </row>
    <row r="401" ht="15.75" customHeight="1">
      <c r="A401" s="112"/>
      <c r="B401" s="244"/>
      <c r="C401" s="245"/>
      <c r="D401" s="245"/>
      <c r="E401" s="220" t="str">
        <f>IF($D401="","",VLOOKUP($D401,DMKH!$A$9:$D$50006,2,0))</f>
        <v/>
      </c>
      <c r="F401" s="220" t="str">
        <f>IF($D401="","",VLOOKUP($D401,DMKH!$A$9:$D$50006,3,0))</f>
        <v/>
      </c>
      <c r="G401" s="220" t="str">
        <f>IF($D401="","",VLOOKUP($D401,DMKH!$A$9:$D$50006,4,0))</f>
        <v/>
      </c>
      <c r="H401" s="113"/>
      <c r="I401" s="113"/>
      <c r="J401" s="113"/>
      <c r="K401" s="112"/>
      <c r="L401" s="224" t="str">
        <f>IF($K401="","",VLOOKUP($K401,'Tong hop'!$A$10:$O$50000,2,0))</f>
        <v/>
      </c>
      <c r="M401" s="225" t="str">
        <f>IF($K401="","",VLOOKUP($K401,'Tong hop'!$A$10:$O$50000,3,0))</f>
        <v/>
      </c>
      <c r="N401" s="246"/>
      <c r="O401" s="227" t="str">
        <f t="shared" si="2"/>
        <v/>
      </c>
      <c r="P401" s="158"/>
      <c r="Q401" s="247"/>
      <c r="R401" s="229" t="str">
        <f>IF(LEFT(A401,2)="PX",IF(K401="",0,VLOOKUP(K401,'Tong hop'!$N$10:$O$50000,2,0)),"")</f>
        <v/>
      </c>
      <c r="S401" s="230">
        <f t="shared" si="3"/>
        <v>0</v>
      </c>
      <c r="T401" s="229" t="str">
        <f>IF($K401="","",VLOOKUP($K401,'Tong hop'!$A$10:$K$50000,10,0))</f>
        <v/>
      </c>
      <c r="U401" s="230" t="str">
        <f>IF($K401="","",VLOOKUP($K401,'Tong hop'!$A$10:$K$50000,11,0))</f>
        <v/>
      </c>
      <c r="V401" s="231">
        <f t="shared" si="4"/>
        <v>0</v>
      </c>
      <c r="W401" s="231" t="str">
        <f t="shared" si="5"/>
        <v/>
      </c>
      <c r="X401" s="231">
        <f t="shared" si="6"/>
        <v>0</v>
      </c>
      <c r="Y401" s="231" t="str">
        <f t="shared" si="7"/>
        <v/>
      </c>
      <c r="Z401" s="232" t="str">
        <f t="shared" si="8"/>
        <v/>
      </c>
    </row>
    <row r="402" ht="15.75" customHeight="1">
      <c r="A402" s="112"/>
      <c r="B402" s="244"/>
      <c r="C402" s="245"/>
      <c r="D402" s="245"/>
      <c r="E402" s="220" t="str">
        <f>IF($D402="","",VLOOKUP($D402,DMKH!$A$9:$D$50006,2,0))</f>
        <v/>
      </c>
      <c r="F402" s="220" t="str">
        <f>IF($D402="","",VLOOKUP($D402,DMKH!$A$9:$D$50006,3,0))</f>
        <v/>
      </c>
      <c r="G402" s="220" t="str">
        <f>IF($D402="","",VLOOKUP($D402,DMKH!$A$9:$D$50006,4,0))</f>
        <v/>
      </c>
      <c r="H402" s="113"/>
      <c r="I402" s="113"/>
      <c r="J402" s="113"/>
      <c r="K402" s="112"/>
      <c r="L402" s="224" t="str">
        <f>IF($K402="","",VLOOKUP($K402,'Tong hop'!$A$10:$O$50000,2,0))</f>
        <v/>
      </c>
      <c r="M402" s="225" t="str">
        <f>IF($K402="","",VLOOKUP($K402,'Tong hop'!$A$10:$O$50000,3,0))</f>
        <v/>
      </c>
      <c r="N402" s="246"/>
      <c r="O402" s="227" t="str">
        <f t="shared" si="2"/>
        <v/>
      </c>
      <c r="P402" s="158"/>
      <c r="Q402" s="247"/>
      <c r="R402" s="229" t="str">
        <f>IF(LEFT(A402,2)="PX",IF(K402="",0,VLOOKUP(K402,'Tong hop'!$N$10:$O$50000,2,0)),"")</f>
        <v/>
      </c>
      <c r="S402" s="230">
        <f t="shared" si="3"/>
        <v>0</v>
      </c>
      <c r="T402" s="229" t="str">
        <f>IF($K402="","",VLOOKUP($K402,'Tong hop'!$A$10:$K$50000,10,0))</f>
        <v/>
      </c>
      <c r="U402" s="230" t="str">
        <f>IF($K402="","",VLOOKUP($K402,'Tong hop'!$A$10:$K$50000,11,0))</f>
        <v/>
      </c>
      <c r="V402" s="231">
        <f t="shared" si="4"/>
        <v>0</v>
      </c>
      <c r="W402" s="231" t="str">
        <f t="shared" si="5"/>
        <v/>
      </c>
      <c r="X402" s="231">
        <f t="shared" si="6"/>
        <v>0</v>
      </c>
      <c r="Y402" s="231" t="str">
        <f t="shared" si="7"/>
        <v/>
      </c>
      <c r="Z402" s="232" t="str">
        <f t="shared" si="8"/>
        <v/>
      </c>
    </row>
    <row r="403" ht="15.75" customHeight="1">
      <c r="A403" s="112"/>
      <c r="B403" s="244"/>
      <c r="C403" s="245"/>
      <c r="D403" s="245"/>
      <c r="E403" s="220" t="str">
        <f>IF($D403="","",VLOOKUP($D403,DMKH!$A$9:$D$50006,2,0))</f>
        <v/>
      </c>
      <c r="F403" s="220" t="str">
        <f>IF($D403="","",VLOOKUP($D403,DMKH!$A$9:$D$50006,3,0))</f>
        <v/>
      </c>
      <c r="G403" s="220" t="str">
        <f>IF($D403="","",VLOOKUP($D403,DMKH!$A$9:$D$50006,4,0))</f>
        <v/>
      </c>
      <c r="H403" s="113"/>
      <c r="I403" s="113"/>
      <c r="J403" s="113"/>
      <c r="K403" s="112"/>
      <c r="L403" s="224" t="str">
        <f>IF($K403="","",VLOOKUP($K403,'Tong hop'!$A$10:$O$50000,2,0))</f>
        <v/>
      </c>
      <c r="M403" s="225" t="str">
        <f>IF($K403="","",VLOOKUP($K403,'Tong hop'!$A$10:$O$50000,3,0))</f>
        <v/>
      </c>
      <c r="N403" s="246"/>
      <c r="O403" s="227" t="str">
        <f t="shared" si="2"/>
        <v/>
      </c>
      <c r="P403" s="158"/>
      <c r="Q403" s="247"/>
      <c r="R403" s="229" t="str">
        <f>IF(LEFT(A403,2)="PX",IF(K403="",0,VLOOKUP(K403,'Tong hop'!$N$10:$O$50000,2,0)),"")</f>
        <v/>
      </c>
      <c r="S403" s="230">
        <f t="shared" si="3"/>
        <v>0</v>
      </c>
      <c r="T403" s="229" t="str">
        <f>IF($K403="","",VLOOKUP($K403,'Tong hop'!$A$10:$K$50000,10,0))</f>
        <v/>
      </c>
      <c r="U403" s="230" t="str">
        <f>IF($K403="","",VLOOKUP($K403,'Tong hop'!$A$10:$K$50000,11,0))</f>
        <v/>
      </c>
      <c r="V403" s="231">
        <f t="shared" si="4"/>
        <v>0</v>
      </c>
      <c r="W403" s="231" t="str">
        <f t="shared" si="5"/>
        <v/>
      </c>
      <c r="X403" s="231">
        <f t="shared" si="6"/>
        <v>0</v>
      </c>
      <c r="Y403" s="231" t="str">
        <f t="shared" si="7"/>
        <v/>
      </c>
      <c r="Z403" s="232" t="str">
        <f t="shared" si="8"/>
        <v/>
      </c>
    </row>
    <row r="404" ht="15.75" customHeight="1">
      <c r="A404" s="112"/>
      <c r="B404" s="244"/>
      <c r="C404" s="245"/>
      <c r="D404" s="245"/>
      <c r="E404" s="220" t="str">
        <f>IF($D404="","",VLOOKUP($D404,DMKH!$A$9:$D$50006,2,0))</f>
        <v/>
      </c>
      <c r="F404" s="220" t="str">
        <f>IF($D404="","",VLOOKUP($D404,DMKH!$A$9:$D$50006,3,0))</f>
        <v/>
      </c>
      <c r="G404" s="220" t="str">
        <f>IF($D404="","",VLOOKUP($D404,DMKH!$A$9:$D$50006,4,0))</f>
        <v/>
      </c>
      <c r="H404" s="113"/>
      <c r="I404" s="113"/>
      <c r="J404" s="113"/>
      <c r="K404" s="112"/>
      <c r="L404" s="224" t="str">
        <f>IF($K404="","",VLOOKUP($K404,'Tong hop'!$A$10:$O$50000,2,0))</f>
        <v/>
      </c>
      <c r="M404" s="225" t="str">
        <f>IF($K404="","",VLOOKUP($K404,'Tong hop'!$A$10:$O$50000,3,0))</f>
        <v/>
      </c>
      <c r="N404" s="246"/>
      <c r="O404" s="227" t="str">
        <f t="shared" si="2"/>
        <v/>
      </c>
      <c r="P404" s="158"/>
      <c r="Q404" s="247"/>
      <c r="R404" s="229" t="str">
        <f>IF(LEFT(A404,2)="PX",IF(K404="",0,VLOOKUP(K404,'Tong hop'!$N$10:$O$50000,2,0)),"")</f>
        <v/>
      </c>
      <c r="S404" s="230">
        <f t="shared" si="3"/>
        <v>0</v>
      </c>
      <c r="T404" s="229" t="str">
        <f>IF($K404="","",VLOOKUP($K404,'Tong hop'!$A$10:$K$50000,10,0))</f>
        <v/>
      </c>
      <c r="U404" s="230" t="str">
        <f>IF($K404="","",VLOOKUP($K404,'Tong hop'!$A$10:$K$50000,11,0))</f>
        <v/>
      </c>
      <c r="V404" s="231">
        <f t="shared" si="4"/>
        <v>0</v>
      </c>
      <c r="W404" s="231" t="str">
        <f t="shared" si="5"/>
        <v/>
      </c>
      <c r="X404" s="231">
        <f t="shared" si="6"/>
        <v>0</v>
      </c>
      <c r="Y404" s="231" t="str">
        <f t="shared" si="7"/>
        <v/>
      </c>
      <c r="Z404" s="232" t="str">
        <f t="shared" si="8"/>
        <v/>
      </c>
    </row>
    <row r="405" ht="15.75" customHeight="1">
      <c r="A405" s="112"/>
      <c r="B405" s="244"/>
      <c r="C405" s="245"/>
      <c r="D405" s="245"/>
      <c r="E405" s="220" t="str">
        <f>IF($D405="","",VLOOKUP($D405,DMKH!$A$9:$D$50006,2,0))</f>
        <v/>
      </c>
      <c r="F405" s="220" t="str">
        <f>IF($D405="","",VLOOKUP($D405,DMKH!$A$9:$D$50006,3,0))</f>
        <v/>
      </c>
      <c r="G405" s="220" t="str">
        <f>IF($D405="","",VLOOKUP($D405,DMKH!$A$9:$D$50006,4,0))</f>
        <v/>
      </c>
      <c r="H405" s="113"/>
      <c r="I405" s="113"/>
      <c r="J405" s="113"/>
      <c r="K405" s="112"/>
      <c r="L405" s="224" t="str">
        <f>IF($K405="","",VLOOKUP($K405,'Tong hop'!$A$10:$O$50000,2,0))</f>
        <v/>
      </c>
      <c r="M405" s="225" t="str">
        <f>IF($K405="","",VLOOKUP($K405,'Tong hop'!$A$10:$O$50000,3,0))</f>
        <v/>
      </c>
      <c r="N405" s="246"/>
      <c r="O405" s="227" t="str">
        <f t="shared" si="2"/>
        <v/>
      </c>
      <c r="P405" s="158"/>
      <c r="Q405" s="247"/>
      <c r="R405" s="229" t="str">
        <f>IF(LEFT(A405,2)="PX",IF(K405="",0,VLOOKUP(K405,'Tong hop'!$N$10:$O$50000,2,0)),"")</f>
        <v/>
      </c>
      <c r="S405" s="230">
        <f t="shared" si="3"/>
        <v>0</v>
      </c>
      <c r="T405" s="229" t="str">
        <f>IF($K405="","",VLOOKUP($K405,'Tong hop'!$A$10:$K$50000,10,0))</f>
        <v/>
      </c>
      <c r="U405" s="230" t="str">
        <f>IF($K405="","",VLOOKUP($K405,'Tong hop'!$A$10:$K$50000,11,0))</f>
        <v/>
      </c>
      <c r="V405" s="231">
        <f t="shared" si="4"/>
        <v>0</v>
      </c>
      <c r="W405" s="231" t="str">
        <f t="shared" si="5"/>
        <v/>
      </c>
      <c r="X405" s="231">
        <f t="shared" si="6"/>
        <v>0</v>
      </c>
      <c r="Y405" s="231" t="str">
        <f t="shared" si="7"/>
        <v/>
      </c>
      <c r="Z405" s="232" t="str">
        <f t="shared" si="8"/>
        <v/>
      </c>
    </row>
    <row r="406" ht="15.75" customHeight="1">
      <c r="A406" s="112"/>
      <c r="B406" s="244"/>
      <c r="C406" s="245"/>
      <c r="D406" s="245"/>
      <c r="E406" s="220" t="str">
        <f>IF($D406="","",VLOOKUP($D406,DMKH!$A$9:$D$50006,2,0))</f>
        <v/>
      </c>
      <c r="F406" s="220" t="str">
        <f>IF($D406="","",VLOOKUP($D406,DMKH!$A$9:$D$50006,3,0))</f>
        <v/>
      </c>
      <c r="G406" s="220" t="str">
        <f>IF($D406="","",VLOOKUP($D406,DMKH!$A$9:$D$50006,4,0))</f>
        <v/>
      </c>
      <c r="H406" s="113"/>
      <c r="I406" s="113"/>
      <c r="J406" s="113"/>
      <c r="K406" s="112"/>
      <c r="L406" s="224" t="str">
        <f>IF($K406="","",VLOOKUP($K406,'Tong hop'!$A$10:$O$50000,2,0))</f>
        <v/>
      </c>
      <c r="M406" s="225" t="str">
        <f>IF($K406="","",VLOOKUP($K406,'Tong hop'!$A$10:$O$50000,3,0))</f>
        <v/>
      </c>
      <c r="N406" s="246"/>
      <c r="O406" s="227" t="str">
        <f t="shared" si="2"/>
        <v/>
      </c>
      <c r="P406" s="158"/>
      <c r="Q406" s="247"/>
      <c r="R406" s="229" t="str">
        <f>IF(LEFT(A406,2)="PX",IF(K406="",0,VLOOKUP(K406,'Tong hop'!$N$10:$O$50000,2,0)),"")</f>
        <v/>
      </c>
      <c r="S406" s="230">
        <f t="shared" si="3"/>
        <v>0</v>
      </c>
      <c r="T406" s="229" t="str">
        <f>IF($K406="","",VLOOKUP($K406,'Tong hop'!$A$10:$K$50000,10,0))</f>
        <v/>
      </c>
      <c r="U406" s="230" t="str">
        <f>IF($K406="","",VLOOKUP($K406,'Tong hop'!$A$10:$K$50000,11,0))</f>
        <v/>
      </c>
      <c r="V406" s="231">
        <f t="shared" si="4"/>
        <v>0</v>
      </c>
      <c r="W406" s="231" t="str">
        <f t="shared" si="5"/>
        <v/>
      </c>
      <c r="X406" s="231">
        <f t="shared" si="6"/>
        <v>0</v>
      </c>
      <c r="Y406" s="231" t="str">
        <f t="shared" si="7"/>
        <v/>
      </c>
      <c r="Z406" s="232" t="str">
        <f t="shared" si="8"/>
        <v/>
      </c>
    </row>
    <row r="407" ht="15.75" customHeight="1">
      <c r="A407" s="112"/>
      <c r="B407" s="244"/>
      <c r="C407" s="245"/>
      <c r="D407" s="245"/>
      <c r="E407" s="220" t="str">
        <f>IF($D407="","",VLOOKUP($D407,DMKH!$A$9:$D$50006,2,0))</f>
        <v/>
      </c>
      <c r="F407" s="220" t="str">
        <f>IF($D407="","",VLOOKUP($D407,DMKH!$A$9:$D$50006,3,0))</f>
        <v/>
      </c>
      <c r="G407" s="220" t="str">
        <f>IF($D407="","",VLOOKUP($D407,DMKH!$A$9:$D$50006,4,0))</f>
        <v/>
      </c>
      <c r="H407" s="113"/>
      <c r="I407" s="113"/>
      <c r="J407" s="113"/>
      <c r="K407" s="112"/>
      <c r="L407" s="224" t="str">
        <f>IF($K407="","",VLOOKUP($K407,'Tong hop'!$A$10:$O$50000,2,0))</f>
        <v/>
      </c>
      <c r="M407" s="225" t="str">
        <f>IF($K407="","",VLOOKUP($K407,'Tong hop'!$A$10:$O$50000,3,0))</f>
        <v/>
      </c>
      <c r="N407" s="246"/>
      <c r="O407" s="227" t="str">
        <f t="shared" si="2"/>
        <v/>
      </c>
      <c r="P407" s="158"/>
      <c r="Q407" s="247"/>
      <c r="R407" s="229" t="str">
        <f>IF(LEFT(A407,2)="PX",IF(K407="",0,VLOOKUP(K407,'Tong hop'!$N$10:$O$50000,2,0)),"")</f>
        <v/>
      </c>
      <c r="S407" s="230">
        <f t="shared" si="3"/>
        <v>0</v>
      </c>
      <c r="T407" s="229" t="str">
        <f>IF($K407="","",VLOOKUP($K407,'Tong hop'!$A$10:$K$50000,10,0))</f>
        <v/>
      </c>
      <c r="U407" s="230" t="str">
        <f>IF($K407="","",VLOOKUP($K407,'Tong hop'!$A$10:$K$50000,11,0))</f>
        <v/>
      </c>
      <c r="V407" s="231">
        <f t="shared" si="4"/>
        <v>0</v>
      </c>
      <c r="W407" s="231" t="str">
        <f t="shared" si="5"/>
        <v/>
      </c>
      <c r="X407" s="231">
        <f t="shared" si="6"/>
        <v>0</v>
      </c>
      <c r="Y407" s="231" t="str">
        <f t="shared" si="7"/>
        <v/>
      </c>
      <c r="Z407" s="232" t="str">
        <f t="shared" si="8"/>
        <v/>
      </c>
    </row>
    <row r="408" ht="15.75" customHeight="1">
      <c r="A408" s="112"/>
      <c r="B408" s="244"/>
      <c r="C408" s="245"/>
      <c r="D408" s="245"/>
      <c r="E408" s="220" t="str">
        <f>IF($D408="","",VLOOKUP($D408,DMKH!$A$9:$D$50006,2,0))</f>
        <v/>
      </c>
      <c r="F408" s="220" t="str">
        <f>IF($D408="","",VLOOKUP($D408,DMKH!$A$9:$D$50006,3,0))</f>
        <v/>
      </c>
      <c r="G408" s="220" t="str">
        <f>IF($D408="","",VLOOKUP($D408,DMKH!$A$9:$D$50006,4,0))</f>
        <v/>
      </c>
      <c r="H408" s="113"/>
      <c r="I408" s="113"/>
      <c r="J408" s="113"/>
      <c r="K408" s="112"/>
      <c r="L408" s="224" t="str">
        <f>IF($K408="","",VLOOKUP($K408,'Tong hop'!$A$10:$O$50000,2,0))</f>
        <v/>
      </c>
      <c r="M408" s="225" t="str">
        <f>IF($K408="","",VLOOKUP($K408,'Tong hop'!$A$10:$O$50000,3,0))</f>
        <v/>
      </c>
      <c r="N408" s="246"/>
      <c r="O408" s="227" t="str">
        <f t="shared" si="2"/>
        <v/>
      </c>
      <c r="P408" s="158"/>
      <c r="Q408" s="247"/>
      <c r="R408" s="229" t="str">
        <f>IF(LEFT(A408,2)="PX",IF(K408="",0,VLOOKUP(K408,'Tong hop'!$N$10:$O$50000,2,0)),"")</f>
        <v/>
      </c>
      <c r="S408" s="230">
        <f t="shared" si="3"/>
        <v>0</v>
      </c>
      <c r="T408" s="229" t="str">
        <f>IF($K408="","",VLOOKUP($K408,'Tong hop'!$A$10:$K$50000,10,0))</f>
        <v/>
      </c>
      <c r="U408" s="230" t="str">
        <f>IF($K408="","",VLOOKUP($K408,'Tong hop'!$A$10:$K$50000,11,0))</f>
        <v/>
      </c>
      <c r="V408" s="231">
        <f t="shared" si="4"/>
        <v>0</v>
      </c>
      <c r="W408" s="231" t="str">
        <f t="shared" si="5"/>
        <v/>
      </c>
      <c r="X408" s="231">
        <f t="shared" si="6"/>
        <v>0</v>
      </c>
      <c r="Y408" s="231" t="str">
        <f t="shared" si="7"/>
        <v/>
      </c>
      <c r="Z408" s="232" t="str">
        <f t="shared" si="8"/>
        <v/>
      </c>
    </row>
    <row r="409" ht="15.75" customHeight="1">
      <c r="A409" s="112"/>
      <c r="B409" s="244"/>
      <c r="C409" s="245"/>
      <c r="D409" s="245"/>
      <c r="E409" s="220" t="str">
        <f>IF($D409="","",VLOOKUP($D409,DMKH!$A$9:$D$50006,2,0))</f>
        <v/>
      </c>
      <c r="F409" s="220" t="str">
        <f>IF($D409="","",VLOOKUP($D409,DMKH!$A$9:$D$50006,3,0))</f>
        <v/>
      </c>
      <c r="G409" s="220" t="str">
        <f>IF($D409="","",VLOOKUP($D409,DMKH!$A$9:$D$50006,4,0))</f>
        <v/>
      </c>
      <c r="H409" s="113"/>
      <c r="I409" s="113"/>
      <c r="J409" s="113"/>
      <c r="K409" s="112"/>
      <c r="L409" s="224" t="str">
        <f>IF($K409="","",VLOOKUP($K409,'Tong hop'!$A$10:$O$50000,2,0))</f>
        <v/>
      </c>
      <c r="M409" s="225" t="str">
        <f>IF($K409="","",VLOOKUP($K409,'Tong hop'!$A$10:$O$50000,3,0))</f>
        <v/>
      </c>
      <c r="N409" s="246"/>
      <c r="O409" s="227" t="str">
        <f t="shared" si="2"/>
        <v/>
      </c>
      <c r="P409" s="158"/>
      <c r="Q409" s="247"/>
      <c r="R409" s="229" t="str">
        <f>IF(LEFT(A409,2)="PX",IF(K409="",0,VLOOKUP(K409,'Tong hop'!$N$10:$O$50000,2,0)),"")</f>
        <v/>
      </c>
      <c r="S409" s="230">
        <f t="shared" si="3"/>
        <v>0</v>
      </c>
      <c r="T409" s="229" t="str">
        <f>IF($K409="","",VLOOKUP($K409,'Tong hop'!$A$10:$K$50000,10,0))</f>
        <v/>
      </c>
      <c r="U409" s="230" t="str">
        <f>IF($K409="","",VLOOKUP($K409,'Tong hop'!$A$10:$K$50000,11,0))</f>
        <v/>
      </c>
      <c r="V409" s="231">
        <f t="shared" si="4"/>
        <v>0</v>
      </c>
      <c r="W409" s="231" t="str">
        <f t="shared" si="5"/>
        <v/>
      </c>
      <c r="X409" s="231">
        <f t="shared" si="6"/>
        <v>0</v>
      </c>
      <c r="Y409" s="231" t="str">
        <f t="shared" si="7"/>
        <v/>
      </c>
      <c r="Z409" s="232" t="str">
        <f t="shared" si="8"/>
        <v/>
      </c>
    </row>
    <row r="410" ht="15.75" customHeight="1">
      <c r="A410" s="112"/>
      <c r="B410" s="244"/>
      <c r="C410" s="245"/>
      <c r="D410" s="245"/>
      <c r="E410" s="220" t="str">
        <f>IF($D410="","",VLOOKUP($D410,DMKH!$A$9:$D$50006,2,0))</f>
        <v/>
      </c>
      <c r="F410" s="220" t="str">
        <f>IF($D410="","",VLOOKUP($D410,DMKH!$A$9:$D$50006,3,0))</f>
        <v/>
      </c>
      <c r="G410" s="220" t="str">
        <f>IF($D410="","",VLOOKUP($D410,DMKH!$A$9:$D$50006,4,0))</f>
        <v/>
      </c>
      <c r="H410" s="113"/>
      <c r="I410" s="113"/>
      <c r="J410" s="113"/>
      <c r="K410" s="112"/>
      <c r="L410" s="224" t="str">
        <f>IF($K410="","",VLOOKUP($K410,'Tong hop'!$A$10:$O$50000,2,0))</f>
        <v/>
      </c>
      <c r="M410" s="225" t="str">
        <f>IF($K410="","",VLOOKUP($K410,'Tong hop'!$A$10:$O$50000,3,0))</f>
        <v/>
      </c>
      <c r="N410" s="246"/>
      <c r="O410" s="227" t="str">
        <f t="shared" si="2"/>
        <v/>
      </c>
      <c r="P410" s="158"/>
      <c r="Q410" s="247"/>
      <c r="R410" s="229" t="str">
        <f>IF(LEFT(A410,2)="PX",IF(K410="",0,VLOOKUP(K410,'Tong hop'!$N$10:$O$50000,2,0)),"")</f>
        <v/>
      </c>
      <c r="S410" s="230">
        <f t="shared" si="3"/>
        <v>0</v>
      </c>
      <c r="T410" s="229" t="str">
        <f>IF($K410="","",VLOOKUP($K410,'Tong hop'!$A$10:$K$50000,10,0))</f>
        <v/>
      </c>
      <c r="U410" s="230" t="str">
        <f>IF($K410="","",VLOOKUP($K410,'Tong hop'!$A$10:$K$50000,11,0))</f>
        <v/>
      </c>
      <c r="V410" s="231">
        <f t="shared" si="4"/>
        <v>0</v>
      </c>
      <c r="W410" s="231" t="str">
        <f t="shared" si="5"/>
        <v/>
      </c>
      <c r="X410" s="231">
        <f t="shared" si="6"/>
        <v>0</v>
      </c>
      <c r="Y410" s="231" t="str">
        <f t="shared" si="7"/>
        <v/>
      </c>
      <c r="Z410" s="232" t="str">
        <f t="shared" si="8"/>
        <v/>
      </c>
    </row>
    <row r="411" ht="15.75" customHeight="1">
      <c r="A411" s="112"/>
      <c r="B411" s="244"/>
      <c r="C411" s="245"/>
      <c r="D411" s="245"/>
      <c r="E411" s="220" t="str">
        <f>IF($D411="","",VLOOKUP($D411,DMKH!$A$9:$D$50006,2,0))</f>
        <v/>
      </c>
      <c r="F411" s="220" t="str">
        <f>IF($D411="","",VLOOKUP($D411,DMKH!$A$9:$D$50006,3,0))</f>
        <v/>
      </c>
      <c r="G411" s="220" t="str">
        <f>IF($D411="","",VLOOKUP($D411,DMKH!$A$9:$D$50006,4,0))</f>
        <v/>
      </c>
      <c r="H411" s="113"/>
      <c r="I411" s="113"/>
      <c r="J411" s="113"/>
      <c r="K411" s="112"/>
      <c r="L411" s="224" t="str">
        <f>IF($K411="","",VLOOKUP($K411,'Tong hop'!$A$10:$O$50000,2,0))</f>
        <v/>
      </c>
      <c r="M411" s="225" t="str">
        <f>IF($K411="","",VLOOKUP($K411,'Tong hop'!$A$10:$O$50000,3,0))</f>
        <v/>
      </c>
      <c r="N411" s="246"/>
      <c r="O411" s="227" t="str">
        <f t="shared" si="2"/>
        <v/>
      </c>
      <c r="P411" s="158"/>
      <c r="Q411" s="247"/>
      <c r="R411" s="229" t="str">
        <f>IF(LEFT(A411,2)="PX",IF(K411="",0,VLOOKUP(K411,'Tong hop'!$N$10:$O$50000,2,0)),"")</f>
        <v/>
      </c>
      <c r="S411" s="230">
        <f t="shared" si="3"/>
        <v>0</v>
      </c>
      <c r="T411" s="229" t="str">
        <f>IF($K411="","",VLOOKUP($K411,'Tong hop'!$A$10:$K$50000,10,0))</f>
        <v/>
      </c>
      <c r="U411" s="230" t="str">
        <f>IF($K411="","",VLOOKUP($K411,'Tong hop'!$A$10:$K$50000,11,0))</f>
        <v/>
      </c>
      <c r="V411" s="231">
        <f t="shared" si="4"/>
        <v>0</v>
      </c>
      <c r="W411" s="231" t="str">
        <f t="shared" si="5"/>
        <v/>
      </c>
      <c r="X411" s="231">
        <f t="shared" si="6"/>
        <v>0</v>
      </c>
      <c r="Y411" s="231" t="str">
        <f t="shared" si="7"/>
        <v/>
      </c>
      <c r="Z411" s="232" t="str">
        <f t="shared" si="8"/>
        <v/>
      </c>
    </row>
    <row r="412" ht="15.75" customHeight="1">
      <c r="A412" s="112"/>
      <c r="B412" s="244"/>
      <c r="C412" s="245"/>
      <c r="D412" s="245"/>
      <c r="E412" s="220" t="str">
        <f>IF($D412="","",VLOOKUP($D412,DMKH!$A$9:$D$50006,2,0))</f>
        <v/>
      </c>
      <c r="F412" s="220" t="str">
        <f>IF($D412="","",VLOOKUP($D412,DMKH!$A$9:$D$50006,3,0))</f>
        <v/>
      </c>
      <c r="G412" s="220" t="str">
        <f>IF($D412="","",VLOOKUP($D412,DMKH!$A$9:$D$50006,4,0))</f>
        <v/>
      </c>
      <c r="H412" s="113"/>
      <c r="I412" s="113"/>
      <c r="J412" s="113"/>
      <c r="K412" s="112"/>
      <c r="L412" s="224" t="str">
        <f>IF($K412="","",VLOOKUP($K412,'Tong hop'!$A$10:$O$50000,2,0))</f>
        <v/>
      </c>
      <c r="M412" s="225" t="str">
        <f>IF($K412="","",VLOOKUP($K412,'Tong hop'!$A$10:$O$50000,3,0))</f>
        <v/>
      </c>
      <c r="N412" s="246"/>
      <c r="O412" s="227" t="str">
        <f t="shared" si="2"/>
        <v/>
      </c>
      <c r="P412" s="158"/>
      <c r="Q412" s="247"/>
      <c r="R412" s="229" t="str">
        <f>IF(LEFT(A412,2)="PX",IF(K412="",0,VLOOKUP(K412,'Tong hop'!$N$10:$O$50000,2,0)),"")</f>
        <v/>
      </c>
      <c r="S412" s="230">
        <f t="shared" si="3"/>
        <v>0</v>
      </c>
      <c r="T412" s="229" t="str">
        <f>IF($K412="","",VLOOKUP($K412,'Tong hop'!$A$10:$K$50000,10,0))</f>
        <v/>
      </c>
      <c r="U412" s="230" t="str">
        <f>IF($K412="","",VLOOKUP($K412,'Tong hop'!$A$10:$K$50000,11,0))</f>
        <v/>
      </c>
      <c r="V412" s="231">
        <f t="shared" si="4"/>
        <v>0</v>
      </c>
      <c r="W412" s="231" t="str">
        <f t="shared" si="5"/>
        <v/>
      </c>
      <c r="X412" s="231">
        <f t="shared" si="6"/>
        <v>0</v>
      </c>
      <c r="Y412" s="231" t="str">
        <f t="shared" si="7"/>
        <v/>
      </c>
      <c r="Z412" s="232" t="str">
        <f t="shared" si="8"/>
        <v/>
      </c>
    </row>
    <row r="413" ht="15.75" customHeight="1">
      <c r="A413" s="112"/>
      <c r="B413" s="244"/>
      <c r="C413" s="245"/>
      <c r="D413" s="245"/>
      <c r="E413" s="220" t="str">
        <f>IF($D413="","",VLOOKUP($D413,DMKH!$A$9:$D$50006,2,0))</f>
        <v/>
      </c>
      <c r="F413" s="220" t="str">
        <f>IF($D413="","",VLOOKUP($D413,DMKH!$A$9:$D$50006,3,0))</f>
        <v/>
      </c>
      <c r="G413" s="220" t="str">
        <f>IF($D413="","",VLOOKUP($D413,DMKH!$A$9:$D$50006,4,0))</f>
        <v/>
      </c>
      <c r="H413" s="113"/>
      <c r="I413" s="113"/>
      <c r="J413" s="113"/>
      <c r="K413" s="112"/>
      <c r="L413" s="224" t="str">
        <f>IF($K413="","",VLOOKUP($K413,'Tong hop'!$A$10:$O$50000,2,0))</f>
        <v/>
      </c>
      <c r="M413" s="225" t="str">
        <f>IF($K413="","",VLOOKUP($K413,'Tong hop'!$A$10:$O$50000,3,0))</f>
        <v/>
      </c>
      <c r="N413" s="246"/>
      <c r="O413" s="227" t="str">
        <f t="shared" si="2"/>
        <v/>
      </c>
      <c r="P413" s="158"/>
      <c r="Q413" s="247"/>
      <c r="R413" s="229" t="str">
        <f>IF(LEFT(A413,2)="PX",IF(K413="",0,VLOOKUP(K413,'Tong hop'!$N$10:$O$50000,2,0)),"")</f>
        <v/>
      </c>
      <c r="S413" s="230">
        <f t="shared" si="3"/>
        <v>0</v>
      </c>
      <c r="T413" s="229" t="str">
        <f>IF($K413="","",VLOOKUP($K413,'Tong hop'!$A$10:$K$50000,10,0))</f>
        <v/>
      </c>
      <c r="U413" s="230" t="str">
        <f>IF($K413="","",VLOOKUP($K413,'Tong hop'!$A$10:$K$50000,11,0))</f>
        <v/>
      </c>
      <c r="V413" s="231">
        <f t="shared" si="4"/>
        <v>0</v>
      </c>
      <c r="W413" s="231" t="str">
        <f t="shared" si="5"/>
        <v/>
      </c>
      <c r="X413" s="231">
        <f t="shared" si="6"/>
        <v>0</v>
      </c>
      <c r="Y413" s="231" t="str">
        <f t="shared" si="7"/>
        <v/>
      </c>
      <c r="Z413" s="232" t="str">
        <f t="shared" si="8"/>
        <v/>
      </c>
    </row>
    <row r="414" ht="15.75" customHeight="1">
      <c r="A414" s="112"/>
      <c r="B414" s="244"/>
      <c r="C414" s="245"/>
      <c r="D414" s="245"/>
      <c r="E414" s="220" t="str">
        <f>IF($D414="","",VLOOKUP($D414,DMKH!$A$9:$D$50006,2,0))</f>
        <v/>
      </c>
      <c r="F414" s="220" t="str">
        <f>IF($D414="","",VLOOKUP($D414,DMKH!$A$9:$D$50006,3,0))</f>
        <v/>
      </c>
      <c r="G414" s="220" t="str">
        <f>IF($D414="","",VLOOKUP($D414,DMKH!$A$9:$D$50006,4,0))</f>
        <v/>
      </c>
      <c r="H414" s="113"/>
      <c r="I414" s="113"/>
      <c r="J414" s="113"/>
      <c r="K414" s="112"/>
      <c r="L414" s="224" t="str">
        <f>IF($K414="","",VLOOKUP($K414,'Tong hop'!$A$10:$O$50000,2,0))</f>
        <v/>
      </c>
      <c r="M414" s="225" t="str">
        <f>IF($K414="","",VLOOKUP($K414,'Tong hop'!$A$10:$O$50000,3,0))</f>
        <v/>
      </c>
      <c r="N414" s="246"/>
      <c r="O414" s="227" t="str">
        <f t="shared" si="2"/>
        <v/>
      </c>
      <c r="P414" s="158"/>
      <c r="Q414" s="247"/>
      <c r="R414" s="229" t="str">
        <f>IF(LEFT(A414,2)="PX",IF(K414="",0,VLOOKUP(K414,'Tong hop'!$N$10:$O$50000,2,0)),"")</f>
        <v/>
      </c>
      <c r="S414" s="230">
        <f t="shared" si="3"/>
        <v>0</v>
      </c>
      <c r="T414" s="229" t="str">
        <f>IF($K414="","",VLOOKUP($K414,'Tong hop'!$A$10:$K$50000,10,0))</f>
        <v/>
      </c>
      <c r="U414" s="230" t="str">
        <f>IF($K414="","",VLOOKUP($K414,'Tong hop'!$A$10:$K$50000,11,0))</f>
        <v/>
      </c>
      <c r="V414" s="231">
        <f t="shared" si="4"/>
        <v>0</v>
      </c>
      <c r="W414" s="231" t="str">
        <f t="shared" si="5"/>
        <v/>
      </c>
      <c r="X414" s="231">
        <f t="shared" si="6"/>
        <v>0</v>
      </c>
      <c r="Y414" s="231" t="str">
        <f t="shared" si="7"/>
        <v/>
      </c>
      <c r="Z414" s="232" t="str">
        <f t="shared" si="8"/>
        <v/>
      </c>
    </row>
    <row r="415" ht="15.75" customHeight="1">
      <c r="A415" s="112"/>
      <c r="B415" s="244"/>
      <c r="C415" s="245"/>
      <c r="D415" s="245"/>
      <c r="E415" s="220" t="str">
        <f>IF($D415="","",VLOOKUP($D415,DMKH!$A$9:$D$50006,2,0))</f>
        <v/>
      </c>
      <c r="F415" s="220" t="str">
        <f>IF($D415="","",VLOOKUP($D415,DMKH!$A$9:$D$50006,3,0))</f>
        <v/>
      </c>
      <c r="G415" s="220" t="str">
        <f>IF($D415="","",VLOOKUP($D415,DMKH!$A$9:$D$50006,4,0))</f>
        <v/>
      </c>
      <c r="H415" s="113"/>
      <c r="I415" s="113"/>
      <c r="J415" s="113"/>
      <c r="K415" s="112"/>
      <c r="L415" s="224" t="str">
        <f>IF($K415="","",VLOOKUP($K415,'Tong hop'!$A$10:$O$50000,2,0))</f>
        <v/>
      </c>
      <c r="M415" s="225" t="str">
        <f>IF($K415="","",VLOOKUP($K415,'Tong hop'!$A$10:$O$50000,3,0))</f>
        <v/>
      </c>
      <c r="N415" s="246"/>
      <c r="O415" s="227" t="str">
        <f t="shared" si="2"/>
        <v/>
      </c>
      <c r="P415" s="158"/>
      <c r="Q415" s="247"/>
      <c r="R415" s="229" t="str">
        <f>IF(LEFT(A415,2)="PX",IF(K415="",0,VLOOKUP(K415,'Tong hop'!$N$10:$O$50000,2,0)),"")</f>
        <v/>
      </c>
      <c r="S415" s="230">
        <f t="shared" si="3"/>
        <v>0</v>
      </c>
      <c r="T415" s="229" t="str">
        <f>IF($K415="","",VLOOKUP($K415,'Tong hop'!$A$10:$K$50000,10,0))</f>
        <v/>
      </c>
      <c r="U415" s="230" t="str">
        <f>IF($K415="","",VLOOKUP($K415,'Tong hop'!$A$10:$K$50000,11,0))</f>
        <v/>
      </c>
      <c r="V415" s="231">
        <f t="shared" si="4"/>
        <v>0</v>
      </c>
      <c r="W415" s="231" t="str">
        <f t="shared" si="5"/>
        <v/>
      </c>
      <c r="X415" s="231">
        <f t="shared" si="6"/>
        <v>0</v>
      </c>
      <c r="Y415" s="231" t="str">
        <f t="shared" si="7"/>
        <v/>
      </c>
      <c r="Z415" s="232" t="str">
        <f t="shared" si="8"/>
        <v/>
      </c>
    </row>
    <row r="416" ht="15.75" customHeight="1">
      <c r="A416" s="112"/>
      <c r="B416" s="244"/>
      <c r="C416" s="245"/>
      <c r="D416" s="245"/>
      <c r="E416" s="220" t="str">
        <f>IF($D416="","",VLOOKUP($D416,DMKH!$A$9:$D$50006,2,0))</f>
        <v/>
      </c>
      <c r="F416" s="220" t="str">
        <f>IF($D416="","",VLOOKUP($D416,DMKH!$A$9:$D$50006,3,0))</f>
        <v/>
      </c>
      <c r="G416" s="220" t="str">
        <f>IF($D416="","",VLOOKUP($D416,DMKH!$A$9:$D$50006,4,0))</f>
        <v/>
      </c>
      <c r="H416" s="113"/>
      <c r="I416" s="113"/>
      <c r="J416" s="113"/>
      <c r="K416" s="112"/>
      <c r="L416" s="224" t="str">
        <f>IF($K416="","",VLOOKUP($K416,'Tong hop'!$A$10:$O$50000,2,0))</f>
        <v/>
      </c>
      <c r="M416" s="225" t="str">
        <f>IF($K416="","",VLOOKUP($K416,'Tong hop'!$A$10:$O$50000,3,0))</f>
        <v/>
      </c>
      <c r="N416" s="246"/>
      <c r="O416" s="227" t="str">
        <f t="shared" si="2"/>
        <v/>
      </c>
      <c r="P416" s="158"/>
      <c r="Q416" s="247"/>
      <c r="R416" s="229" t="str">
        <f>IF(LEFT(A416,2)="PX",IF(K416="",0,VLOOKUP(K416,'Tong hop'!$N$10:$O$50000,2,0)),"")</f>
        <v/>
      </c>
      <c r="S416" s="230">
        <f t="shared" si="3"/>
        <v>0</v>
      </c>
      <c r="T416" s="229" t="str">
        <f>IF($K416="","",VLOOKUP($K416,'Tong hop'!$A$10:$K$50000,10,0))</f>
        <v/>
      </c>
      <c r="U416" s="230" t="str">
        <f>IF($K416="","",VLOOKUP($K416,'Tong hop'!$A$10:$K$50000,11,0))</f>
        <v/>
      </c>
      <c r="V416" s="231">
        <f t="shared" si="4"/>
        <v>0</v>
      </c>
      <c r="W416" s="231" t="str">
        <f t="shared" si="5"/>
        <v/>
      </c>
      <c r="X416" s="231">
        <f t="shared" si="6"/>
        <v>0</v>
      </c>
      <c r="Y416" s="231" t="str">
        <f t="shared" si="7"/>
        <v/>
      </c>
      <c r="Z416" s="232" t="str">
        <f t="shared" si="8"/>
        <v/>
      </c>
    </row>
    <row r="417" ht="15.75" customHeight="1">
      <c r="A417" s="112"/>
      <c r="B417" s="244"/>
      <c r="C417" s="245"/>
      <c r="D417" s="245"/>
      <c r="E417" s="220" t="str">
        <f>IF($D417="","",VLOOKUP($D417,DMKH!$A$9:$D$50006,2,0))</f>
        <v/>
      </c>
      <c r="F417" s="220" t="str">
        <f>IF($D417="","",VLOOKUP($D417,DMKH!$A$9:$D$50006,3,0))</f>
        <v/>
      </c>
      <c r="G417" s="220" t="str">
        <f>IF($D417="","",VLOOKUP($D417,DMKH!$A$9:$D$50006,4,0))</f>
        <v/>
      </c>
      <c r="H417" s="113"/>
      <c r="I417" s="113"/>
      <c r="J417" s="113"/>
      <c r="K417" s="112"/>
      <c r="L417" s="224" t="str">
        <f>IF($K417="","",VLOOKUP($K417,'Tong hop'!$A$10:$O$50000,2,0))</f>
        <v/>
      </c>
      <c r="M417" s="225" t="str">
        <f>IF($K417="","",VLOOKUP($K417,'Tong hop'!$A$10:$O$50000,3,0))</f>
        <v/>
      </c>
      <c r="N417" s="246"/>
      <c r="O417" s="227" t="str">
        <f t="shared" si="2"/>
        <v/>
      </c>
      <c r="P417" s="158"/>
      <c r="Q417" s="247"/>
      <c r="R417" s="229" t="str">
        <f>IF(LEFT(A417,2)="PX",IF(K417="",0,VLOOKUP(K417,'Tong hop'!$N$10:$O$50000,2,0)),"")</f>
        <v/>
      </c>
      <c r="S417" s="230">
        <f t="shared" si="3"/>
        <v>0</v>
      </c>
      <c r="T417" s="229" t="str">
        <f>IF($K417="","",VLOOKUP($K417,'Tong hop'!$A$10:$K$50000,10,0))</f>
        <v/>
      </c>
      <c r="U417" s="230" t="str">
        <f>IF($K417="","",VLOOKUP($K417,'Tong hop'!$A$10:$K$50000,11,0))</f>
        <v/>
      </c>
      <c r="V417" s="231">
        <f t="shared" si="4"/>
        <v>0</v>
      </c>
      <c r="W417" s="231" t="str">
        <f t="shared" si="5"/>
        <v/>
      </c>
      <c r="X417" s="231">
        <f t="shared" si="6"/>
        <v>0</v>
      </c>
      <c r="Y417" s="231" t="str">
        <f t="shared" si="7"/>
        <v/>
      </c>
      <c r="Z417" s="232" t="str">
        <f t="shared" si="8"/>
        <v/>
      </c>
    </row>
    <row r="418" ht="15.75" customHeight="1">
      <c r="A418" s="112"/>
      <c r="B418" s="244"/>
      <c r="C418" s="245"/>
      <c r="D418" s="245"/>
      <c r="E418" s="220" t="str">
        <f>IF($D418="","",VLOOKUP($D418,DMKH!$A$9:$D$50006,2,0))</f>
        <v/>
      </c>
      <c r="F418" s="220" t="str">
        <f>IF($D418="","",VLOOKUP($D418,DMKH!$A$9:$D$50006,3,0))</f>
        <v/>
      </c>
      <c r="G418" s="220" t="str">
        <f>IF($D418="","",VLOOKUP($D418,DMKH!$A$9:$D$50006,4,0))</f>
        <v/>
      </c>
      <c r="H418" s="113"/>
      <c r="I418" s="113"/>
      <c r="J418" s="113"/>
      <c r="K418" s="112"/>
      <c r="L418" s="224" t="str">
        <f>IF($K418="","",VLOOKUP($K418,'Tong hop'!$A$10:$O$50000,2,0))</f>
        <v/>
      </c>
      <c r="M418" s="225" t="str">
        <f>IF($K418="","",VLOOKUP($K418,'Tong hop'!$A$10:$O$50000,3,0))</f>
        <v/>
      </c>
      <c r="N418" s="246"/>
      <c r="O418" s="227" t="str">
        <f t="shared" si="2"/>
        <v/>
      </c>
      <c r="P418" s="158"/>
      <c r="Q418" s="247"/>
      <c r="R418" s="229" t="str">
        <f>IF(LEFT(A418,2)="PX",IF(K418="",0,VLOOKUP(K418,'Tong hop'!$N$10:$O$50000,2,0)),"")</f>
        <v/>
      </c>
      <c r="S418" s="230">
        <f t="shared" si="3"/>
        <v>0</v>
      </c>
      <c r="T418" s="229" t="str">
        <f>IF($K418="","",VLOOKUP($K418,'Tong hop'!$A$10:$K$50000,10,0))</f>
        <v/>
      </c>
      <c r="U418" s="230" t="str">
        <f>IF($K418="","",VLOOKUP($K418,'Tong hop'!$A$10:$K$50000,11,0))</f>
        <v/>
      </c>
      <c r="V418" s="231">
        <f t="shared" si="4"/>
        <v>0</v>
      </c>
      <c r="W418" s="231" t="str">
        <f t="shared" si="5"/>
        <v/>
      </c>
      <c r="X418" s="231">
        <f t="shared" si="6"/>
        <v>0</v>
      </c>
      <c r="Y418" s="231" t="str">
        <f t="shared" si="7"/>
        <v/>
      </c>
      <c r="Z418" s="232" t="str">
        <f t="shared" si="8"/>
        <v/>
      </c>
    </row>
    <row r="419" ht="15.75" customHeight="1">
      <c r="A419" s="112"/>
      <c r="B419" s="244"/>
      <c r="C419" s="245"/>
      <c r="D419" s="245"/>
      <c r="E419" s="220" t="str">
        <f>IF($D419="","",VLOOKUP($D419,DMKH!$A$9:$D$50006,2,0))</f>
        <v/>
      </c>
      <c r="F419" s="220" t="str">
        <f>IF($D419="","",VLOOKUP($D419,DMKH!$A$9:$D$50006,3,0))</f>
        <v/>
      </c>
      <c r="G419" s="220" t="str">
        <f>IF($D419="","",VLOOKUP($D419,DMKH!$A$9:$D$50006,4,0))</f>
        <v/>
      </c>
      <c r="H419" s="113"/>
      <c r="I419" s="113"/>
      <c r="J419" s="113"/>
      <c r="K419" s="112"/>
      <c r="L419" s="224" t="str">
        <f>IF($K419="","",VLOOKUP($K419,'Tong hop'!$A$10:$O$50000,2,0))</f>
        <v/>
      </c>
      <c r="M419" s="225" t="str">
        <f>IF($K419="","",VLOOKUP($K419,'Tong hop'!$A$10:$O$50000,3,0))</f>
        <v/>
      </c>
      <c r="N419" s="246"/>
      <c r="O419" s="227" t="str">
        <f t="shared" si="2"/>
        <v/>
      </c>
      <c r="P419" s="158"/>
      <c r="Q419" s="247"/>
      <c r="R419" s="229" t="str">
        <f>IF(LEFT(A419,2)="PX",IF(K419="",0,VLOOKUP(K419,'Tong hop'!$N$10:$O$50000,2,0)),"")</f>
        <v/>
      </c>
      <c r="S419" s="230">
        <f t="shared" si="3"/>
        <v>0</v>
      </c>
      <c r="T419" s="229" t="str">
        <f>IF($K419="","",VLOOKUP($K419,'Tong hop'!$A$10:$K$50000,10,0))</f>
        <v/>
      </c>
      <c r="U419" s="230" t="str">
        <f>IF($K419="","",VLOOKUP($K419,'Tong hop'!$A$10:$K$50000,11,0))</f>
        <v/>
      </c>
      <c r="V419" s="231">
        <f t="shared" si="4"/>
        <v>0</v>
      </c>
      <c r="W419" s="231" t="str">
        <f t="shared" si="5"/>
        <v/>
      </c>
      <c r="X419" s="231">
        <f t="shared" si="6"/>
        <v>0</v>
      </c>
      <c r="Y419" s="231" t="str">
        <f t="shared" si="7"/>
        <v/>
      </c>
      <c r="Z419" s="232" t="str">
        <f t="shared" si="8"/>
        <v/>
      </c>
    </row>
    <row r="420" ht="15.75" customHeight="1">
      <c r="A420" s="112"/>
      <c r="B420" s="244"/>
      <c r="C420" s="245"/>
      <c r="D420" s="245"/>
      <c r="E420" s="220" t="str">
        <f>IF($D420="","",VLOOKUP($D420,DMKH!$A$9:$D$50006,2,0))</f>
        <v/>
      </c>
      <c r="F420" s="220" t="str">
        <f>IF($D420="","",VLOOKUP($D420,DMKH!$A$9:$D$50006,3,0))</f>
        <v/>
      </c>
      <c r="G420" s="220" t="str">
        <f>IF($D420="","",VLOOKUP($D420,DMKH!$A$9:$D$50006,4,0))</f>
        <v/>
      </c>
      <c r="H420" s="113"/>
      <c r="I420" s="113"/>
      <c r="J420" s="113"/>
      <c r="K420" s="112"/>
      <c r="L420" s="224" t="str">
        <f>IF($K420="","",VLOOKUP($K420,'Tong hop'!$A$10:$O$50000,2,0))</f>
        <v/>
      </c>
      <c r="M420" s="225" t="str">
        <f>IF($K420="","",VLOOKUP($K420,'Tong hop'!$A$10:$O$50000,3,0))</f>
        <v/>
      </c>
      <c r="N420" s="246"/>
      <c r="O420" s="227" t="str">
        <f t="shared" si="2"/>
        <v/>
      </c>
      <c r="P420" s="158"/>
      <c r="Q420" s="247"/>
      <c r="R420" s="229" t="str">
        <f>IF(LEFT(A420,2)="PX",IF(K420="",0,VLOOKUP(K420,'Tong hop'!$N$10:$O$50000,2,0)),"")</f>
        <v/>
      </c>
      <c r="S420" s="230">
        <f t="shared" si="3"/>
        <v>0</v>
      </c>
      <c r="T420" s="229" t="str">
        <f>IF($K420="","",VLOOKUP($K420,'Tong hop'!$A$10:$K$50000,10,0))</f>
        <v/>
      </c>
      <c r="U420" s="230" t="str">
        <f>IF($K420="","",VLOOKUP($K420,'Tong hop'!$A$10:$K$50000,11,0))</f>
        <v/>
      </c>
      <c r="V420" s="231">
        <f t="shared" si="4"/>
        <v>0</v>
      </c>
      <c r="W420" s="231" t="str">
        <f t="shared" si="5"/>
        <v/>
      </c>
      <c r="X420" s="231">
        <f t="shared" si="6"/>
        <v>0</v>
      </c>
      <c r="Y420" s="231" t="str">
        <f t="shared" si="7"/>
        <v/>
      </c>
      <c r="Z420" s="232" t="str">
        <f t="shared" si="8"/>
        <v/>
      </c>
    </row>
    <row r="421" ht="15.75" customHeight="1">
      <c r="A421" s="112"/>
      <c r="B421" s="244"/>
      <c r="C421" s="245"/>
      <c r="D421" s="245"/>
      <c r="E421" s="220" t="str">
        <f>IF($D421="","",VLOOKUP($D421,DMKH!$A$9:$D$50006,2,0))</f>
        <v/>
      </c>
      <c r="F421" s="220" t="str">
        <f>IF($D421="","",VLOOKUP($D421,DMKH!$A$9:$D$50006,3,0))</f>
        <v/>
      </c>
      <c r="G421" s="220" t="str">
        <f>IF($D421="","",VLOOKUP($D421,DMKH!$A$9:$D$50006,4,0))</f>
        <v/>
      </c>
      <c r="H421" s="113"/>
      <c r="I421" s="113"/>
      <c r="J421" s="113"/>
      <c r="K421" s="112"/>
      <c r="L421" s="224" t="str">
        <f>IF($K421="","",VLOOKUP($K421,'Tong hop'!$A$10:$O$50000,2,0))</f>
        <v/>
      </c>
      <c r="M421" s="225" t="str">
        <f>IF($K421="","",VLOOKUP($K421,'Tong hop'!$A$10:$O$50000,3,0))</f>
        <v/>
      </c>
      <c r="N421" s="246"/>
      <c r="O421" s="227" t="str">
        <f t="shared" si="2"/>
        <v/>
      </c>
      <c r="P421" s="158"/>
      <c r="Q421" s="247"/>
      <c r="R421" s="229" t="str">
        <f>IF(LEFT(A421,2)="PX",IF(K421="",0,VLOOKUP(K421,'Tong hop'!$N$10:$O$50000,2,0)),"")</f>
        <v/>
      </c>
      <c r="S421" s="230">
        <f t="shared" si="3"/>
        <v>0</v>
      </c>
      <c r="T421" s="229" t="str">
        <f>IF($K421="","",VLOOKUP($K421,'Tong hop'!$A$10:$K$50000,10,0))</f>
        <v/>
      </c>
      <c r="U421" s="230" t="str">
        <f>IF($K421="","",VLOOKUP($K421,'Tong hop'!$A$10:$K$50000,11,0))</f>
        <v/>
      </c>
      <c r="V421" s="231">
        <f t="shared" si="4"/>
        <v>0</v>
      </c>
      <c r="W421" s="231" t="str">
        <f t="shared" si="5"/>
        <v/>
      </c>
      <c r="X421" s="231">
        <f t="shared" si="6"/>
        <v>0</v>
      </c>
      <c r="Y421" s="231" t="str">
        <f t="shared" si="7"/>
        <v/>
      </c>
      <c r="Z421" s="232" t="str">
        <f t="shared" si="8"/>
        <v/>
      </c>
    </row>
    <row r="422" ht="15.75" customHeight="1">
      <c r="A422" s="112"/>
      <c r="B422" s="244"/>
      <c r="C422" s="245"/>
      <c r="D422" s="245"/>
      <c r="E422" s="220" t="str">
        <f>IF($D422="","",VLOOKUP($D422,DMKH!$A$9:$D$50006,2,0))</f>
        <v/>
      </c>
      <c r="F422" s="220" t="str">
        <f>IF($D422="","",VLOOKUP($D422,DMKH!$A$9:$D$50006,3,0))</f>
        <v/>
      </c>
      <c r="G422" s="220" t="str">
        <f>IF($D422="","",VLOOKUP($D422,DMKH!$A$9:$D$50006,4,0))</f>
        <v/>
      </c>
      <c r="H422" s="113"/>
      <c r="I422" s="113"/>
      <c r="J422" s="113"/>
      <c r="K422" s="112"/>
      <c r="L422" s="224" t="str">
        <f>IF($K422="","",VLOOKUP($K422,'Tong hop'!$A$10:$O$50000,2,0))</f>
        <v/>
      </c>
      <c r="M422" s="225" t="str">
        <f>IF($K422="","",VLOOKUP($K422,'Tong hop'!$A$10:$O$50000,3,0))</f>
        <v/>
      </c>
      <c r="N422" s="246"/>
      <c r="O422" s="227" t="str">
        <f t="shared" si="2"/>
        <v/>
      </c>
      <c r="P422" s="158"/>
      <c r="Q422" s="247"/>
      <c r="R422" s="229" t="str">
        <f>IF(LEFT(A422,2)="PX",IF(K422="",0,VLOOKUP(K422,'Tong hop'!$N$10:$O$50000,2,0)),"")</f>
        <v/>
      </c>
      <c r="S422" s="230">
        <f t="shared" si="3"/>
        <v>0</v>
      </c>
      <c r="T422" s="229" t="str">
        <f>IF($K422="","",VLOOKUP($K422,'Tong hop'!$A$10:$K$50000,10,0))</f>
        <v/>
      </c>
      <c r="U422" s="230" t="str">
        <f>IF($K422="","",VLOOKUP($K422,'Tong hop'!$A$10:$K$50000,11,0))</f>
        <v/>
      </c>
      <c r="V422" s="231">
        <f t="shared" si="4"/>
        <v>0</v>
      </c>
      <c r="W422" s="231" t="str">
        <f t="shared" si="5"/>
        <v/>
      </c>
      <c r="X422" s="231">
        <f t="shared" si="6"/>
        <v>0</v>
      </c>
      <c r="Y422" s="231" t="str">
        <f t="shared" si="7"/>
        <v/>
      </c>
      <c r="Z422" s="232" t="str">
        <f t="shared" si="8"/>
        <v/>
      </c>
    </row>
    <row r="423" ht="15.75" customHeight="1">
      <c r="A423" s="112"/>
      <c r="B423" s="244"/>
      <c r="C423" s="245"/>
      <c r="D423" s="245"/>
      <c r="E423" s="220" t="str">
        <f>IF($D423="","",VLOOKUP($D423,DMKH!$A$9:$D$50006,2,0))</f>
        <v/>
      </c>
      <c r="F423" s="220" t="str">
        <f>IF($D423="","",VLOOKUP($D423,DMKH!$A$9:$D$50006,3,0))</f>
        <v/>
      </c>
      <c r="G423" s="220" t="str">
        <f>IF($D423="","",VLOOKUP($D423,DMKH!$A$9:$D$50006,4,0))</f>
        <v/>
      </c>
      <c r="H423" s="113"/>
      <c r="I423" s="113"/>
      <c r="J423" s="113"/>
      <c r="K423" s="112"/>
      <c r="L423" s="224" t="str">
        <f>IF($K423="","",VLOOKUP($K423,'Tong hop'!$A$10:$O$50000,2,0))</f>
        <v/>
      </c>
      <c r="M423" s="225" t="str">
        <f>IF($K423="","",VLOOKUP($K423,'Tong hop'!$A$10:$O$50000,3,0))</f>
        <v/>
      </c>
      <c r="N423" s="246"/>
      <c r="O423" s="227" t="str">
        <f t="shared" si="2"/>
        <v/>
      </c>
      <c r="P423" s="158"/>
      <c r="Q423" s="247"/>
      <c r="R423" s="229" t="str">
        <f>IF(LEFT(A423,2)="PX",IF(K423="",0,VLOOKUP(K423,'Tong hop'!$N$10:$O$50000,2,0)),"")</f>
        <v/>
      </c>
      <c r="S423" s="230">
        <f t="shared" si="3"/>
        <v>0</v>
      </c>
      <c r="T423" s="229" t="str">
        <f>IF($K423="","",VLOOKUP($K423,'Tong hop'!$A$10:$K$50000,10,0))</f>
        <v/>
      </c>
      <c r="U423" s="230" t="str">
        <f>IF($K423="","",VLOOKUP($K423,'Tong hop'!$A$10:$K$50000,11,0))</f>
        <v/>
      </c>
      <c r="V423" s="231">
        <f t="shared" si="4"/>
        <v>0</v>
      </c>
      <c r="W423" s="231" t="str">
        <f t="shared" si="5"/>
        <v/>
      </c>
      <c r="X423" s="231">
        <f t="shared" si="6"/>
        <v>0</v>
      </c>
      <c r="Y423" s="231" t="str">
        <f t="shared" si="7"/>
        <v/>
      </c>
      <c r="Z423" s="232" t="str">
        <f t="shared" si="8"/>
        <v/>
      </c>
    </row>
    <row r="424" ht="15.75" customHeight="1">
      <c r="A424" s="112"/>
      <c r="B424" s="244"/>
      <c r="C424" s="245"/>
      <c r="D424" s="245"/>
      <c r="E424" s="220" t="str">
        <f>IF($D424="","",VLOOKUP($D424,DMKH!$A$9:$D$50006,2,0))</f>
        <v/>
      </c>
      <c r="F424" s="220" t="str">
        <f>IF($D424="","",VLOOKUP($D424,DMKH!$A$9:$D$50006,3,0))</f>
        <v/>
      </c>
      <c r="G424" s="220" t="str">
        <f>IF($D424="","",VLOOKUP($D424,DMKH!$A$9:$D$50006,4,0))</f>
        <v/>
      </c>
      <c r="H424" s="113"/>
      <c r="I424" s="113"/>
      <c r="J424" s="113"/>
      <c r="K424" s="112"/>
      <c r="L424" s="224" t="str">
        <f>IF($K424="","",VLOOKUP($K424,'Tong hop'!$A$10:$O$50000,2,0))</f>
        <v/>
      </c>
      <c r="M424" s="225" t="str">
        <f>IF($K424="","",VLOOKUP($K424,'Tong hop'!$A$10:$O$50000,3,0))</f>
        <v/>
      </c>
      <c r="N424" s="246"/>
      <c r="O424" s="227" t="str">
        <f t="shared" si="2"/>
        <v/>
      </c>
      <c r="P424" s="158"/>
      <c r="Q424" s="247"/>
      <c r="R424" s="229" t="str">
        <f>IF(LEFT(A424,2)="PX",IF(K424="",0,VLOOKUP(K424,'Tong hop'!$N$10:$O$50000,2,0)),"")</f>
        <v/>
      </c>
      <c r="S424" s="230">
        <f t="shared" si="3"/>
        <v>0</v>
      </c>
      <c r="T424" s="229" t="str">
        <f>IF($K424="","",VLOOKUP($K424,'Tong hop'!$A$10:$K$50000,10,0))</f>
        <v/>
      </c>
      <c r="U424" s="230" t="str">
        <f>IF($K424="","",VLOOKUP($K424,'Tong hop'!$A$10:$K$50000,11,0))</f>
        <v/>
      </c>
      <c r="V424" s="231">
        <f t="shared" si="4"/>
        <v>0</v>
      </c>
      <c r="W424" s="231" t="str">
        <f t="shared" si="5"/>
        <v/>
      </c>
      <c r="X424" s="231">
        <f t="shared" si="6"/>
        <v>0</v>
      </c>
      <c r="Y424" s="231" t="str">
        <f t="shared" si="7"/>
        <v/>
      </c>
      <c r="Z424" s="232" t="str">
        <f t="shared" si="8"/>
        <v/>
      </c>
    </row>
    <row r="425" ht="15.75" customHeight="1">
      <c r="A425" s="112"/>
      <c r="B425" s="244"/>
      <c r="C425" s="245"/>
      <c r="D425" s="245"/>
      <c r="E425" s="220" t="str">
        <f>IF($D425="","",VLOOKUP($D425,DMKH!$A$9:$D$50006,2,0))</f>
        <v/>
      </c>
      <c r="F425" s="220" t="str">
        <f>IF($D425="","",VLOOKUP($D425,DMKH!$A$9:$D$50006,3,0))</f>
        <v/>
      </c>
      <c r="G425" s="220" t="str">
        <f>IF($D425="","",VLOOKUP($D425,DMKH!$A$9:$D$50006,4,0))</f>
        <v/>
      </c>
      <c r="H425" s="113"/>
      <c r="I425" s="113"/>
      <c r="J425" s="113"/>
      <c r="K425" s="112"/>
      <c r="L425" s="224" t="str">
        <f>IF($K425="","",VLOOKUP($K425,'Tong hop'!$A$10:$O$50000,2,0))</f>
        <v/>
      </c>
      <c r="M425" s="225" t="str">
        <f>IF($K425="","",VLOOKUP($K425,'Tong hop'!$A$10:$O$50000,3,0))</f>
        <v/>
      </c>
      <c r="N425" s="246"/>
      <c r="O425" s="227" t="str">
        <f t="shared" si="2"/>
        <v/>
      </c>
      <c r="P425" s="158"/>
      <c r="Q425" s="247"/>
      <c r="R425" s="229" t="str">
        <f>IF(LEFT(A425,2)="PX",IF(K425="",0,VLOOKUP(K425,'Tong hop'!$N$10:$O$50000,2,0)),"")</f>
        <v/>
      </c>
      <c r="S425" s="230">
        <f t="shared" si="3"/>
        <v>0</v>
      </c>
      <c r="T425" s="229" t="str">
        <f>IF($K425="","",VLOOKUP($K425,'Tong hop'!$A$10:$K$50000,10,0))</f>
        <v/>
      </c>
      <c r="U425" s="230" t="str">
        <f>IF($K425="","",VLOOKUP($K425,'Tong hop'!$A$10:$K$50000,11,0))</f>
        <v/>
      </c>
      <c r="V425" s="231">
        <f t="shared" si="4"/>
        <v>0</v>
      </c>
      <c r="W425" s="231" t="str">
        <f t="shared" si="5"/>
        <v/>
      </c>
      <c r="X425" s="231">
        <f t="shared" si="6"/>
        <v>0</v>
      </c>
      <c r="Y425" s="231" t="str">
        <f t="shared" si="7"/>
        <v/>
      </c>
      <c r="Z425" s="232" t="str">
        <f t="shared" si="8"/>
        <v/>
      </c>
    </row>
    <row r="426" ht="15.75" customHeight="1">
      <c r="A426" s="112"/>
      <c r="B426" s="244"/>
      <c r="C426" s="245"/>
      <c r="D426" s="245"/>
      <c r="E426" s="220" t="str">
        <f>IF($D426="","",VLOOKUP($D426,DMKH!$A$9:$D$50006,2,0))</f>
        <v/>
      </c>
      <c r="F426" s="220" t="str">
        <f>IF($D426="","",VLOOKUP($D426,DMKH!$A$9:$D$50006,3,0))</f>
        <v/>
      </c>
      <c r="G426" s="220" t="str">
        <f>IF($D426="","",VLOOKUP($D426,DMKH!$A$9:$D$50006,4,0))</f>
        <v/>
      </c>
      <c r="H426" s="113"/>
      <c r="I426" s="113"/>
      <c r="J426" s="113"/>
      <c r="K426" s="112"/>
      <c r="L426" s="224" t="str">
        <f>IF($K426="","",VLOOKUP($K426,'Tong hop'!$A$10:$O$50000,2,0))</f>
        <v/>
      </c>
      <c r="M426" s="225" t="str">
        <f>IF($K426="","",VLOOKUP($K426,'Tong hop'!$A$10:$O$50000,3,0))</f>
        <v/>
      </c>
      <c r="N426" s="246"/>
      <c r="O426" s="227" t="str">
        <f t="shared" si="2"/>
        <v/>
      </c>
      <c r="P426" s="158"/>
      <c r="Q426" s="247"/>
      <c r="R426" s="229" t="str">
        <f>IF(LEFT(A426,2)="PX",IF(K426="",0,VLOOKUP(K426,'Tong hop'!$N$10:$O$50000,2,0)),"")</f>
        <v/>
      </c>
      <c r="S426" s="230">
        <f t="shared" si="3"/>
        <v>0</v>
      </c>
      <c r="T426" s="229" t="str">
        <f>IF($K426="","",VLOOKUP($K426,'Tong hop'!$A$10:$K$50000,10,0))</f>
        <v/>
      </c>
      <c r="U426" s="230" t="str">
        <f>IF($K426="","",VLOOKUP($K426,'Tong hop'!$A$10:$K$50000,11,0))</f>
        <v/>
      </c>
      <c r="V426" s="231">
        <f t="shared" si="4"/>
        <v>0</v>
      </c>
      <c r="W426" s="231" t="str">
        <f t="shared" si="5"/>
        <v/>
      </c>
      <c r="X426" s="231">
        <f t="shared" si="6"/>
        <v>0</v>
      </c>
      <c r="Y426" s="231" t="str">
        <f t="shared" si="7"/>
        <v/>
      </c>
      <c r="Z426" s="232" t="str">
        <f t="shared" si="8"/>
        <v/>
      </c>
    </row>
    <row r="427" ht="15.75" customHeight="1">
      <c r="A427" s="112"/>
      <c r="B427" s="244"/>
      <c r="C427" s="245"/>
      <c r="D427" s="245"/>
      <c r="E427" s="220" t="str">
        <f>IF($D427="","",VLOOKUP($D427,DMKH!$A$9:$D$50006,2,0))</f>
        <v/>
      </c>
      <c r="F427" s="220" t="str">
        <f>IF($D427="","",VLOOKUP($D427,DMKH!$A$9:$D$50006,3,0))</f>
        <v/>
      </c>
      <c r="G427" s="220" t="str">
        <f>IF($D427="","",VLOOKUP($D427,DMKH!$A$9:$D$50006,4,0))</f>
        <v/>
      </c>
      <c r="H427" s="113"/>
      <c r="I427" s="113"/>
      <c r="J427" s="113"/>
      <c r="K427" s="112"/>
      <c r="L427" s="224" t="str">
        <f>IF($K427="","",VLOOKUP($K427,'Tong hop'!$A$10:$O$50000,2,0))</f>
        <v/>
      </c>
      <c r="M427" s="225" t="str">
        <f>IF($K427="","",VLOOKUP($K427,'Tong hop'!$A$10:$O$50000,3,0))</f>
        <v/>
      </c>
      <c r="N427" s="246"/>
      <c r="O427" s="227" t="str">
        <f t="shared" si="2"/>
        <v/>
      </c>
      <c r="P427" s="158"/>
      <c r="Q427" s="247"/>
      <c r="R427" s="229" t="str">
        <f>IF(LEFT(A427,2)="PX",IF(K427="",0,VLOOKUP(K427,'Tong hop'!$N$10:$O$50000,2,0)),"")</f>
        <v/>
      </c>
      <c r="S427" s="230">
        <f t="shared" si="3"/>
        <v>0</v>
      </c>
      <c r="T427" s="229" t="str">
        <f>IF($K427="","",VLOOKUP($K427,'Tong hop'!$A$10:$K$50000,10,0))</f>
        <v/>
      </c>
      <c r="U427" s="230" t="str">
        <f>IF($K427="","",VLOOKUP($K427,'Tong hop'!$A$10:$K$50000,11,0))</f>
        <v/>
      </c>
      <c r="V427" s="231">
        <f t="shared" si="4"/>
        <v>0</v>
      </c>
      <c r="W427" s="231" t="str">
        <f t="shared" si="5"/>
        <v/>
      </c>
      <c r="X427" s="231">
        <f t="shared" si="6"/>
        <v>0</v>
      </c>
      <c r="Y427" s="231" t="str">
        <f t="shared" si="7"/>
        <v/>
      </c>
      <c r="Z427" s="232" t="str">
        <f t="shared" si="8"/>
        <v/>
      </c>
    </row>
    <row r="428" ht="15.75" customHeight="1">
      <c r="A428" s="112"/>
      <c r="B428" s="244"/>
      <c r="C428" s="245"/>
      <c r="D428" s="245"/>
      <c r="E428" s="220" t="str">
        <f>IF($D428="","",VLOOKUP($D428,DMKH!$A$9:$D$50006,2,0))</f>
        <v/>
      </c>
      <c r="F428" s="220" t="str">
        <f>IF($D428="","",VLOOKUP($D428,DMKH!$A$9:$D$50006,3,0))</f>
        <v/>
      </c>
      <c r="G428" s="220" t="str">
        <f>IF($D428="","",VLOOKUP($D428,DMKH!$A$9:$D$50006,4,0))</f>
        <v/>
      </c>
      <c r="H428" s="113"/>
      <c r="I428" s="113"/>
      <c r="J428" s="113"/>
      <c r="K428" s="112"/>
      <c r="L428" s="224" t="str">
        <f>IF($K428="","",VLOOKUP($K428,'Tong hop'!$A$10:$O$50000,2,0))</f>
        <v/>
      </c>
      <c r="M428" s="225" t="str">
        <f>IF($K428="","",VLOOKUP($K428,'Tong hop'!$A$10:$O$50000,3,0))</f>
        <v/>
      </c>
      <c r="N428" s="246"/>
      <c r="O428" s="227" t="str">
        <f t="shared" si="2"/>
        <v/>
      </c>
      <c r="P428" s="158"/>
      <c r="Q428" s="247"/>
      <c r="R428" s="229" t="str">
        <f>IF(LEFT(A428,2)="PX",IF(K428="",0,VLOOKUP(K428,'Tong hop'!$N$10:$O$50000,2,0)),"")</f>
        <v/>
      </c>
      <c r="S428" s="230">
        <f t="shared" si="3"/>
        <v>0</v>
      </c>
      <c r="T428" s="229" t="str">
        <f>IF($K428="","",VLOOKUP($K428,'Tong hop'!$A$10:$K$50000,10,0))</f>
        <v/>
      </c>
      <c r="U428" s="230" t="str">
        <f>IF($K428="","",VLOOKUP($K428,'Tong hop'!$A$10:$K$50000,11,0))</f>
        <v/>
      </c>
      <c r="V428" s="231">
        <f t="shared" si="4"/>
        <v>0</v>
      </c>
      <c r="W428" s="231" t="str">
        <f t="shared" si="5"/>
        <v/>
      </c>
      <c r="X428" s="231">
        <f t="shared" si="6"/>
        <v>0</v>
      </c>
      <c r="Y428" s="231" t="str">
        <f t="shared" si="7"/>
        <v/>
      </c>
      <c r="Z428" s="232" t="str">
        <f t="shared" si="8"/>
        <v/>
      </c>
    </row>
    <row r="429" ht="15.75" customHeight="1">
      <c r="A429" s="112"/>
      <c r="B429" s="244"/>
      <c r="C429" s="245"/>
      <c r="D429" s="245"/>
      <c r="E429" s="220" t="str">
        <f>IF($D429="","",VLOOKUP($D429,DMKH!$A$9:$D$50006,2,0))</f>
        <v/>
      </c>
      <c r="F429" s="220" t="str">
        <f>IF($D429="","",VLOOKUP($D429,DMKH!$A$9:$D$50006,3,0))</f>
        <v/>
      </c>
      <c r="G429" s="220" t="str">
        <f>IF($D429="","",VLOOKUP($D429,DMKH!$A$9:$D$50006,4,0))</f>
        <v/>
      </c>
      <c r="H429" s="113"/>
      <c r="I429" s="113"/>
      <c r="J429" s="113"/>
      <c r="K429" s="112"/>
      <c r="L429" s="224" t="str">
        <f>IF($K429="","",VLOOKUP($K429,'Tong hop'!$A$10:$O$50000,2,0))</f>
        <v/>
      </c>
      <c r="M429" s="225" t="str">
        <f>IF($K429="","",VLOOKUP($K429,'Tong hop'!$A$10:$O$50000,3,0))</f>
        <v/>
      </c>
      <c r="N429" s="246"/>
      <c r="O429" s="227" t="str">
        <f t="shared" si="2"/>
        <v/>
      </c>
      <c r="P429" s="158"/>
      <c r="Q429" s="247"/>
      <c r="R429" s="229" t="str">
        <f>IF(LEFT(A429,2)="PX",IF(K429="",0,VLOOKUP(K429,'Tong hop'!$N$10:$O$50000,2,0)),"")</f>
        <v/>
      </c>
      <c r="S429" s="230">
        <f t="shared" si="3"/>
        <v>0</v>
      </c>
      <c r="T429" s="229" t="str">
        <f>IF($K429="","",VLOOKUP($K429,'Tong hop'!$A$10:$K$50000,10,0))</f>
        <v/>
      </c>
      <c r="U429" s="230" t="str">
        <f>IF($K429="","",VLOOKUP($K429,'Tong hop'!$A$10:$K$50000,11,0))</f>
        <v/>
      </c>
      <c r="V429" s="231">
        <f t="shared" si="4"/>
        <v>0</v>
      </c>
      <c r="W429" s="231" t="str">
        <f t="shared" si="5"/>
        <v/>
      </c>
      <c r="X429" s="231">
        <f t="shared" si="6"/>
        <v>0</v>
      </c>
      <c r="Y429" s="231" t="str">
        <f t="shared" si="7"/>
        <v/>
      </c>
      <c r="Z429" s="232" t="str">
        <f t="shared" si="8"/>
        <v/>
      </c>
    </row>
    <row r="430" ht="15.75" customHeight="1">
      <c r="A430" s="112"/>
      <c r="B430" s="244"/>
      <c r="C430" s="245"/>
      <c r="D430" s="245"/>
      <c r="E430" s="220" t="str">
        <f>IF($D430="","",VLOOKUP($D430,DMKH!$A$9:$D$50006,2,0))</f>
        <v/>
      </c>
      <c r="F430" s="220" t="str">
        <f>IF($D430="","",VLOOKUP($D430,DMKH!$A$9:$D$50006,3,0))</f>
        <v/>
      </c>
      <c r="G430" s="220" t="str">
        <f>IF($D430="","",VLOOKUP($D430,DMKH!$A$9:$D$50006,4,0))</f>
        <v/>
      </c>
      <c r="H430" s="113"/>
      <c r="I430" s="113"/>
      <c r="J430" s="113"/>
      <c r="K430" s="112"/>
      <c r="L430" s="224" t="str">
        <f>IF($K430="","",VLOOKUP($K430,'Tong hop'!$A$10:$O$50000,2,0))</f>
        <v/>
      </c>
      <c r="M430" s="225" t="str">
        <f>IF($K430="","",VLOOKUP($K430,'Tong hop'!$A$10:$O$50000,3,0))</f>
        <v/>
      </c>
      <c r="N430" s="246"/>
      <c r="O430" s="227" t="str">
        <f t="shared" si="2"/>
        <v/>
      </c>
      <c r="P430" s="158"/>
      <c r="Q430" s="247"/>
      <c r="R430" s="229" t="str">
        <f>IF(LEFT(A430,2)="PX",IF(K430="",0,VLOOKUP(K430,'Tong hop'!$N$10:$O$50000,2,0)),"")</f>
        <v/>
      </c>
      <c r="S430" s="230">
        <f t="shared" si="3"/>
        <v>0</v>
      </c>
      <c r="T430" s="229" t="str">
        <f>IF($K430="","",VLOOKUP($K430,'Tong hop'!$A$10:$K$50000,10,0))</f>
        <v/>
      </c>
      <c r="U430" s="230" t="str">
        <f>IF($K430="","",VLOOKUP($K430,'Tong hop'!$A$10:$K$50000,11,0))</f>
        <v/>
      </c>
      <c r="V430" s="231">
        <f t="shared" si="4"/>
        <v>0</v>
      </c>
      <c r="W430" s="231" t="str">
        <f t="shared" si="5"/>
        <v/>
      </c>
      <c r="X430" s="231">
        <f t="shared" si="6"/>
        <v>0</v>
      </c>
      <c r="Y430" s="231" t="str">
        <f t="shared" si="7"/>
        <v/>
      </c>
      <c r="Z430" s="232" t="str">
        <f t="shared" si="8"/>
        <v/>
      </c>
    </row>
    <row r="431" ht="15.75" customHeight="1">
      <c r="A431" s="112"/>
      <c r="B431" s="244"/>
      <c r="C431" s="245"/>
      <c r="D431" s="245"/>
      <c r="E431" s="220" t="str">
        <f>IF($D431="","",VLOOKUP($D431,DMKH!$A$9:$D$50006,2,0))</f>
        <v/>
      </c>
      <c r="F431" s="220" t="str">
        <f>IF($D431="","",VLOOKUP($D431,DMKH!$A$9:$D$50006,3,0))</f>
        <v/>
      </c>
      <c r="G431" s="220" t="str">
        <f>IF($D431="","",VLOOKUP($D431,DMKH!$A$9:$D$50006,4,0))</f>
        <v/>
      </c>
      <c r="H431" s="113"/>
      <c r="I431" s="113"/>
      <c r="J431" s="113"/>
      <c r="K431" s="112"/>
      <c r="L431" s="224" t="str">
        <f>IF($K431="","",VLOOKUP($K431,'Tong hop'!$A$10:$O$50000,2,0))</f>
        <v/>
      </c>
      <c r="M431" s="225" t="str">
        <f>IF($K431="","",VLOOKUP($K431,'Tong hop'!$A$10:$O$50000,3,0))</f>
        <v/>
      </c>
      <c r="N431" s="246"/>
      <c r="O431" s="227" t="str">
        <f t="shared" si="2"/>
        <v/>
      </c>
      <c r="P431" s="158"/>
      <c r="Q431" s="247"/>
      <c r="R431" s="229" t="str">
        <f>IF(LEFT(A431,2)="PX",IF(K431="",0,VLOOKUP(K431,'Tong hop'!$N$10:$O$50000,2,0)),"")</f>
        <v/>
      </c>
      <c r="S431" s="230">
        <f t="shared" si="3"/>
        <v>0</v>
      </c>
      <c r="T431" s="229" t="str">
        <f>IF($K431="","",VLOOKUP($K431,'Tong hop'!$A$10:$K$50000,10,0))</f>
        <v/>
      </c>
      <c r="U431" s="230" t="str">
        <f>IF($K431="","",VLOOKUP($K431,'Tong hop'!$A$10:$K$50000,11,0))</f>
        <v/>
      </c>
      <c r="V431" s="231">
        <f t="shared" si="4"/>
        <v>0</v>
      </c>
      <c r="W431" s="231" t="str">
        <f t="shared" si="5"/>
        <v/>
      </c>
      <c r="X431" s="231">
        <f t="shared" si="6"/>
        <v>0</v>
      </c>
      <c r="Y431" s="231" t="str">
        <f t="shared" si="7"/>
        <v/>
      </c>
      <c r="Z431" s="232" t="str">
        <f t="shared" si="8"/>
        <v/>
      </c>
    </row>
    <row r="432" ht="15.75" customHeight="1">
      <c r="A432" s="112"/>
      <c r="B432" s="244"/>
      <c r="C432" s="245"/>
      <c r="D432" s="245"/>
      <c r="E432" s="220" t="str">
        <f>IF($D432="","",VLOOKUP($D432,DMKH!$A$9:$D$50006,2,0))</f>
        <v/>
      </c>
      <c r="F432" s="220" t="str">
        <f>IF($D432="","",VLOOKUP($D432,DMKH!$A$9:$D$50006,3,0))</f>
        <v/>
      </c>
      <c r="G432" s="220" t="str">
        <f>IF($D432="","",VLOOKUP($D432,DMKH!$A$9:$D$50006,4,0))</f>
        <v/>
      </c>
      <c r="H432" s="113"/>
      <c r="I432" s="113"/>
      <c r="J432" s="113"/>
      <c r="K432" s="112"/>
      <c r="L432" s="224" t="str">
        <f>IF($K432="","",VLOOKUP($K432,'Tong hop'!$A$10:$O$50000,2,0))</f>
        <v/>
      </c>
      <c r="M432" s="225" t="str">
        <f>IF($K432="","",VLOOKUP($K432,'Tong hop'!$A$10:$O$50000,3,0))</f>
        <v/>
      </c>
      <c r="N432" s="246"/>
      <c r="O432" s="227" t="str">
        <f t="shared" si="2"/>
        <v/>
      </c>
      <c r="P432" s="158"/>
      <c r="Q432" s="247"/>
      <c r="R432" s="229" t="str">
        <f>IF(LEFT(A432,2)="PX",IF(K432="",0,VLOOKUP(K432,'Tong hop'!$N$10:$O$50000,2,0)),"")</f>
        <v/>
      </c>
      <c r="S432" s="230">
        <f t="shared" si="3"/>
        <v>0</v>
      </c>
      <c r="T432" s="229" t="str">
        <f>IF($K432="","",VLOOKUP($K432,'Tong hop'!$A$10:$K$50000,10,0))</f>
        <v/>
      </c>
      <c r="U432" s="230" t="str">
        <f>IF($K432="","",VLOOKUP($K432,'Tong hop'!$A$10:$K$50000,11,0))</f>
        <v/>
      </c>
      <c r="V432" s="231">
        <f t="shared" si="4"/>
        <v>0</v>
      </c>
      <c r="W432" s="231" t="str">
        <f t="shared" si="5"/>
        <v/>
      </c>
      <c r="X432" s="231">
        <f t="shared" si="6"/>
        <v>0</v>
      </c>
      <c r="Y432" s="231" t="str">
        <f t="shared" si="7"/>
        <v/>
      </c>
      <c r="Z432" s="232" t="str">
        <f t="shared" si="8"/>
        <v/>
      </c>
    </row>
    <row r="433" ht="15.75" customHeight="1">
      <c r="A433" s="112"/>
      <c r="B433" s="244"/>
      <c r="C433" s="245"/>
      <c r="D433" s="245"/>
      <c r="E433" s="220" t="str">
        <f>IF($D433="","",VLOOKUP($D433,DMKH!$A$9:$D$50006,2,0))</f>
        <v/>
      </c>
      <c r="F433" s="220" t="str">
        <f>IF($D433="","",VLOOKUP($D433,DMKH!$A$9:$D$50006,3,0))</f>
        <v/>
      </c>
      <c r="G433" s="220" t="str">
        <f>IF($D433="","",VLOOKUP($D433,DMKH!$A$9:$D$50006,4,0))</f>
        <v/>
      </c>
      <c r="H433" s="113"/>
      <c r="I433" s="113"/>
      <c r="J433" s="113"/>
      <c r="K433" s="112"/>
      <c r="L433" s="224" t="str">
        <f>IF($K433="","",VLOOKUP($K433,'Tong hop'!$A$10:$O$50000,2,0))</f>
        <v/>
      </c>
      <c r="M433" s="225" t="str">
        <f>IF($K433="","",VLOOKUP($K433,'Tong hop'!$A$10:$O$50000,3,0))</f>
        <v/>
      </c>
      <c r="N433" s="246"/>
      <c r="O433" s="227" t="str">
        <f t="shared" si="2"/>
        <v/>
      </c>
      <c r="P433" s="158"/>
      <c r="Q433" s="247"/>
      <c r="R433" s="229" t="str">
        <f>IF(LEFT(A433,2)="PX",IF(K433="",0,VLOOKUP(K433,'Tong hop'!$N$10:$O$50000,2,0)),"")</f>
        <v/>
      </c>
      <c r="S433" s="230">
        <f t="shared" si="3"/>
        <v>0</v>
      </c>
      <c r="T433" s="229" t="str">
        <f>IF($K433="","",VLOOKUP($K433,'Tong hop'!$A$10:$K$50000,10,0))</f>
        <v/>
      </c>
      <c r="U433" s="230" t="str">
        <f>IF($K433="","",VLOOKUP($K433,'Tong hop'!$A$10:$K$50000,11,0))</f>
        <v/>
      </c>
      <c r="V433" s="231">
        <f t="shared" si="4"/>
        <v>0</v>
      </c>
      <c r="W433" s="231" t="str">
        <f t="shared" si="5"/>
        <v/>
      </c>
      <c r="X433" s="231">
        <f t="shared" si="6"/>
        <v>0</v>
      </c>
      <c r="Y433" s="231" t="str">
        <f t="shared" si="7"/>
        <v/>
      </c>
      <c r="Z433" s="232" t="str">
        <f t="shared" si="8"/>
        <v/>
      </c>
    </row>
    <row r="434" ht="15.75" customHeight="1">
      <c r="A434" s="112"/>
      <c r="B434" s="244"/>
      <c r="C434" s="245"/>
      <c r="D434" s="245"/>
      <c r="E434" s="220" t="str">
        <f>IF($D434="","",VLOOKUP($D434,DMKH!$A$9:$D$50006,2,0))</f>
        <v/>
      </c>
      <c r="F434" s="220" t="str">
        <f>IF($D434="","",VLOOKUP($D434,DMKH!$A$9:$D$50006,3,0))</f>
        <v/>
      </c>
      <c r="G434" s="220" t="str">
        <f>IF($D434="","",VLOOKUP($D434,DMKH!$A$9:$D$50006,4,0))</f>
        <v/>
      </c>
      <c r="H434" s="113"/>
      <c r="I434" s="113"/>
      <c r="J434" s="113"/>
      <c r="K434" s="112"/>
      <c r="L434" s="224" t="str">
        <f>IF($K434="","",VLOOKUP($K434,'Tong hop'!$A$10:$O$50000,2,0))</f>
        <v/>
      </c>
      <c r="M434" s="225" t="str">
        <f>IF($K434="","",VLOOKUP($K434,'Tong hop'!$A$10:$O$50000,3,0))</f>
        <v/>
      </c>
      <c r="N434" s="246"/>
      <c r="O434" s="227" t="str">
        <f t="shared" si="2"/>
        <v/>
      </c>
      <c r="P434" s="158"/>
      <c r="Q434" s="247"/>
      <c r="R434" s="229" t="str">
        <f>IF(LEFT(A434,2)="PX",IF(K434="",0,VLOOKUP(K434,'Tong hop'!$N$10:$O$50000,2,0)),"")</f>
        <v/>
      </c>
      <c r="S434" s="230">
        <f t="shared" si="3"/>
        <v>0</v>
      </c>
      <c r="T434" s="229" t="str">
        <f>IF($K434="","",VLOOKUP($K434,'Tong hop'!$A$10:$K$50000,10,0))</f>
        <v/>
      </c>
      <c r="U434" s="230" t="str">
        <f>IF($K434="","",VLOOKUP($K434,'Tong hop'!$A$10:$K$50000,11,0))</f>
        <v/>
      </c>
      <c r="V434" s="231">
        <f t="shared" si="4"/>
        <v>0</v>
      </c>
      <c r="W434" s="231" t="str">
        <f t="shared" si="5"/>
        <v/>
      </c>
      <c r="X434" s="231">
        <f t="shared" si="6"/>
        <v>0</v>
      </c>
      <c r="Y434" s="231" t="str">
        <f t="shared" si="7"/>
        <v/>
      </c>
      <c r="Z434" s="232" t="str">
        <f t="shared" si="8"/>
        <v/>
      </c>
    </row>
    <row r="435" ht="15.75" customHeight="1">
      <c r="A435" s="112"/>
      <c r="B435" s="244"/>
      <c r="C435" s="245"/>
      <c r="D435" s="245"/>
      <c r="E435" s="220" t="str">
        <f>IF($D435="","",VLOOKUP($D435,DMKH!$A$9:$D$50006,2,0))</f>
        <v/>
      </c>
      <c r="F435" s="220" t="str">
        <f>IF($D435="","",VLOOKUP($D435,DMKH!$A$9:$D$50006,3,0))</f>
        <v/>
      </c>
      <c r="G435" s="220" t="str">
        <f>IF($D435="","",VLOOKUP($D435,DMKH!$A$9:$D$50006,4,0))</f>
        <v/>
      </c>
      <c r="H435" s="113"/>
      <c r="I435" s="113"/>
      <c r="J435" s="113"/>
      <c r="K435" s="112"/>
      <c r="L435" s="224" t="str">
        <f>IF($K435="","",VLOOKUP($K435,'Tong hop'!$A$10:$O$50000,2,0))</f>
        <v/>
      </c>
      <c r="M435" s="225" t="str">
        <f>IF($K435="","",VLOOKUP($K435,'Tong hop'!$A$10:$O$50000,3,0))</f>
        <v/>
      </c>
      <c r="N435" s="246"/>
      <c r="O435" s="227" t="str">
        <f t="shared" si="2"/>
        <v/>
      </c>
      <c r="P435" s="158"/>
      <c r="Q435" s="247"/>
      <c r="R435" s="229" t="str">
        <f>IF(LEFT(A435,2)="PX",IF(K435="",0,VLOOKUP(K435,'Tong hop'!$N$10:$O$50000,2,0)),"")</f>
        <v/>
      </c>
      <c r="S435" s="230">
        <f t="shared" si="3"/>
        <v>0</v>
      </c>
      <c r="T435" s="229" t="str">
        <f>IF($K435="","",VLOOKUP($K435,'Tong hop'!$A$10:$K$50000,10,0))</f>
        <v/>
      </c>
      <c r="U435" s="230" t="str">
        <f>IF($K435="","",VLOOKUP($K435,'Tong hop'!$A$10:$K$50000,11,0))</f>
        <v/>
      </c>
      <c r="V435" s="231">
        <f t="shared" si="4"/>
        <v>0</v>
      </c>
      <c r="W435" s="231" t="str">
        <f t="shared" si="5"/>
        <v/>
      </c>
      <c r="X435" s="231">
        <f t="shared" si="6"/>
        <v>0</v>
      </c>
      <c r="Y435" s="231" t="str">
        <f t="shared" si="7"/>
        <v/>
      </c>
      <c r="Z435" s="232" t="str">
        <f t="shared" si="8"/>
        <v/>
      </c>
    </row>
    <row r="436" ht="15.75" customHeight="1">
      <c r="A436" s="112"/>
      <c r="B436" s="244"/>
      <c r="C436" s="245"/>
      <c r="D436" s="245"/>
      <c r="E436" s="220" t="str">
        <f>IF($D436="","",VLOOKUP($D436,DMKH!$A$9:$D$50006,2,0))</f>
        <v/>
      </c>
      <c r="F436" s="220" t="str">
        <f>IF($D436="","",VLOOKUP($D436,DMKH!$A$9:$D$50006,3,0))</f>
        <v/>
      </c>
      <c r="G436" s="220" t="str">
        <f>IF($D436="","",VLOOKUP($D436,DMKH!$A$9:$D$50006,4,0))</f>
        <v/>
      </c>
      <c r="H436" s="113"/>
      <c r="I436" s="113"/>
      <c r="J436" s="113"/>
      <c r="K436" s="112"/>
      <c r="L436" s="224" t="str">
        <f>IF($K436="","",VLOOKUP($K436,'Tong hop'!$A$10:$O$50000,2,0))</f>
        <v/>
      </c>
      <c r="M436" s="225" t="str">
        <f>IF($K436="","",VLOOKUP($K436,'Tong hop'!$A$10:$O$50000,3,0))</f>
        <v/>
      </c>
      <c r="N436" s="246"/>
      <c r="O436" s="227" t="str">
        <f t="shared" si="2"/>
        <v/>
      </c>
      <c r="P436" s="158"/>
      <c r="Q436" s="247"/>
      <c r="R436" s="229" t="str">
        <f>IF(LEFT(A436,2)="PX",IF(K436="",0,VLOOKUP(K436,'Tong hop'!$N$10:$O$50000,2,0)),"")</f>
        <v/>
      </c>
      <c r="S436" s="230">
        <f t="shared" si="3"/>
        <v>0</v>
      </c>
      <c r="T436" s="229" t="str">
        <f>IF($K436="","",VLOOKUP($K436,'Tong hop'!$A$10:$K$50000,10,0))</f>
        <v/>
      </c>
      <c r="U436" s="230" t="str">
        <f>IF($K436="","",VLOOKUP($K436,'Tong hop'!$A$10:$K$50000,11,0))</f>
        <v/>
      </c>
      <c r="V436" s="231">
        <f t="shared" si="4"/>
        <v>0</v>
      </c>
      <c r="W436" s="231" t="str">
        <f t="shared" si="5"/>
        <v/>
      </c>
      <c r="X436" s="231">
        <f t="shared" si="6"/>
        <v>0</v>
      </c>
      <c r="Y436" s="231" t="str">
        <f t="shared" si="7"/>
        <v/>
      </c>
      <c r="Z436" s="232" t="str">
        <f t="shared" si="8"/>
        <v/>
      </c>
    </row>
    <row r="437" ht="15.75" customHeight="1">
      <c r="A437" s="112"/>
      <c r="B437" s="244"/>
      <c r="C437" s="245"/>
      <c r="D437" s="245"/>
      <c r="E437" s="220" t="str">
        <f>IF($D437="","",VLOOKUP($D437,DMKH!$A$9:$D$50006,2,0))</f>
        <v/>
      </c>
      <c r="F437" s="220" t="str">
        <f>IF($D437="","",VLOOKUP($D437,DMKH!$A$9:$D$50006,3,0))</f>
        <v/>
      </c>
      <c r="G437" s="220" t="str">
        <f>IF($D437="","",VLOOKUP($D437,DMKH!$A$9:$D$50006,4,0))</f>
        <v/>
      </c>
      <c r="H437" s="113"/>
      <c r="I437" s="113"/>
      <c r="J437" s="113"/>
      <c r="K437" s="112"/>
      <c r="L437" s="224" t="str">
        <f>IF($K437="","",VLOOKUP($K437,'Tong hop'!$A$10:$O$50000,2,0))</f>
        <v/>
      </c>
      <c r="M437" s="225" t="str">
        <f>IF($K437="","",VLOOKUP($K437,'Tong hop'!$A$10:$O$50000,3,0))</f>
        <v/>
      </c>
      <c r="N437" s="246"/>
      <c r="O437" s="227" t="str">
        <f t="shared" si="2"/>
        <v/>
      </c>
      <c r="P437" s="158"/>
      <c r="Q437" s="247"/>
      <c r="R437" s="229" t="str">
        <f>IF(LEFT(A437,2)="PX",IF(K437="",0,VLOOKUP(K437,'Tong hop'!$N$10:$O$50000,2,0)),"")</f>
        <v/>
      </c>
      <c r="S437" s="230">
        <f t="shared" si="3"/>
        <v>0</v>
      </c>
      <c r="T437" s="229" t="str">
        <f>IF($K437="","",VLOOKUP($K437,'Tong hop'!$A$10:$K$50000,10,0))</f>
        <v/>
      </c>
      <c r="U437" s="230" t="str">
        <f>IF($K437="","",VLOOKUP($K437,'Tong hop'!$A$10:$K$50000,11,0))</f>
        <v/>
      </c>
      <c r="V437" s="231">
        <f t="shared" si="4"/>
        <v>0</v>
      </c>
      <c r="W437" s="231" t="str">
        <f t="shared" si="5"/>
        <v/>
      </c>
      <c r="X437" s="231">
        <f t="shared" si="6"/>
        <v>0</v>
      </c>
      <c r="Y437" s="231" t="str">
        <f t="shared" si="7"/>
        <v/>
      </c>
      <c r="Z437" s="232" t="str">
        <f t="shared" si="8"/>
        <v/>
      </c>
    </row>
    <row r="438" ht="15.75" customHeight="1">
      <c r="A438" s="112"/>
      <c r="B438" s="244"/>
      <c r="C438" s="245"/>
      <c r="D438" s="245"/>
      <c r="E438" s="220" t="str">
        <f>IF($D438="","",VLOOKUP($D438,DMKH!$A$9:$D$50006,2,0))</f>
        <v/>
      </c>
      <c r="F438" s="220" t="str">
        <f>IF($D438="","",VLOOKUP($D438,DMKH!$A$9:$D$50006,3,0))</f>
        <v/>
      </c>
      <c r="G438" s="220" t="str">
        <f>IF($D438="","",VLOOKUP($D438,DMKH!$A$9:$D$50006,4,0))</f>
        <v/>
      </c>
      <c r="H438" s="113"/>
      <c r="I438" s="113"/>
      <c r="J438" s="113"/>
      <c r="K438" s="112"/>
      <c r="L438" s="224" t="str">
        <f>IF($K438="","",VLOOKUP($K438,'Tong hop'!$A$10:$O$50000,2,0))</f>
        <v/>
      </c>
      <c r="M438" s="225" t="str">
        <f>IF($K438="","",VLOOKUP($K438,'Tong hop'!$A$10:$O$50000,3,0))</f>
        <v/>
      </c>
      <c r="N438" s="246"/>
      <c r="O438" s="227" t="str">
        <f t="shared" si="2"/>
        <v/>
      </c>
      <c r="P438" s="158"/>
      <c r="Q438" s="247"/>
      <c r="R438" s="229" t="str">
        <f>IF(LEFT(A438,2)="PX",IF(K438="",0,VLOOKUP(K438,'Tong hop'!$N$10:$O$50000,2,0)),"")</f>
        <v/>
      </c>
      <c r="S438" s="230">
        <f t="shared" si="3"/>
        <v>0</v>
      </c>
      <c r="T438" s="229" t="str">
        <f>IF($K438="","",VLOOKUP($K438,'Tong hop'!$A$10:$K$50000,10,0))</f>
        <v/>
      </c>
      <c r="U438" s="230" t="str">
        <f>IF($K438="","",VLOOKUP($K438,'Tong hop'!$A$10:$K$50000,11,0))</f>
        <v/>
      </c>
      <c r="V438" s="231">
        <f t="shared" si="4"/>
        <v>0</v>
      </c>
      <c r="W438" s="231" t="str">
        <f t="shared" si="5"/>
        <v/>
      </c>
      <c r="X438" s="231">
        <f t="shared" si="6"/>
        <v>0</v>
      </c>
      <c r="Y438" s="231" t="str">
        <f t="shared" si="7"/>
        <v/>
      </c>
      <c r="Z438" s="232" t="str">
        <f t="shared" si="8"/>
        <v/>
      </c>
    </row>
    <row r="439" ht="15.75" customHeight="1">
      <c r="A439" s="112"/>
      <c r="B439" s="244"/>
      <c r="C439" s="245"/>
      <c r="D439" s="245"/>
      <c r="E439" s="220" t="str">
        <f>IF($D439="","",VLOOKUP($D439,DMKH!$A$9:$D$50006,2,0))</f>
        <v/>
      </c>
      <c r="F439" s="220" t="str">
        <f>IF($D439="","",VLOOKUP($D439,DMKH!$A$9:$D$50006,3,0))</f>
        <v/>
      </c>
      <c r="G439" s="220" t="str">
        <f>IF($D439="","",VLOOKUP($D439,DMKH!$A$9:$D$50006,4,0))</f>
        <v/>
      </c>
      <c r="H439" s="113"/>
      <c r="I439" s="113"/>
      <c r="J439" s="113"/>
      <c r="K439" s="112"/>
      <c r="L439" s="224" t="str">
        <f>IF($K439="","",VLOOKUP($K439,'Tong hop'!$A$10:$O$50000,2,0))</f>
        <v/>
      </c>
      <c r="M439" s="225" t="str">
        <f>IF($K439="","",VLOOKUP($K439,'Tong hop'!$A$10:$O$50000,3,0))</f>
        <v/>
      </c>
      <c r="N439" s="246"/>
      <c r="O439" s="227" t="str">
        <f t="shared" si="2"/>
        <v/>
      </c>
      <c r="P439" s="158"/>
      <c r="Q439" s="247"/>
      <c r="R439" s="229" t="str">
        <f>IF(LEFT(A439,2)="PX",IF(K439="",0,VLOOKUP(K439,'Tong hop'!$N$10:$O$50000,2,0)),"")</f>
        <v/>
      </c>
      <c r="S439" s="230">
        <f t="shared" si="3"/>
        <v>0</v>
      </c>
      <c r="T439" s="229" t="str">
        <f>IF($K439="","",VLOOKUP($K439,'Tong hop'!$A$10:$K$50000,10,0))</f>
        <v/>
      </c>
      <c r="U439" s="230" t="str">
        <f>IF($K439="","",VLOOKUP($K439,'Tong hop'!$A$10:$K$50000,11,0))</f>
        <v/>
      </c>
      <c r="V439" s="231">
        <f t="shared" si="4"/>
        <v>0</v>
      </c>
      <c r="W439" s="231" t="str">
        <f t="shared" si="5"/>
        <v/>
      </c>
      <c r="X439" s="231">
        <f t="shared" si="6"/>
        <v>0</v>
      </c>
      <c r="Y439" s="231" t="str">
        <f t="shared" si="7"/>
        <v/>
      </c>
      <c r="Z439" s="232" t="str">
        <f t="shared" si="8"/>
        <v/>
      </c>
    </row>
    <row r="440" ht="15.75" customHeight="1">
      <c r="A440" s="112"/>
      <c r="B440" s="244"/>
      <c r="C440" s="245"/>
      <c r="D440" s="245"/>
      <c r="E440" s="220" t="str">
        <f>IF($D440="","",VLOOKUP($D440,DMKH!$A$9:$D$50006,2,0))</f>
        <v/>
      </c>
      <c r="F440" s="220" t="str">
        <f>IF($D440="","",VLOOKUP($D440,DMKH!$A$9:$D$50006,3,0))</f>
        <v/>
      </c>
      <c r="G440" s="220" t="str">
        <f>IF($D440="","",VLOOKUP($D440,DMKH!$A$9:$D$50006,4,0))</f>
        <v/>
      </c>
      <c r="H440" s="113"/>
      <c r="I440" s="113"/>
      <c r="J440" s="113"/>
      <c r="K440" s="112"/>
      <c r="L440" s="224" t="str">
        <f>IF($K440="","",VLOOKUP($K440,'Tong hop'!$A$10:$O$50000,2,0))</f>
        <v/>
      </c>
      <c r="M440" s="225" t="str">
        <f>IF($K440="","",VLOOKUP($K440,'Tong hop'!$A$10:$O$50000,3,0))</f>
        <v/>
      </c>
      <c r="N440" s="246"/>
      <c r="O440" s="227" t="str">
        <f t="shared" si="2"/>
        <v/>
      </c>
      <c r="P440" s="158"/>
      <c r="Q440" s="247"/>
      <c r="R440" s="229" t="str">
        <f>IF(LEFT(A440,2)="PX",IF(K440="",0,VLOOKUP(K440,'Tong hop'!$N$10:$O$50000,2,0)),"")</f>
        <v/>
      </c>
      <c r="S440" s="230">
        <f t="shared" si="3"/>
        <v>0</v>
      </c>
      <c r="T440" s="229" t="str">
        <f>IF($K440="","",VLOOKUP($K440,'Tong hop'!$A$10:$K$50000,10,0))</f>
        <v/>
      </c>
      <c r="U440" s="230" t="str">
        <f>IF($K440="","",VLOOKUP($K440,'Tong hop'!$A$10:$K$50000,11,0))</f>
        <v/>
      </c>
      <c r="V440" s="231">
        <f t="shared" si="4"/>
        <v>0</v>
      </c>
      <c r="W440" s="231" t="str">
        <f t="shared" si="5"/>
        <v/>
      </c>
      <c r="X440" s="231">
        <f t="shared" si="6"/>
        <v>0</v>
      </c>
      <c r="Y440" s="231" t="str">
        <f t="shared" si="7"/>
        <v/>
      </c>
      <c r="Z440" s="232" t="str">
        <f t="shared" si="8"/>
        <v/>
      </c>
    </row>
    <row r="441" ht="15.75" customHeight="1">
      <c r="A441" s="112"/>
      <c r="B441" s="244"/>
      <c r="C441" s="245"/>
      <c r="D441" s="245"/>
      <c r="E441" s="220" t="str">
        <f>IF($D441="","",VLOOKUP($D441,DMKH!$A$9:$D$50006,2,0))</f>
        <v/>
      </c>
      <c r="F441" s="220" t="str">
        <f>IF($D441="","",VLOOKUP($D441,DMKH!$A$9:$D$50006,3,0))</f>
        <v/>
      </c>
      <c r="G441" s="220" t="str">
        <f>IF($D441="","",VLOOKUP($D441,DMKH!$A$9:$D$50006,4,0))</f>
        <v/>
      </c>
      <c r="H441" s="113"/>
      <c r="I441" s="113"/>
      <c r="J441" s="113"/>
      <c r="K441" s="112"/>
      <c r="L441" s="224" t="str">
        <f>IF($K441="","",VLOOKUP($K441,'Tong hop'!$A$10:$O$50000,2,0))</f>
        <v/>
      </c>
      <c r="M441" s="225" t="str">
        <f>IF($K441="","",VLOOKUP($K441,'Tong hop'!$A$10:$O$50000,3,0))</f>
        <v/>
      </c>
      <c r="N441" s="246"/>
      <c r="O441" s="227" t="str">
        <f t="shared" si="2"/>
        <v/>
      </c>
      <c r="P441" s="158"/>
      <c r="Q441" s="247"/>
      <c r="R441" s="229" t="str">
        <f>IF(LEFT(A441,2)="PX",IF(K441="",0,VLOOKUP(K441,'Tong hop'!$N$10:$O$50000,2,0)),"")</f>
        <v/>
      </c>
      <c r="S441" s="230">
        <f t="shared" si="3"/>
        <v>0</v>
      </c>
      <c r="T441" s="229" t="str">
        <f>IF($K441="","",VLOOKUP($K441,'Tong hop'!$A$10:$K$50000,10,0))</f>
        <v/>
      </c>
      <c r="U441" s="230" t="str">
        <f>IF($K441="","",VLOOKUP($K441,'Tong hop'!$A$10:$K$50000,11,0))</f>
        <v/>
      </c>
      <c r="V441" s="231">
        <f t="shared" si="4"/>
        <v>0</v>
      </c>
      <c r="W441" s="231" t="str">
        <f t="shared" si="5"/>
        <v/>
      </c>
      <c r="X441" s="231">
        <f t="shared" si="6"/>
        <v>0</v>
      </c>
      <c r="Y441" s="231" t="str">
        <f t="shared" si="7"/>
        <v/>
      </c>
      <c r="Z441" s="232" t="str">
        <f t="shared" si="8"/>
        <v/>
      </c>
    </row>
    <row r="442" ht="15.75" customHeight="1">
      <c r="A442" s="112"/>
      <c r="B442" s="244"/>
      <c r="C442" s="245"/>
      <c r="D442" s="245"/>
      <c r="E442" s="220" t="str">
        <f>IF($D442="","",VLOOKUP($D442,DMKH!$A$9:$D$50006,2,0))</f>
        <v/>
      </c>
      <c r="F442" s="220" t="str">
        <f>IF($D442="","",VLOOKUP($D442,DMKH!$A$9:$D$50006,3,0))</f>
        <v/>
      </c>
      <c r="G442" s="220" t="str">
        <f>IF($D442="","",VLOOKUP($D442,DMKH!$A$9:$D$50006,4,0))</f>
        <v/>
      </c>
      <c r="H442" s="113"/>
      <c r="I442" s="113"/>
      <c r="J442" s="113"/>
      <c r="K442" s="112"/>
      <c r="L442" s="224" t="str">
        <f>IF($K442="","",VLOOKUP($K442,'Tong hop'!$A$10:$O$50000,2,0))</f>
        <v/>
      </c>
      <c r="M442" s="225" t="str">
        <f>IF($K442="","",VLOOKUP($K442,'Tong hop'!$A$10:$O$50000,3,0))</f>
        <v/>
      </c>
      <c r="N442" s="246"/>
      <c r="O442" s="227" t="str">
        <f t="shared" si="2"/>
        <v/>
      </c>
      <c r="P442" s="158"/>
      <c r="Q442" s="247"/>
      <c r="R442" s="229" t="str">
        <f>IF(LEFT(A442,2)="PX",IF(K442="",0,VLOOKUP(K442,'Tong hop'!$N$10:$O$50000,2,0)),"")</f>
        <v/>
      </c>
      <c r="S442" s="230">
        <f t="shared" si="3"/>
        <v>0</v>
      </c>
      <c r="T442" s="229" t="str">
        <f>IF($K442="","",VLOOKUP($K442,'Tong hop'!$A$10:$K$50000,10,0))</f>
        <v/>
      </c>
      <c r="U442" s="230" t="str">
        <f>IF($K442="","",VLOOKUP($K442,'Tong hop'!$A$10:$K$50000,11,0))</f>
        <v/>
      </c>
      <c r="V442" s="231">
        <f t="shared" si="4"/>
        <v>0</v>
      </c>
      <c r="W442" s="231" t="str">
        <f t="shared" si="5"/>
        <v/>
      </c>
      <c r="X442" s="231">
        <f t="shared" si="6"/>
        <v>0</v>
      </c>
      <c r="Y442" s="231" t="str">
        <f t="shared" si="7"/>
        <v/>
      </c>
      <c r="Z442" s="232" t="str">
        <f t="shared" si="8"/>
        <v/>
      </c>
    </row>
    <row r="443" ht="15.75" customHeight="1">
      <c r="A443" s="112"/>
      <c r="B443" s="244"/>
      <c r="C443" s="245"/>
      <c r="D443" s="245"/>
      <c r="E443" s="220" t="str">
        <f>IF($D443="","",VLOOKUP($D443,DMKH!$A$9:$D$50006,2,0))</f>
        <v/>
      </c>
      <c r="F443" s="220" t="str">
        <f>IF($D443="","",VLOOKUP($D443,DMKH!$A$9:$D$50006,3,0))</f>
        <v/>
      </c>
      <c r="G443" s="220" t="str">
        <f>IF($D443="","",VLOOKUP($D443,DMKH!$A$9:$D$50006,4,0))</f>
        <v/>
      </c>
      <c r="H443" s="113"/>
      <c r="I443" s="113"/>
      <c r="J443" s="113"/>
      <c r="K443" s="112"/>
      <c r="L443" s="224" t="str">
        <f>IF($K443="","",VLOOKUP($K443,'Tong hop'!$A$10:$O$50000,2,0))</f>
        <v/>
      </c>
      <c r="M443" s="225" t="str">
        <f>IF($K443="","",VLOOKUP($K443,'Tong hop'!$A$10:$O$50000,3,0))</f>
        <v/>
      </c>
      <c r="N443" s="246"/>
      <c r="O443" s="227" t="str">
        <f t="shared" si="2"/>
        <v/>
      </c>
      <c r="P443" s="158"/>
      <c r="Q443" s="247"/>
      <c r="R443" s="229" t="str">
        <f>IF(LEFT(A443,2)="PX",IF(K443="",0,VLOOKUP(K443,'Tong hop'!$N$10:$O$50000,2,0)),"")</f>
        <v/>
      </c>
      <c r="S443" s="230">
        <f t="shared" si="3"/>
        <v>0</v>
      </c>
      <c r="T443" s="229" t="str">
        <f>IF($K443="","",VLOOKUP($K443,'Tong hop'!$A$10:$K$50000,10,0))</f>
        <v/>
      </c>
      <c r="U443" s="230" t="str">
        <f>IF($K443="","",VLOOKUP($K443,'Tong hop'!$A$10:$K$50000,11,0))</f>
        <v/>
      </c>
      <c r="V443" s="231">
        <f t="shared" si="4"/>
        <v>0</v>
      </c>
      <c r="W443" s="231" t="str">
        <f t="shared" si="5"/>
        <v/>
      </c>
      <c r="X443" s="231">
        <f t="shared" si="6"/>
        <v>0</v>
      </c>
      <c r="Y443" s="231" t="str">
        <f t="shared" si="7"/>
        <v/>
      </c>
      <c r="Z443" s="232" t="str">
        <f t="shared" si="8"/>
        <v/>
      </c>
    </row>
    <row r="444" ht="15.75" customHeight="1">
      <c r="A444" s="112"/>
      <c r="B444" s="244"/>
      <c r="C444" s="245"/>
      <c r="D444" s="245"/>
      <c r="E444" s="220" t="str">
        <f>IF($D444="","",VLOOKUP($D444,DMKH!$A$9:$D$50006,2,0))</f>
        <v/>
      </c>
      <c r="F444" s="220" t="str">
        <f>IF($D444="","",VLOOKUP($D444,DMKH!$A$9:$D$50006,3,0))</f>
        <v/>
      </c>
      <c r="G444" s="220" t="str">
        <f>IF($D444="","",VLOOKUP($D444,DMKH!$A$9:$D$50006,4,0))</f>
        <v/>
      </c>
      <c r="H444" s="113"/>
      <c r="I444" s="113"/>
      <c r="J444" s="113"/>
      <c r="K444" s="112"/>
      <c r="L444" s="224" t="str">
        <f>IF($K444="","",VLOOKUP($K444,'Tong hop'!$A$10:$O$50000,2,0))</f>
        <v/>
      </c>
      <c r="M444" s="225" t="str">
        <f>IF($K444="","",VLOOKUP($K444,'Tong hop'!$A$10:$O$50000,3,0))</f>
        <v/>
      </c>
      <c r="N444" s="246"/>
      <c r="O444" s="227" t="str">
        <f t="shared" si="2"/>
        <v/>
      </c>
      <c r="P444" s="158"/>
      <c r="Q444" s="247"/>
      <c r="R444" s="229" t="str">
        <f>IF(LEFT(A444,2)="PX",IF(K444="",0,VLOOKUP(K444,'Tong hop'!$N$10:$O$50000,2,0)),"")</f>
        <v/>
      </c>
      <c r="S444" s="230">
        <f t="shared" si="3"/>
        <v>0</v>
      </c>
      <c r="T444" s="229" t="str">
        <f>IF($K444="","",VLOOKUP($K444,'Tong hop'!$A$10:$K$50000,10,0))</f>
        <v/>
      </c>
      <c r="U444" s="230" t="str">
        <f>IF($K444="","",VLOOKUP($K444,'Tong hop'!$A$10:$K$50000,11,0))</f>
        <v/>
      </c>
      <c r="V444" s="231">
        <f t="shared" si="4"/>
        <v>0</v>
      </c>
      <c r="W444" s="231" t="str">
        <f t="shared" si="5"/>
        <v/>
      </c>
      <c r="X444" s="231">
        <f t="shared" si="6"/>
        <v>0</v>
      </c>
      <c r="Y444" s="231" t="str">
        <f t="shared" si="7"/>
        <v/>
      </c>
      <c r="Z444" s="232" t="str">
        <f t="shared" si="8"/>
        <v/>
      </c>
    </row>
    <row r="445" ht="15.75" customHeight="1">
      <c r="A445" s="112"/>
      <c r="B445" s="244"/>
      <c r="C445" s="245"/>
      <c r="D445" s="245"/>
      <c r="E445" s="220" t="str">
        <f>IF($D445="","",VLOOKUP($D445,DMKH!$A$9:$D$50006,2,0))</f>
        <v/>
      </c>
      <c r="F445" s="220" t="str">
        <f>IF($D445="","",VLOOKUP($D445,DMKH!$A$9:$D$50006,3,0))</f>
        <v/>
      </c>
      <c r="G445" s="220" t="str">
        <f>IF($D445="","",VLOOKUP($D445,DMKH!$A$9:$D$50006,4,0))</f>
        <v/>
      </c>
      <c r="H445" s="113"/>
      <c r="I445" s="113"/>
      <c r="J445" s="113"/>
      <c r="K445" s="112"/>
      <c r="L445" s="224" t="str">
        <f>IF($K445="","",VLOOKUP($K445,'Tong hop'!$A$10:$O$50000,2,0))</f>
        <v/>
      </c>
      <c r="M445" s="225" t="str">
        <f>IF($K445="","",VLOOKUP($K445,'Tong hop'!$A$10:$O$50000,3,0))</f>
        <v/>
      </c>
      <c r="N445" s="246"/>
      <c r="O445" s="227" t="str">
        <f t="shared" si="2"/>
        <v/>
      </c>
      <c r="P445" s="158"/>
      <c r="Q445" s="247"/>
      <c r="R445" s="229" t="str">
        <f>IF(LEFT(A445,2)="PX",IF(K445="",0,VLOOKUP(K445,'Tong hop'!$N$10:$O$50000,2,0)),"")</f>
        <v/>
      </c>
      <c r="S445" s="230">
        <f t="shared" si="3"/>
        <v>0</v>
      </c>
      <c r="T445" s="229" t="str">
        <f>IF($K445="","",VLOOKUP($K445,'Tong hop'!$A$10:$K$50000,10,0))</f>
        <v/>
      </c>
      <c r="U445" s="230" t="str">
        <f>IF($K445="","",VLOOKUP($K445,'Tong hop'!$A$10:$K$50000,11,0))</f>
        <v/>
      </c>
      <c r="V445" s="231">
        <f t="shared" si="4"/>
        <v>0</v>
      </c>
      <c r="W445" s="231" t="str">
        <f t="shared" si="5"/>
        <v/>
      </c>
      <c r="X445" s="231">
        <f t="shared" si="6"/>
        <v>0</v>
      </c>
      <c r="Y445" s="231" t="str">
        <f t="shared" si="7"/>
        <v/>
      </c>
      <c r="Z445" s="232" t="str">
        <f t="shared" si="8"/>
        <v/>
      </c>
    </row>
    <row r="446" ht="15.75" customHeight="1">
      <c r="A446" s="112"/>
      <c r="B446" s="244"/>
      <c r="C446" s="245"/>
      <c r="D446" s="245"/>
      <c r="E446" s="220" t="str">
        <f>IF($D446="","",VLOOKUP($D446,DMKH!$A$9:$D$50006,2,0))</f>
        <v/>
      </c>
      <c r="F446" s="220" t="str">
        <f>IF($D446="","",VLOOKUP($D446,DMKH!$A$9:$D$50006,3,0))</f>
        <v/>
      </c>
      <c r="G446" s="220" t="str">
        <f>IF($D446="","",VLOOKUP($D446,DMKH!$A$9:$D$50006,4,0))</f>
        <v/>
      </c>
      <c r="H446" s="113"/>
      <c r="I446" s="113"/>
      <c r="J446" s="113"/>
      <c r="K446" s="112"/>
      <c r="L446" s="224" t="str">
        <f>IF($K446="","",VLOOKUP($K446,'Tong hop'!$A$10:$O$50000,2,0))</f>
        <v/>
      </c>
      <c r="M446" s="225" t="str">
        <f>IF($K446="","",VLOOKUP($K446,'Tong hop'!$A$10:$O$50000,3,0))</f>
        <v/>
      </c>
      <c r="N446" s="246"/>
      <c r="O446" s="227" t="str">
        <f t="shared" si="2"/>
        <v/>
      </c>
      <c r="P446" s="158"/>
      <c r="Q446" s="247"/>
      <c r="R446" s="229" t="str">
        <f>IF(LEFT(A446,2)="PX",IF(K446="",0,VLOOKUP(K446,'Tong hop'!$N$10:$O$50000,2,0)),"")</f>
        <v/>
      </c>
      <c r="S446" s="230">
        <f t="shared" si="3"/>
        <v>0</v>
      </c>
      <c r="T446" s="229" t="str">
        <f>IF($K446="","",VLOOKUP($K446,'Tong hop'!$A$10:$K$50000,10,0))</f>
        <v/>
      </c>
      <c r="U446" s="230" t="str">
        <f>IF($K446="","",VLOOKUP($K446,'Tong hop'!$A$10:$K$50000,11,0))</f>
        <v/>
      </c>
      <c r="V446" s="231">
        <f t="shared" si="4"/>
        <v>0</v>
      </c>
      <c r="W446" s="231" t="str">
        <f t="shared" si="5"/>
        <v/>
      </c>
      <c r="X446" s="231">
        <f t="shared" si="6"/>
        <v>0</v>
      </c>
      <c r="Y446" s="231" t="str">
        <f t="shared" si="7"/>
        <v/>
      </c>
      <c r="Z446" s="232" t="str">
        <f t="shared" si="8"/>
        <v/>
      </c>
    </row>
    <row r="447" ht="15.75" customHeight="1">
      <c r="A447" s="112"/>
      <c r="B447" s="244"/>
      <c r="C447" s="245"/>
      <c r="D447" s="245"/>
      <c r="E447" s="220" t="str">
        <f>IF($D447="","",VLOOKUP($D447,DMKH!$A$9:$D$50006,2,0))</f>
        <v/>
      </c>
      <c r="F447" s="220" t="str">
        <f>IF($D447="","",VLOOKUP($D447,DMKH!$A$9:$D$50006,3,0))</f>
        <v/>
      </c>
      <c r="G447" s="220" t="str">
        <f>IF($D447="","",VLOOKUP($D447,DMKH!$A$9:$D$50006,4,0))</f>
        <v/>
      </c>
      <c r="H447" s="113"/>
      <c r="I447" s="113"/>
      <c r="J447" s="113"/>
      <c r="K447" s="112"/>
      <c r="L447" s="224" t="str">
        <f>IF($K447="","",VLOOKUP($K447,'Tong hop'!$A$10:$O$50000,2,0))</f>
        <v/>
      </c>
      <c r="M447" s="225" t="str">
        <f>IF($K447="","",VLOOKUP($K447,'Tong hop'!$A$10:$O$50000,3,0))</f>
        <v/>
      </c>
      <c r="N447" s="246"/>
      <c r="O447" s="227" t="str">
        <f t="shared" si="2"/>
        <v/>
      </c>
      <c r="P447" s="158"/>
      <c r="Q447" s="247"/>
      <c r="R447" s="229" t="str">
        <f>IF(LEFT(A447,2)="PX",IF(K447="",0,VLOOKUP(K447,'Tong hop'!$N$10:$O$50000,2,0)),"")</f>
        <v/>
      </c>
      <c r="S447" s="230">
        <f t="shared" si="3"/>
        <v>0</v>
      </c>
      <c r="T447" s="229" t="str">
        <f>IF($K447="","",VLOOKUP($K447,'Tong hop'!$A$10:$K$50000,10,0))</f>
        <v/>
      </c>
      <c r="U447" s="230" t="str">
        <f>IF($K447="","",VLOOKUP($K447,'Tong hop'!$A$10:$K$50000,11,0))</f>
        <v/>
      </c>
      <c r="V447" s="231">
        <f t="shared" si="4"/>
        <v>0</v>
      </c>
      <c r="W447" s="231" t="str">
        <f t="shared" si="5"/>
        <v/>
      </c>
      <c r="X447" s="231">
        <f t="shared" si="6"/>
        <v>0</v>
      </c>
      <c r="Y447" s="231" t="str">
        <f t="shared" si="7"/>
        <v/>
      </c>
      <c r="Z447" s="232" t="str">
        <f t="shared" si="8"/>
        <v/>
      </c>
    </row>
    <row r="448" ht="15.75" customHeight="1">
      <c r="A448" s="112"/>
      <c r="B448" s="244"/>
      <c r="C448" s="245"/>
      <c r="D448" s="245"/>
      <c r="E448" s="220" t="str">
        <f>IF($D448="","",VLOOKUP($D448,DMKH!$A$9:$D$50006,2,0))</f>
        <v/>
      </c>
      <c r="F448" s="220" t="str">
        <f>IF($D448="","",VLOOKUP($D448,DMKH!$A$9:$D$50006,3,0))</f>
        <v/>
      </c>
      <c r="G448" s="220" t="str">
        <f>IF($D448="","",VLOOKUP($D448,DMKH!$A$9:$D$50006,4,0))</f>
        <v/>
      </c>
      <c r="H448" s="113"/>
      <c r="I448" s="113"/>
      <c r="J448" s="113"/>
      <c r="K448" s="112"/>
      <c r="L448" s="224" t="str">
        <f>IF($K448="","",VLOOKUP($K448,'Tong hop'!$A$10:$O$50000,2,0))</f>
        <v/>
      </c>
      <c r="M448" s="225" t="str">
        <f>IF($K448="","",VLOOKUP($K448,'Tong hop'!$A$10:$O$50000,3,0))</f>
        <v/>
      </c>
      <c r="N448" s="246"/>
      <c r="O448" s="227" t="str">
        <f t="shared" si="2"/>
        <v/>
      </c>
      <c r="P448" s="158"/>
      <c r="Q448" s="247"/>
      <c r="R448" s="229" t="str">
        <f>IF(LEFT(A448,2)="PX",IF(K448="",0,VLOOKUP(K448,'Tong hop'!$N$10:$O$50000,2,0)),"")</f>
        <v/>
      </c>
      <c r="S448" s="230">
        <f t="shared" si="3"/>
        <v>0</v>
      </c>
      <c r="T448" s="229" t="str">
        <f>IF($K448="","",VLOOKUP($K448,'Tong hop'!$A$10:$K$50000,10,0))</f>
        <v/>
      </c>
      <c r="U448" s="230" t="str">
        <f>IF($K448="","",VLOOKUP($K448,'Tong hop'!$A$10:$K$50000,11,0))</f>
        <v/>
      </c>
      <c r="V448" s="231">
        <f t="shared" si="4"/>
        <v>0</v>
      </c>
      <c r="W448" s="231" t="str">
        <f t="shared" si="5"/>
        <v/>
      </c>
      <c r="X448" s="231">
        <f t="shared" si="6"/>
        <v>0</v>
      </c>
      <c r="Y448" s="231" t="str">
        <f t="shared" si="7"/>
        <v/>
      </c>
      <c r="Z448" s="232" t="str">
        <f t="shared" si="8"/>
        <v/>
      </c>
    </row>
    <row r="449" ht="15.75" customHeight="1">
      <c r="A449" s="112"/>
      <c r="B449" s="244"/>
      <c r="C449" s="245"/>
      <c r="D449" s="245"/>
      <c r="E449" s="220" t="str">
        <f>IF($D449="","",VLOOKUP($D449,DMKH!$A$9:$D$50006,2,0))</f>
        <v/>
      </c>
      <c r="F449" s="220" t="str">
        <f>IF($D449="","",VLOOKUP($D449,DMKH!$A$9:$D$50006,3,0))</f>
        <v/>
      </c>
      <c r="G449" s="220" t="str">
        <f>IF($D449="","",VLOOKUP($D449,DMKH!$A$9:$D$50006,4,0))</f>
        <v/>
      </c>
      <c r="H449" s="113"/>
      <c r="I449" s="113"/>
      <c r="J449" s="113"/>
      <c r="K449" s="112"/>
      <c r="L449" s="224" t="str">
        <f>IF($K449="","",VLOOKUP($K449,'Tong hop'!$A$10:$O$50000,2,0))</f>
        <v/>
      </c>
      <c r="M449" s="225" t="str">
        <f>IF($K449="","",VLOOKUP($K449,'Tong hop'!$A$10:$O$50000,3,0))</f>
        <v/>
      </c>
      <c r="N449" s="246"/>
      <c r="O449" s="227" t="str">
        <f t="shared" si="2"/>
        <v/>
      </c>
      <c r="P449" s="158"/>
      <c r="Q449" s="247"/>
      <c r="R449" s="229" t="str">
        <f>IF(LEFT(A449,2)="PX",IF(K449="",0,VLOOKUP(K449,'Tong hop'!$N$10:$O$50000,2,0)),"")</f>
        <v/>
      </c>
      <c r="S449" s="230">
        <f t="shared" si="3"/>
        <v>0</v>
      </c>
      <c r="T449" s="229" t="str">
        <f>IF($K449="","",VLOOKUP($K449,'Tong hop'!$A$10:$K$50000,10,0))</f>
        <v/>
      </c>
      <c r="U449" s="230" t="str">
        <f>IF($K449="","",VLOOKUP($K449,'Tong hop'!$A$10:$K$50000,11,0))</f>
        <v/>
      </c>
      <c r="V449" s="231">
        <f t="shared" si="4"/>
        <v>0</v>
      </c>
      <c r="W449" s="231" t="str">
        <f t="shared" si="5"/>
        <v/>
      </c>
      <c r="X449" s="231">
        <f t="shared" si="6"/>
        <v>0</v>
      </c>
      <c r="Y449" s="231" t="str">
        <f t="shared" si="7"/>
        <v/>
      </c>
      <c r="Z449" s="232" t="str">
        <f t="shared" si="8"/>
        <v/>
      </c>
    </row>
    <row r="450" ht="15.75" customHeight="1">
      <c r="A450" s="112"/>
      <c r="B450" s="244"/>
      <c r="C450" s="245"/>
      <c r="D450" s="245"/>
      <c r="E450" s="220" t="str">
        <f>IF($D450="","",VLOOKUP($D450,DMKH!$A$9:$D$50006,2,0))</f>
        <v/>
      </c>
      <c r="F450" s="220" t="str">
        <f>IF($D450="","",VLOOKUP($D450,DMKH!$A$9:$D$50006,3,0))</f>
        <v/>
      </c>
      <c r="G450" s="220" t="str">
        <f>IF($D450="","",VLOOKUP($D450,DMKH!$A$9:$D$50006,4,0))</f>
        <v/>
      </c>
      <c r="H450" s="113"/>
      <c r="I450" s="113"/>
      <c r="J450" s="113"/>
      <c r="K450" s="112"/>
      <c r="L450" s="224" t="str">
        <f>IF($K450="","",VLOOKUP($K450,'Tong hop'!$A$10:$O$50000,2,0))</f>
        <v/>
      </c>
      <c r="M450" s="225" t="str">
        <f>IF($K450="","",VLOOKUP($K450,'Tong hop'!$A$10:$O$50000,3,0))</f>
        <v/>
      </c>
      <c r="N450" s="246"/>
      <c r="O450" s="227" t="str">
        <f t="shared" si="2"/>
        <v/>
      </c>
      <c r="P450" s="158"/>
      <c r="Q450" s="247"/>
      <c r="R450" s="229" t="str">
        <f>IF(LEFT(A450,2)="PX",IF(K450="",0,VLOOKUP(K450,'Tong hop'!$N$10:$O$50000,2,0)),"")</f>
        <v/>
      </c>
      <c r="S450" s="230">
        <f t="shared" si="3"/>
        <v>0</v>
      </c>
      <c r="T450" s="229" t="str">
        <f>IF($K450="","",VLOOKUP($K450,'Tong hop'!$A$10:$K$50000,10,0))</f>
        <v/>
      </c>
      <c r="U450" s="230" t="str">
        <f>IF($K450="","",VLOOKUP($K450,'Tong hop'!$A$10:$K$50000,11,0))</f>
        <v/>
      </c>
      <c r="V450" s="231">
        <f t="shared" si="4"/>
        <v>0</v>
      </c>
      <c r="W450" s="231" t="str">
        <f t="shared" si="5"/>
        <v/>
      </c>
      <c r="X450" s="231">
        <f t="shared" si="6"/>
        <v>0</v>
      </c>
      <c r="Y450" s="231" t="str">
        <f t="shared" si="7"/>
        <v/>
      </c>
      <c r="Z450" s="232" t="str">
        <f t="shared" si="8"/>
        <v/>
      </c>
    </row>
    <row r="451" ht="15.75" customHeight="1">
      <c r="A451" s="112"/>
      <c r="B451" s="244"/>
      <c r="C451" s="245"/>
      <c r="D451" s="245"/>
      <c r="E451" s="220" t="str">
        <f>IF($D451="","",VLOOKUP($D451,DMKH!$A$9:$D$50006,2,0))</f>
        <v/>
      </c>
      <c r="F451" s="220" t="str">
        <f>IF($D451="","",VLOOKUP($D451,DMKH!$A$9:$D$50006,3,0))</f>
        <v/>
      </c>
      <c r="G451" s="220" t="str">
        <f>IF($D451="","",VLOOKUP($D451,DMKH!$A$9:$D$50006,4,0))</f>
        <v/>
      </c>
      <c r="H451" s="113"/>
      <c r="I451" s="113"/>
      <c r="J451" s="113"/>
      <c r="K451" s="112"/>
      <c r="L451" s="224" t="str">
        <f>IF($K451="","",VLOOKUP($K451,'Tong hop'!$A$10:$O$50000,2,0))</f>
        <v/>
      </c>
      <c r="M451" s="225" t="str">
        <f>IF($K451="","",VLOOKUP($K451,'Tong hop'!$A$10:$O$50000,3,0))</f>
        <v/>
      </c>
      <c r="N451" s="246"/>
      <c r="O451" s="227" t="str">
        <f t="shared" si="2"/>
        <v/>
      </c>
      <c r="P451" s="158"/>
      <c r="Q451" s="247"/>
      <c r="R451" s="229" t="str">
        <f>IF(LEFT(A451,2)="PX",IF(K451="",0,VLOOKUP(K451,'Tong hop'!$N$10:$O$50000,2,0)),"")</f>
        <v/>
      </c>
      <c r="S451" s="230">
        <f t="shared" si="3"/>
        <v>0</v>
      </c>
      <c r="T451" s="229" t="str">
        <f>IF($K451="","",VLOOKUP($K451,'Tong hop'!$A$10:$K$50000,10,0))</f>
        <v/>
      </c>
      <c r="U451" s="230" t="str">
        <f>IF($K451="","",VLOOKUP($K451,'Tong hop'!$A$10:$K$50000,11,0))</f>
        <v/>
      </c>
      <c r="V451" s="231">
        <f t="shared" si="4"/>
        <v>0</v>
      </c>
      <c r="W451" s="231" t="str">
        <f t="shared" si="5"/>
        <v/>
      </c>
      <c r="X451" s="231">
        <f t="shared" si="6"/>
        <v>0</v>
      </c>
      <c r="Y451" s="231" t="str">
        <f t="shared" si="7"/>
        <v/>
      </c>
      <c r="Z451" s="232" t="str">
        <f t="shared" si="8"/>
        <v/>
      </c>
    </row>
    <row r="452" ht="15.75" customHeight="1">
      <c r="A452" s="112"/>
      <c r="B452" s="244"/>
      <c r="C452" s="245"/>
      <c r="D452" s="245"/>
      <c r="E452" s="220" t="str">
        <f>IF($D452="","",VLOOKUP($D452,DMKH!$A$9:$D$50006,2,0))</f>
        <v/>
      </c>
      <c r="F452" s="220" t="str">
        <f>IF($D452="","",VLOOKUP($D452,DMKH!$A$9:$D$50006,3,0))</f>
        <v/>
      </c>
      <c r="G452" s="220" t="str">
        <f>IF($D452="","",VLOOKUP($D452,DMKH!$A$9:$D$50006,4,0))</f>
        <v/>
      </c>
      <c r="H452" s="113"/>
      <c r="I452" s="113"/>
      <c r="J452" s="113"/>
      <c r="K452" s="112"/>
      <c r="L452" s="224" t="str">
        <f>IF($K452="","",VLOOKUP($K452,'Tong hop'!$A$10:$O$50000,2,0))</f>
        <v/>
      </c>
      <c r="M452" s="225" t="str">
        <f>IF($K452="","",VLOOKUP($K452,'Tong hop'!$A$10:$O$50000,3,0))</f>
        <v/>
      </c>
      <c r="N452" s="246"/>
      <c r="O452" s="227" t="str">
        <f t="shared" si="2"/>
        <v/>
      </c>
      <c r="P452" s="158"/>
      <c r="Q452" s="247"/>
      <c r="R452" s="229" t="str">
        <f>IF(LEFT(A452,2)="PX",IF(K452="",0,VLOOKUP(K452,'Tong hop'!$N$10:$O$50000,2,0)),"")</f>
        <v/>
      </c>
      <c r="S452" s="230">
        <f t="shared" si="3"/>
        <v>0</v>
      </c>
      <c r="T452" s="229" t="str">
        <f>IF($K452="","",VLOOKUP($K452,'Tong hop'!$A$10:$K$50000,10,0))</f>
        <v/>
      </c>
      <c r="U452" s="230" t="str">
        <f>IF($K452="","",VLOOKUP($K452,'Tong hop'!$A$10:$K$50000,11,0))</f>
        <v/>
      </c>
      <c r="V452" s="231">
        <f t="shared" si="4"/>
        <v>0</v>
      </c>
      <c r="W452" s="231" t="str">
        <f t="shared" si="5"/>
        <v/>
      </c>
      <c r="X452" s="231">
        <f t="shared" si="6"/>
        <v>0</v>
      </c>
      <c r="Y452" s="231" t="str">
        <f t="shared" si="7"/>
        <v/>
      </c>
      <c r="Z452" s="232" t="str">
        <f t="shared" si="8"/>
        <v/>
      </c>
    </row>
    <row r="453" ht="15.75" customHeight="1">
      <c r="A453" s="112"/>
      <c r="B453" s="244"/>
      <c r="C453" s="245"/>
      <c r="D453" s="245"/>
      <c r="E453" s="220" t="str">
        <f>IF($D453="","",VLOOKUP($D453,DMKH!$A$9:$D$50006,2,0))</f>
        <v/>
      </c>
      <c r="F453" s="220" t="str">
        <f>IF($D453="","",VLOOKUP($D453,DMKH!$A$9:$D$50006,3,0))</f>
        <v/>
      </c>
      <c r="G453" s="220" t="str">
        <f>IF($D453="","",VLOOKUP($D453,DMKH!$A$9:$D$50006,4,0))</f>
        <v/>
      </c>
      <c r="H453" s="113"/>
      <c r="I453" s="113"/>
      <c r="J453" s="113"/>
      <c r="K453" s="112"/>
      <c r="L453" s="224" t="str">
        <f>IF($K453="","",VLOOKUP($K453,'Tong hop'!$A$10:$O$50000,2,0))</f>
        <v/>
      </c>
      <c r="M453" s="225" t="str">
        <f>IF($K453="","",VLOOKUP($K453,'Tong hop'!$A$10:$O$50000,3,0))</f>
        <v/>
      </c>
      <c r="N453" s="246"/>
      <c r="O453" s="227" t="str">
        <f t="shared" si="2"/>
        <v/>
      </c>
      <c r="P453" s="158"/>
      <c r="Q453" s="247"/>
      <c r="R453" s="229" t="str">
        <f>IF(LEFT(A453,2)="PX",IF(K453="",0,VLOOKUP(K453,'Tong hop'!$N$10:$O$50000,2,0)),"")</f>
        <v/>
      </c>
      <c r="S453" s="230">
        <f t="shared" si="3"/>
        <v>0</v>
      </c>
      <c r="T453" s="229" t="str">
        <f>IF($K453="","",VLOOKUP($K453,'Tong hop'!$A$10:$K$50000,10,0))</f>
        <v/>
      </c>
      <c r="U453" s="230" t="str">
        <f>IF($K453="","",VLOOKUP($K453,'Tong hop'!$A$10:$K$50000,11,0))</f>
        <v/>
      </c>
      <c r="V453" s="231">
        <f t="shared" si="4"/>
        <v>0</v>
      </c>
      <c r="W453" s="231" t="str">
        <f t="shared" si="5"/>
        <v/>
      </c>
      <c r="X453" s="231">
        <f t="shared" si="6"/>
        <v>0</v>
      </c>
      <c r="Y453" s="231" t="str">
        <f t="shared" si="7"/>
        <v/>
      </c>
      <c r="Z453" s="232" t="str">
        <f t="shared" si="8"/>
        <v/>
      </c>
    </row>
    <row r="454" ht="15.75" customHeight="1">
      <c r="A454" s="112"/>
      <c r="B454" s="244"/>
      <c r="C454" s="245"/>
      <c r="D454" s="245"/>
      <c r="E454" s="220" t="str">
        <f>IF($D454="","",VLOOKUP($D454,DMKH!$A$9:$D$50006,2,0))</f>
        <v/>
      </c>
      <c r="F454" s="220" t="str">
        <f>IF($D454="","",VLOOKUP($D454,DMKH!$A$9:$D$50006,3,0))</f>
        <v/>
      </c>
      <c r="G454" s="220" t="str">
        <f>IF($D454="","",VLOOKUP($D454,DMKH!$A$9:$D$50006,4,0))</f>
        <v/>
      </c>
      <c r="H454" s="113"/>
      <c r="I454" s="113"/>
      <c r="J454" s="113"/>
      <c r="K454" s="112"/>
      <c r="L454" s="224" t="str">
        <f>IF($K454="","",VLOOKUP($K454,'Tong hop'!$A$10:$O$50000,2,0))</f>
        <v/>
      </c>
      <c r="M454" s="225" t="str">
        <f>IF($K454="","",VLOOKUP($K454,'Tong hop'!$A$10:$O$50000,3,0))</f>
        <v/>
      </c>
      <c r="N454" s="246"/>
      <c r="O454" s="227" t="str">
        <f t="shared" si="2"/>
        <v/>
      </c>
      <c r="P454" s="158"/>
      <c r="Q454" s="247"/>
      <c r="R454" s="229" t="str">
        <f>IF(LEFT(A454,2)="PX",IF(K454="",0,VLOOKUP(K454,'Tong hop'!$N$10:$O$50000,2,0)),"")</f>
        <v/>
      </c>
      <c r="S454" s="230">
        <f t="shared" si="3"/>
        <v>0</v>
      </c>
      <c r="T454" s="229" t="str">
        <f>IF($K454="","",VLOOKUP($K454,'Tong hop'!$A$10:$K$50000,10,0))</f>
        <v/>
      </c>
      <c r="U454" s="230" t="str">
        <f>IF($K454="","",VLOOKUP($K454,'Tong hop'!$A$10:$K$50000,11,0))</f>
        <v/>
      </c>
      <c r="V454" s="231">
        <f t="shared" si="4"/>
        <v>0</v>
      </c>
      <c r="W454" s="231" t="str">
        <f t="shared" si="5"/>
        <v/>
      </c>
      <c r="X454" s="231">
        <f t="shared" si="6"/>
        <v>0</v>
      </c>
      <c r="Y454" s="231" t="str">
        <f t="shared" si="7"/>
        <v/>
      </c>
      <c r="Z454" s="232" t="str">
        <f t="shared" si="8"/>
        <v/>
      </c>
    </row>
    <row r="455" ht="15.75" customHeight="1">
      <c r="A455" s="112"/>
      <c r="B455" s="244"/>
      <c r="C455" s="245"/>
      <c r="D455" s="245"/>
      <c r="E455" s="220" t="str">
        <f>IF($D455="","",VLOOKUP($D455,DMKH!$A$9:$D$50006,2,0))</f>
        <v/>
      </c>
      <c r="F455" s="220" t="str">
        <f>IF($D455="","",VLOOKUP($D455,DMKH!$A$9:$D$50006,3,0))</f>
        <v/>
      </c>
      <c r="G455" s="220" t="str">
        <f>IF($D455="","",VLOOKUP($D455,DMKH!$A$9:$D$50006,4,0))</f>
        <v/>
      </c>
      <c r="H455" s="113"/>
      <c r="I455" s="113"/>
      <c r="J455" s="113"/>
      <c r="K455" s="112"/>
      <c r="L455" s="224" t="str">
        <f>IF($K455="","",VLOOKUP($K455,'Tong hop'!$A$10:$O$50000,2,0))</f>
        <v/>
      </c>
      <c r="M455" s="225" t="str">
        <f>IF($K455="","",VLOOKUP($K455,'Tong hop'!$A$10:$O$50000,3,0))</f>
        <v/>
      </c>
      <c r="N455" s="246"/>
      <c r="O455" s="227" t="str">
        <f t="shared" si="2"/>
        <v/>
      </c>
      <c r="P455" s="158"/>
      <c r="Q455" s="247"/>
      <c r="R455" s="229" t="str">
        <f>IF(LEFT(A455,2)="PX",IF(K455="",0,VLOOKUP(K455,'Tong hop'!$N$10:$O$50000,2,0)),"")</f>
        <v/>
      </c>
      <c r="S455" s="230">
        <f t="shared" si="3"/>
        <v>0</v>
      </c>
      <c r="T455" s="229" t="str">
        <f>IF($K455="","",VLOOKUP($K455,'Tong hop'!$A$10:$K$50000,10,0))</f>
        <v/>
      </c>
      <c r="U455" s="230" t="str">
        <f>IF($K455="","",VLOOKUP($K455,'Tong hop'!$A$10:$K$50000,11,0))</f>
        <v/>
      </c>
      <c r="V455" s="231">
        <f t="shared" si="4"/>
        <v>0</v>
      </c>
      <c r="W455" s="231" t="str">
        <f t="shared" si="5"/>
        <v/>
      </c>
      <c r="X455" s="231">
        <f t="shared" si="6"/>
        <v>0</v>
      </c>
      <c r="Y455" s="231" t="str">
        <f t="shared" si="7"/>
        <v/>
      </c>
      <c r="Z455" s="232" t="str">
        <f t="shared" si="8"/>
        <v/>
      </c>
    </row>
    <row r="456" ht="15.75" customHeight="1">
      <c r="A456" s="112"/>
      <c r="B456" s="244"/>
      <c r="C456" s="245"/>
      <c r="D456" s="245"/>
      <c r="E456" s="220" t="str">
        <f>IF($D456="","",VLOOKUP($D456,DMKH!$A$9:$D$50006,2,0))</f>
        <v/>
      </c>
      <c r="F456" s="220" t="str">
        <f>IF($D456="","",VLOOKUP($D456,DMKH!$A$9:$D$50006,3,0))</f>
        <v/>
      </c>
      <c r="G456" s="220" t="str">
        <f>IF($D456="","",VLOOKUP($D456,DMKH!$A$9:$D$50006,4,0))</f>
        <v/>
      </c>
      <c r="H456" s="113"/>
      <c r="I456" s="113"/>
      <c r="J456" s="113"/>
      <c r="K456" s="112"/>
      <c r="L456" s="224" t="str">
        <f>IF($K456="","",VLOOKUP($K456,'Tong hop'!$A$10:$O$50000,2,0))</f>
        <v/>
      </c>
      <c r="M456" s="225" t="str">
        <f>IF($K456="","",VLOOKUP($K456,'Tong hop'!$A$10:$O$50000,3,0))</f>
        <v/>
      </c>
      <c r="N456" s="246"/>
      <c r="O456" s="227" t="str">
        <f t="shared" si="2"/>
        <v/>
      </c>
      <c r="P456" s="158"/>
      <c r="Q456" s="247"/>
      <c r="R456" s="229" t="str">
        <f>IF(LEFT(A456,2)="PX",IF(K456="",0,VLOOKUP(K456,'Tong hop'!$N$10:$O$50000,2,0)),"")</f>
        <v/>
      </c>
      <c r="S456" s="230">
        <f t="shared" si="3"/>
        <v>0</v>
      </c>
      <c r="T456" s="229" t="str">
        <f>IF($K456="","",VLOOKUP($K456,'Tong hop'!$A$10:$K$50000,10,0))</f>
        <v/>
      </c>
      <c r="U456" s="230" t="str">
        <f>IF($K456="","",VLOOKUP($K456,'Tong hop'!$A$10:$K$50000,11,0))</f>
        <v/>
      </c>
      <c r="V456" s="231">
        <f t="shared" si="4"/>
        <v>0</v>
      </c>
      <c r="W456" s="231" t="str">
        <f t="shared" si="5"/>
        <v/>
      </c>
      <c r="X456" s="231">
        <f t="shared" si="6"/>
        <v>0</v>
      </c>
      <c r="Y456" s="231" t="str">
        <f t="shared" si="7"/>
        <v/>
      </c>
      <c r="Z456" s="232" t="str">
        <f t="shared" si="8"/>
        <v/>
      </c>
    </row>
    <row r="457" ht="15.75" customHeight="1">
      <c r="A457" s="112"/>
      <c r="B457" s="244"/>
      <c r="C457" s="245"/>
      <c r="D457" s="245"/>
      <c r="E457" s="220" t="str">
        <f>IF($D457="","",VLOOKUP($D457,DMKH!$A$9:$D$50006,2,0))</f>
        <v/>
      </c>
      <c r="F457" s="220" t="str">
        <f>IF($D457="","",VLOOKUP($D457,DMKH!$A$9:$D$50006,3,0))</f>
        <v/>
      </c>
      <c r="G457" s="220" t="str">
        <f>IF($D457="","",VLOOKUP($D457,DMKH!$A$9:$D$50006,4,0))</f>
        <v/>
      </c>
      <c r="H457" s="113"/>
      <c r="I457" s="113"/>
      <c r="J457" s="113"/>
      <c r="K457" s="112"/>
      <c r="L457" s="224" t="str">
        <f>IF($K457="","",VLOOKUP($K457,'Tong hop'!$A$10:$O$50000,2,0))</f>
        <v/>
      </c>
      <c r="M457" s="225" t="str">
        <f>IF($K457="","",VLOOKUP($K457,'Tong hop'!$A$10:$O$50000,3,0))</f>
        <v/>
      </c>
      <c r="N457" s="246"/>
      <c r="O457" s="227" t="str">
        <f t="shared" si="2"/>
        <v/>
      </c>
      <c r="P457" s="158"/>
      <c r="Q457" s="247"/>
      <c r="R457" s="229" t="str">
        <f>IF(LEFT(A457,2)="PX",IF(K457="",0,VLOOKUP(K457,'Tong hop'!$N$10:$O$50000,2,0)),"")</f>
        <v/>
      </c>
      <c r="S457" s="230">
        <f t="shared" si="3"/>
        <v>0</v>
      </c>
      <c r="T457" s="229" t="str">
        <f>IF($K457="","",VLOOKUP($K457,'Tong hop'!$A$10:$K$50000,10,0))</f>
        <v/>
      </c>
      <c r="U457" s="230" t="str">
        <f>IF($K457="","",VLOOKUP($K457,'Tong hop'!$A$10:$K$50000,11,0))</f>
        <v/>
      </c>
      <c r="V457" s="231">
        <f t="shared" si="4"/>
        <v>0</v>
      </c>
      <c r="W457" s="231" t="str">
        <f t="shared" si="5"/>
        <v/>
      </c>
      <c r="X457" s="231">
        <f t="shared" si="6"/>
        <v>0</v>
      </c>
      <c r="Y457" s="231" t="str">
        <f t="shared" si="7"/>
        <v/>
      </c>
      <c r="Z457" s="232" t="str">
        <f t="shared" si="8"/>
        <v/>
      </c>
    </row>
    <row r="458" ht="15.75" customHeight="1">
      <c r="A458" s="112"/>
      <c r="B458" s="244"/>
      <c r="C458" s="245"/>
      <c r="D458" s="245"/>
      <c r="E458" s="220" t="str">
        <f>IF($D458="","",VLOOKUP($D458,DMKH!$A$9:$D$50006,2,0))</f>
        <v/>
      </c>
      <c r="F458" s="220" t="str">
        <f>IF($D458="","",VLOOKUP($D458,DMKH!$A$9:$D$50006,3,0))</f>
        <v/>
      </c>
      <c r="G458" s="220" t="str">
        <f>IF($D458="","",VLOOKUP($D458,DMKH!$A$9:$D$50006,4,0))</f>
        <v/>
      </c>
      <c r="H458" s="113"/>
      <c r="I458" s="113"/>
      <c r="J458" s="113"/>
      <c r="K458" s="112"/>
      <c r="L458" s="224" t="str">
        <f>IF($K458="","",VLOOKUP($K458,'Tong hop'!$A$10:$O$50000,2,0))</f>
        <v/>
      </c>
      <c r="M458" s="225" t="str">
        <f>IF($K458="","",VLOOKUP($K458,'Tong hop'!$A$10:$O$50000,3,0))</f>
        <v/>
      </c>
      <c r="N458" s="246"/>
      <c r="O458" s="227" t="str">
        <f t="shared" si="2"/>
        <v/>
      </c>
      <c r="P458" s="158"/>
      <c r="Q458" s="247"/>
      <c r="R458" s="229" t="str">
        <f>IF(LEFT(A458,2)="PX",IF(K458="",0,VLOOKUP(K458,'Tong hop'!$N$10:$O$50000,2,0)),"")</f>
        <v/>
      </c>
      <c r="S458" s="230">
        <f t="shared" si="3"/>
        <v>0</v>
      </c>
      <c r="T458" s="229" t="str">
        <f>IF($K458="","",VLOOKUP($K458,'Tong hop'!$A$10:$K$50000,10,0))</f>
        <v/>
      </c>
      <c r="U458" s="230" t="str">
        <f>IF($K458="","",VLOOKUP($K458,'Tong hop'!$A$10:$K$50000,11,0))</f>
        <v/>
      </c>
      <c r="V458" s="231">
        <f t="shared" si="4"/>
        <v>0</v>
      </c>
      <c r="W458" s="231" t="str">
        <f t="shared" si="5"/>
        <v/>
      </c>
      <c r="X458" s="231">
        <f t="shared" si="6"/>
        <v>0</v>
      </c>
      <c r="Y458" s="231" t="str">
        <f t="shared" si="7"/>
        <v/>
      </c>
      <c r="Z458" s="232" t="str">
        <f t="shared" si="8"/>
        <v/>
      </c>
    </row>
    <row r="459" ht="15.75" customHeight="1">
      <c r="A459" s="112"/>
      <c r="B459" s="244"/>
      <c r="C459" s="245"/>
      <c r="D459" s="245"/>
      <c r="E459" s="220" t="str">
        <f>IF($D459="","",VLOOKUP($D459,DMKH!$A$9:$D$50006,2,0))</f>
        <v/>
      </c>
      <c r="F459" s="220" t="str">
        <f>IF($D459="","",VLOOKUP($D459,DMKH!$A$9:$D$50006,3,0))</f>
        <v/>
      </c>
      <c r="G459" s="220" t="str">
        <f>IF($D459="","",VLOOKUP($D459,DMKH!$A$9:$D$50006,4,0))</f>
        <v/>
      </c>
      <c r="H459" s="113"/>
      <c r="I459" s="113"/>
      <c r="J459" s="113"/>
      <c r="K459" s="112"/>
      <c r="L459" s="224" t="str">
        <f>IF($K459="","",VLOOKUP($K459,'Tong hop'!$A$10:$O$50000,2,0))</f>
        <v/>
      </c>
      <c r="M459" s="225" t="str">
        <f>IF($K459="","",VLOOKUP($K459,'Tong hop'!$A$10:$O$50000,3,0))</f>
        <v/>
      </c>
      <c r="N459" s="246"/>
      <c r="O459" s="227" t="str">
        <f t="shared" si="2"/>
        <v/>
      </c>
      <c r="P459" s="158"/>
      <c r="Q459" s="247"/>
      <c r="R459" s="229" t="str">
        <f>IF(LEFT(A459,2)="PX",IF(K459="",0,VLOOKUP(K459,'Tong hop'!$N$10:$O$50000,2,0)),"")</f>
        <v/>
      </c>
      <c r="S459" s="230">
        <f t="shared" si="3"/>
        <v>0</v>
      </c>
      <c r="T459" s="229" t="str">
        <f>IF($K459="","",VLOOKUP($K459,'Tong hop'!$A$10:$K$50000,10,0))</f>
        <v/>
      </c>
      <c r="U459" s="230" t="str">
        <f>IF($K459="","",VLOOKUP($K459,'Tong hop'!$A$10:$K$50000,11,0))</f>
        <v/>
      </c>
      <c r="V459" s="231">
        <f t="shared" si="4"/>
        <v>0</v>
      </c>
      <c r="W459" s="231" t="str">
        <f t="shared" si="5"/>
        <v/>
      </c>
      <c r="X459" s="231">
        <f t="shared" si="6"/>
        <v>0</v>
      </c>
      <c r="Y459" s="231" t="str">
        <f t="shared" si="7"/>
        <v/>
      </c>
      <c r="Z459" s="232" t="str">
        <f t="shared" si="8"/>
        <v/>
      </c>
    </row>
    <row r="460" ht="15.75" customHeight="1">
      <c r="A460" s="112"/>
      <c r="B460" s="244"/>
      <c r="C460" s="245"/>
      <c r="D460" s="245"/>
      <c r="E460" s="220" t="str">
        <f>IF($D460="","",VLOOKUP($D460,DMKH!$A$9:$D$50006,2,0))</f>
        <v/>
      </c>
      <c r="F460" s="220" t="str">
        <f>IF($D460="","",VLOOKUP($D460,DMKH!$A$9:$D$50006,3,0))</f>
        <v/>
      </c>
      <c r="G460" s="220" t="str">
        <f>IF($D460="","",VLOOKUP($D460,DMKH!$A$9:$D$50006,4,0))</f>
        <v/>
      </c>
      <c r="H460" s="113"/>
      <c r="I460" s="113"/>
      <c r="J460" s="113"/>
      <c r="K460" s="112"/>
      <c r="L460" s="224" t="str">
        <f>IF($K460="","",VLOOKUP($K460,'Tong hop'!$A$10:$O$50000,2,0))</f>
        <v/>
      </c>
      <c r="M460" s="225" t="str">
        <f>IF($K460="","",VLOOKUP($K460,'Tong hop'!$A$10:$O$50000,3,0))</f>
        <v/>
      </c>
      <c r="N460" s="246"/>
      <c r="O460" s="227" t="str">
        <f t="shared" si="2"/>
        <v/>
      </c>
      <c r="P460" s="158"/>
      <c r="Q460" s="247"/>
      <c r="R460" s="229" t="str">
        <f>IF(LEFT(A460,2)="PX",IF(K460="",0,VLOOKUP(K460,'Tong hop'!$N$10:$O$50000,2,0)),"")</f>
        <v/>
      </c>
      <c r="S460" s="230">
        <f t="shared" si="3"/>
        <v>0</v>
      </c>
      <c r="T460" s="229" t="str">
        <f>IF($K460="","",VLOOKUP($K460,'Tong hop'!$A$10:$K$50000,10,0))</f>
        <v/>
      </c>
      <c r="U460" s="230" t="str">
        <f>IF($K460="","",VLOOKUP($K460,'Tong hop'!$A$10:$K$50000,11,0))</f>
        <v/>
      </c>
      <c r="V460" s="231">
        <f t="shared" si="4"/>
        <v>0</v>
      </c>
      <c r="W460" s="231" t="str">
        <f t="shared" si="5"/>
        <v/>
      </c>
      <c r="X460" s="231">
        <f t="shared" si="6"/>
        <v>0</v>
      </c>
      <c r="Y460" s="231" t="str">
        <f t="shared" si="7"/>
        <v/>
      </c>
      <c r="Z460" s="232" t="str">
        <f t="shared" si="8"/>
        <v/>
      </c>
    </row>
    <row r="461" ht="15.75" customHeight="1">
      <c r="A461" s="112"/>
      <c r="B461" s="244"/>
      <c r="C461" s="245"/>
      <c r="D461" s="245"/>
      <c r="E461" s="220" t="str">
        <f>IF($D461="","",VLOOKUP($D461,DMKH!$A$9:$D$50006,2,0))</f>
        <v/>
      </c>
      <c r="F461" s="220" t="str">
        <f>IF($D461="","",VLOOKUP($D461,DMKH!$A$9:$D$50006,3,0))</f>
        <v/>
      </c>
      <c r="G461" s="220" t="str">
        <f>IF($D461="","",VLOOKUP($D461,DMKH!$A$9:$D$50006,4,0))</f>
        <v/>
      </c>
      <c r="H461" s="113"/>
      <c r="I461" s="113"/>
      <c r="J461" s="113"/>
      <c r="K461" s="112"/>
      <c r="L461" s="224" t="str">
        <f>IF($K461="","",VLOOKUP($K461,'Tong hop'!$A$10:$O$50000,2,0))</f>
        <v/>
      </c>
      <c r="M461" s="225" t="str">
        <f>IF($K461="","",VLOOKUP($K461,'Tong hop'!$A$10:$O$50000,3,0))</f>
        <v/>
      </c>
      <c r="N461" s="246"/>
      <c r="O461" s="227" t="str">
        <f t="shared" si="2"/>
        <v/>
      </c>
      <c r="P461" s="158"/>
      <c r="Q461" s="247"/>
      <c r="R461" s="229" t="str">
        <f>IF(LEFT(A461,2)="PX",IF(K461="",0,VLOOKUP(K461,'Tong hop'!$N$10:$O$50000,2,0)),"")</f>
        <v/>
      </c>
      <c r="S461" s="230">
        <f t="shared" si="3"/>
        <v>0</v>
      </c>
      <c r="T461" s="229" t="str">
        <f>IF($K461="","",VLOOKUP($K461,'Tong hop'!$A$10:$K$50000,10,0))</f>
        <v/>
      </c>
      <c r="U461" s="230" t="str">
        <f>IF($K461="","",VLOOKUP($K461,'Tong hop'!$A$10:$K$50000,11,0))</f>
        <v/>
      </c>
      <c r="V461" s="231">
        <f t="shared" si="4"/>
        <v>0</v>
      </c>
      <c r="W461" s="231" t="str">
        <f t="shared" si="5"/>
        <v/>
      </c>
      <c r="X461" s="231">
        <f t="shared" si="6"/>
        <v>0</v>
      </c>
      <c r="Y461" s="231" t="str">
        <f t="shared" si="7"/>
        <v/>
      </c>
      <c r="Z461" s="232" t="str">
        <f t="shared" si="8"/>
        <v/>
      </c>
    </row>
    <row r="462" ht="15.75" customHeight="1">
      <c r="A462" s="112"/>
      <c r="B462" s="244"/>
      <c r="C462" s="245"/>
      <c r="D462" s="245"/>
      <c r="E462" s="220" t="str">
        <f>IF($D462="","",VLOOKUP($D462,DMKH!$A$9:$D$50006,2,0))</f>
        <v/>
      </c>
      <c r="F462" s="220" t="str">
        <f>IF($D462="","",VLOOKUP($D462,DMKH!$A$9:$D$50006,3,0))</f>
        <v/>
      </c>
      <c r="G462" s="220" t="str">
        <f>IF($D462="","",VLOOKUP($D462,DMKH!$A$9:$D$50006,4,0))</f>
        <v/>
      </c>
      <c r="H462" s="113"/>
      <c r="I462" s="113"/>
      <c r="J462" s="113"/>
      <c r="K462" s="112"/>
      <c r="L462" s="224" t="str">
        <f>IF($K462="","",VLOOKUP($K462,'Tong hop'!$A$10:$O$50000,2,0))</f>
        <v/>
      </c>
      <c r="M462" s="225" t="str">
        <f>IF($K462="","",VLOOKUP($K462,'Tong hop'!$A$10:$O$50000,3,0))</f>
        <v/>
      </c>
      <c r="N462" s="246"/>
      <c r="O462" s="227" t="str">
        <f t="shared" si="2"/>
        <v/>
      </c>
      <c r="P462" s="158"/>
      <c r="Q462" s="247"/>
      <c r="R462" s="229" t="str">
        <f>IF(LEFT(A462,2)="PX",IF(K462="",0,VLOOKUP(K462,'Tong hop'!$N$10:$O$50000,2,0)),"")</f>
        <v/>
      </c>
      <c r="S462" s="230">
        <f t="shared" si="3"/>
        <v>0</v>
      </c>
      <c r="T462" s="229" t="str">
        <f>IF($K462="","",VLOOKUP($K462,'Tong hop'!$A$10:$K$50000,10,0))</f>
        <v/>
      </c>
      <c r="U462" s="230" t="str">
        <f>IF($K462="","",VLOOKUP($K462,'Tong hop'!$A$10:$K$50000,11,0))</f>
        <v/>
      </c>
      <c r="V462" s="231">
        <f t="shared" si="4"/>
        <v>0</v>
      </c>
      <c r="W462" s="231" t="str">
        <f t="shared" si="5"/>
        <v/>
      </c>
      <c r="X462" s="231">
        <f t="shared" si="6"/>
        <v>0</v>
      </c>
      <c r="Y462" s="231" t="str">
        <f t="shared" si="7"/>
        <v/>
      </c>
      <c r="Z462" s="232" t="str">
        <f t="shared" si="8"/>
        <v/>
      </c>
    </row>
    <row r="463" ht="15.75" customHeight="1">
      <c r="A463" s="112"/>
      <c r="B463" s="244"/>
      <c r="C463" s="245"/>
      <c r="D463" s="245"/>
      <c r="E463" s="220" t="str">
        <f>IF($D463="","",VLOOKUP($D463,DMKH!$A$9:$D$50006,2,0))</f>
        <v/>
      </c>
      <c r="F463" s="220" t="str">
        <f>IF($D463="","",VLOOKUP($D463,DMKH!$A$9:$D$50006,3,0))</f>
        <v/>
      </c>
      <c r="G463" s="220" t="str">
        <f>IF($D463="","",VLOOKUP($D463,DMKH!$A$9:$D$50006,4,0))</f>
        <v/>
      </c>
      <c r="H463" s="113"/>
      <c r="I463" s="113"/>
      <c r="J463" s="113"/>
      <c r="K463" s="112"/>
      <c r="L463" s="224" t="str">
        <f>IF($K463="","",VLOOKUP($K463,'Tong hop'!$A$10:$O$50000,2,0))</f>
        <v/>
      </c>
      <c r="M463" s="225" t="str">
        <f>IF($K463="","",VLOOKUP($K463,'Tong hop'!$A$10:$O$50000,3,0))</f>
        <v/>
      </c>
      <c r="N463" s="246"/>
      <c r="O463" s="227" t="str">
        <f t="shared" si="2"/>
        <v/>
      </c>
      <c r="P463" s="158"/>
      <c r="Q463" s="247"/>
      <c r="R463" s="229" t="str">
        <f>IF(LEFT(A463,2)="PX",IF(K463="",0,VLOOKUP(K463,'Tong hop'!$N$10:$O$50000,2,0)),"")</f>
        <v/>
      </c>
      <c r="S463" s="230">
        <f t="shared" si="3"/>
        <v>0</v>
      </c>
      <c r="T463" s="229" t="str">
        <f>IF($K463="","",VLOOKUP($K463,'Tong hop'!$A$10:$K$50000,10,0))</f>
        <v/>
      </c>
      <c r="U463" s="230" t="str">
        <f>IF($K463="","",VLOOKUP($K463,'Tong hop'!$A$10:$K$50000,11,0))</f>
        <v/>
      </c>
      <c r="V463" s="231">
        <f t="shared" si="4"/>
        <v>0</v>
      </c>
      <c r="W463" s="231" t="str">
        <f t="shared" si="5"/>
        <v/>
      </c>
      <c r="X463" s="231">
        <f t="shared" si="6"/>
        <v>0</v>
      </c>
      <c r="Y463" s="231" t="str">
        <f t="shared" si="7"/>
        <v/>
      </c>
      <c r="Z463" s="232" t="str">
        <f t="shared" si="8"/>
        <v/>
      </c>
    </row>
    <row r="464" ht="15.75" customHeight="1">
      <c r="A464" s="112"/>
      <c r="B464" s="244"/>
      <c r="C464" s="245"/>
      <c r="D464" s="245"/>
      <c r="E464" s="220" t="str">
        <f>IF($D464="","",VLOOKUP($D464,DMKH!$A$9:$D$50006,2,0))</f>
        <v/>
      </c>
      <c r="F464" s="220" t="str">
        <f>IF($D464="","",VLOOKUP($D464,DMKH!$A$9:$D$50006,3,0))</f>
        <v/>
      </c>
      <c r="G464" s="220" t="str">
        <f>IF($D464="","",VLOOKUP($D464,DMKH!$A$9:$D$50006,4,0))</f>
        <v/>
      </c>
      <c r="H464" s="113"/>
      <c r="I464" s="113"/>
      <c r="J464" s="113"/>
      <c r="K464" s="112"/>
      <c r="L464" s="224" t="str">
        <f>IF($K464="","",VLOOKUP($K464,'Tong hop'!$A$10:$O$50000,2,0))</f>
        <v/>
      </c>
      <c r="M464" s="225" t="str">
        <f>IF($K464="","",VLOOKUP($K464,'Tong hop'!$A$10:$O$50000,3,0))</f>
        <v/>
      </c>
      <c r="N464" s="246"/>
      <c r="O464" s="227" t="str">
        <f t="shared" si="2"/>
        <v/>
      </c>
      <c r="P464" s="158"/>
      <c r="Q464" s="247"/>
      <c r="R464" s="229" t="str">
        <f>IF(LEFT(A464,2)="PX",IF(K464="",0,VLOOKUP(K464,'Tong hop'!$N$10:$O$50000,2,0)),"")</f>
        <v/>
      </c>
      <c r="S464" s="230">
        <f t="shared" si="3"/>
        <v>0</v>
      </c>
      <c r="T464" s="229" t="str">
        <f>IF($K464="","",VLOOKUP($K464,'Tong hop'!$A$10:$K$50000,10,0))</f>
        <v/>
      </c>
      <c r="U464" s="230" t="str">
        <f>IF($K464="","",VLOOKUP($K464,'Tong hop'!$A$10:$K$50000,11,0))</f>
        <v/>
      </c>
      <c r="V464" s="231">
        <f t="shared" si="4"/>
        <v>0</v>
      </c>
      <c r="W464" s="231" t="str">
        <f t="shared" si="5"/>
        <v/>
      </c>
      <c r="X464" s="231">
        <f t="shared" si="6"/>
        <v>0</v>
      </c>
      <c r="Y464" s="231" t="str">
        <f t="shared" si="7"/>
        <v/>
      </c>
      <c r="Z464" s="232" t="str">
        <f t="shared" si="8"/>
        <v/>
      </c>
    </row>
    <row r="465" ht="15.75" customHeight="1">
      <c r="A465" s="112"/>
      <c r="B465" s="244"/>
      <c r="C465" s="245"/>
      <c r="D465" s="245"/>
      <c r="E465" s="220" t="str">
        <f>IF($D465="","",VLOOKUP($D465,DMKH!$A$9:$D$50006,2,0))</f>
        <v/>
      </c>
      <c r="F465" s="220" t="str">
        <f>IF($D465="","",VLOOKUP($D465,DMKH!$A$9:$D$50006,3,0))</f>
        <v/>
      </c>
      <c r="G465" s="220" t="str">
        <f>IF($D465="","",VLOOKUP($D465,DMKH!$A$9:$D$50006,4,0))</f>
        <v/>
      </c>
      <c r="H465" s="113"/>
      <c r="I465" s="113"/>
      <c r="J465" s="113"/>
      <c r="K465" s="112"/>
      <c r="L465" s="224" t="str">
        <f>IF($K465="","",VLOOKUP($K465,'Tong hop'!$A$10:$O$50000,2,0))</f>
        <v/>
      </c>
      <c r="M465" s="225" t="str">
        <f>IF($K465="","",VLOOKUP($K465,'Tong hop'!$A$10:$O$50000,3,0))</f>
        <v/>
      </c>
      <c r="N465" s="246"/>
      <c r="O465" s="227" t="str">
        <f t="shared" si="2"/>
        <v/>
      </c>
      <c r="P465" s="158"/>
      <c r="Q465" s="247"/>
      <c r="R465" s="229" t="str">
        <f>IF(LEFT(A465,2)="PX",IF(K465="",0,VLOOKUP(K465,'Tong hop'!$N$10:$O$50000,2,0)),"")</f>
        <v/>
      </c>
      <c r="S465" s="230">
        <f t="shared" si="3"/>
        <v>0</v>
      </c>
      <c r="T465" s="229" t="str">
        <f>IF($K465="","",VLOOKUP($K465,'Tong hop'!$A$10:$K$50000,10,0))</f>
        <v/>
      </c>
      <c r="U465" s="230" t="str">
        <f>IF($K465="","",VLOOKUP($K465,'Tong hop'!$A$10:$K$50000,11,0))</f>
        <v/>
      </c>
      <c r="V465" s="231">
        <f t="shared" si="4"/>
        <v>0</v>
      </c>
      <c r="W465" s="231" t="str">
        <f t="shared" si="5"/>
        <v/>
      </c>
      <c r="X465" s="231">
        <f t="shared" si="6"/>
        <v>0</v>
      </c>
      <c r="Y465" s="231" t="str">
        <f t="shared" si="7"/>
        <v/>
      </c>
      <c r="Z465" s="232" t="str">
        <f t="shared" si="8"/>
        <v/>
      </c>
    </row>
    <row r="466" ht="15.75" customHeight="1">
      <c r="A466" s="112"/>
      <c r="B466" s="244"/>
      <c r="C466" s="245"/>
      <c r="D466" s="245"/>
      <c r="E466" s="220" t="str">
        <f>IF($D466="","",VLOOKUP($D466,DMKH!$A$9:$D$50006,2,0))</f>
        <v/>
      </c>
      <c r="F466" s="220" t="str">
        <f>IF($D466="","",VLOOKUP($D466,DMKH!$A$9:$D$50006,3,0))</f>
        <v/>
      </c>
      <c r="G466" s="220" t="str">
        <f>IF($D466="","",VLOOKUP($D466,DMKH!$A$9:$D$50006,4,0))</f>
        <v/>
      </c>
      <c r="H466" s="113"/>
      <c r="I466" s="113"/>
      <c r="J466" s="113"/>
      <c r="K466" s="112"/>
      <c r="L466" s="224" t="str">
        <f>IF($K466="","",VLOOKUP($K466,'Tong hop'!$A$10:$O$50000,2,0))</f>
        <v/>
      </c>
      <c r="M466" s="225" t="str">
        <f>IF($K466="","",VLOOKUP($K466,'Tong hop'!$A$10:$O$50000,3,0))</f>
        <v/>
      </c>
      <c r="N466" s="246"/>
      <c r="O466" s="227" t="str">
        <f t="shared" si="2"/>
        <v/>
      </c>
      <c r="P466" s="158"/>
      <c r="Q466" s="247"/>
      <c r="R466" s="229" t="str">
        <f>IF(LEFT(A466,2)="PX",IF(K466="",0,VLOOKUP(K466,'Tong hop'!$N$10:$O$50000,2,0)),"")</f>
        <v/>
      </c>
      <c r="S466" s="230">
        <f t="shared" si="3"/>
        <v>0</v>
      </c>
      <c r="T466" s="229" t="str">
        <f>IF($K466="","",VLOOKUP($K466,'Tong hop'!$A$10:$K$50000,10,0))</f>
        <v/>
      </c>
      <c r="U466" s="230" t="str">
        <f>IF($K466="","",VLOOKUP($K466,'Tong hop'!$A$10:$K$50000,11,0))</f>
        <v/>
      </c>
      <c r="V466" s="231">
        <f t="shared" si="4"/>
        <v>0</v>
      </c>
      <c r="W466" s="231" t="str">
        <f t="shared" si="5"/>
        <v/>
      </c>
      <c r="X466" s="231">
        <f t="shared" si="6"/>
        <v>0</v>
      </c>
      <c r="Y466" s="231" t="str">
        <f t="shared" si="7"/>
        <v/>
      </c>
      <c r="Z466" s="232" t="str">
        <f t="shared" si="8"/>
        <v/>
      </c>
    </row>
    <row r="467" ht="15.75" customHeight="1">
      <c r="A467" s="112"/>
      <c r="B467" s="244"/>
      <c r="C467" s="245"/>
      <c r="D467" s="245"/>
      <c r="E467" s="220" t="str">
        <f>IF($D467="","",VLOOKUP($D467,DMKH!$A$9:$D$50006,2,0))</f>
        <v/>
      </c>
      <c r="F467" s="220" t="str">
        <f>IF($D467="","",VLOOKUP($D467,DMKH!$A$9:$D$50006,3,0))</f>
        <v/>
      </c>
      <c r="G467" s="220" t="str">
        <f>IF($D467="","",VLOOKUP($D467,DMKH!$A$9:$D$50006,4,0))</f>
        <v/>
      </c>
      <c r="H467" s="113"/>
      <c r="I467" s="113"/>
      <c r="J467" s="113"/>
      <c r="K467" s="112"/>
      <c r="L467" s="224" t="str">
        <f>IF($K467="","",VLOOKUP($K467,'Tong hop'!$A$10:$O$50000,2,0))</f>
        <v/>
      </c>
      <c r="M467" s="225" t="str">
        <f>IF($K467="","",VLOOKUP($K467,'Tong hop'!$A$10:$O$50000,3,0))</f>
        <v/>
      </c>
      <c r="N467" s="246"/>
      <c r="O467" s="227" t="str">
        <f t="shared" si="2"/>
        <v/>
      </c>
      <c r="P467" s="158"/>
      <c r="Q467" s="247"/>
      <c r="R467" s="229" t="str">
        <f>IF(LEFT(A467,2)="PX",IF(K467="",0,VLOOKUP(K467,'Tong hop'!$N$10:$O$50000,2,0)),"")</f>
        <v/>
      </c>
      <c r="S467" s="230">
        <f t="shared" si="3"/>
        <v>0</v>
      </c>
      <c r="T467" s="229" t="str">
        <f>IF($K467="","",VLOOKUP($K467,'Tong hop'!$A$10:$K$50000,10,0))</f>
        <v/>
      </c>
      <c r="U467" s="230" t="str">
        <f>IF($K467="","",VLOOKUP($K467,'Tong hop'!$A$10:$K$50000,11,0))</f>
        <v/>
      </c>
      <c r="V467" s="231">
        <f t="shared" si="4"/>
        <v>0</v>
      </c>
      <c r="W467" s="231" t="str">
        <f t="shared" si="5"/>
        <v/>
      </c>
      <c r="X467" s="231">
        <f t="shared" si="6"/>
        <v>0</v>
      </c>
      <c r="Y467" s="231" t="str">
        <f t="shared" si="7"/>
        <v/>
      </c>
      <c r="Z467" s="232" t="str">
        <f t="shared" si="8"/>
        <v/>
      </c>
    </row>
    <row r="468" ht="15.75" customHeight="1">
      <c r="A468" s="112"/>
      <c r="B468" s="244"/>
      <c r="C468" s="245"/>
      <c r="D468" s="245"/>
      <c r="E468" s="220" t="str">
        <f>IF($D468="","",VLOOKUP($D468,DMKH!$A$9:$D$50006,2,0))</f>
        <v/>
      </c>
      <c r="F468" s="220" t="str">
        <f>IF($D468="","",VLOOKUP($D468,DMKH!$A$9:$D$50006,3,0))</f>
        <v/>
      </c>
      <c r="G468" s="220" t="str">
        <f>IF($D468="","",VLOOKUP($D468,DMKH!$A$9:$D$50006,4,0))</f>
        <v/>
      </c>
      <c r="H468" s="113"/>
      <c r="I468" s="113"/>
      <c r="J468" s="113"/>
      <c r="K468" s="112"/>
      <c r="L468" s="224" t="str">
        <f>IF($K468="","",VLOOKUP($K468,'Tong hop'!$A$10:$O$50000,2,0))</f>
        <v/>
      </c>
      <c r="M468" s="225" t="str">
        <f>IF($K468="","",VLOOKUP($K468,'Tong hop'!$A$10:$O$50000,3,0))</f>
        <v/>
      </c>
      <c r="N468" s="246"/>
      <c r="O468" s="227" t="str">
        <f t="shared" si="2"/>
        <v/>
      </c>
      <c r="P468" s="158"/>
      <c r="Q468" s="247"/>
      <c r="R468" s="229" t="str">
        <f>IF(LEFT(A468,2)="PX",IF(K468="",0,VLOOKUP(K468,'Tong hop'!$N$10:$O$50000,2,0)),"")</f>
        <v/>
      </c>
      <c r="S468" s="230">
        <f t="shared" si="3"/>
        <v>0</v>
      </c>
      <c r="T468" s="229" t="str">
        <f>IF($K468="","",VLOOKUP($K468,'Tong hop'!$A$10:$K$50000,10,0))</f>
        <v/>
      </c>
      <c r="U468" s="230" t="str">
        <f>IF($K468="","",VLOOKUP($K468,'Tong hop'!$A$10:$K$50000,11,0))</f>
        <v/>
      </c>
      <c r="V468" s="231">
        <f t="shared" si="4"/>
        <v>0</v>
      </c>
      <c r="W468" s="231" t="str">
        <f t="shared" si="5"/>
        <v/>
      </c>
      <c r="X468" s="231">
        <f t="shared" si="6"/>
        <v>0</v>
      </c>
      <c r="Y468" s="231" t="str">
        <f t="shared" si="7"/>
        <v/>
      </c>
      <c r="Z468" s="232" t="str">
        <f t="shared" si="8"/>
        <v/>
      </c>
    </row>
    <row r="469" ht="15.75" customHeight="1">
      <c r="A469" s="112"/>
      <c r="B469" s="244"/>
      <c r="C469" s="245"/>
      <c r="D469" s="245"/>
      <c r="E469" s="220" t="str">
        <f>IF($D469="","",VLOOKUP($D469,DMKH!$A$9:$D$50006,2,0))</f>
        <v/>
      </c>
      <c r="F469" s="220" t="str">
        <f>IF($D469="","",VLOOKUP($D469,DMKH!$A$9:$D$50006,3,0))</f>
        <v/>
      </c>
      <c r="G469" s="220" t="str">
        <f>IF($D469="","",VLOOKUP($D469,DMKH!$A$9:$D$50006,4,0))</f>
        <v/>
      </c>
      <c r="H469" s="113"/>
      <c r="I469" s="113"/>
      <c r="J469" s="113"/>
      <c r="K469" s="112"/>
      <c r="L469" s="224" t="str">
        <f>IF($K469="","",VLOOKUP($K469,'Tong hop'!$A$10:$O$50000,2,0))</f>
        <v/>
      </c>
      <c r="M469" s="225" t="str">
        <f>IF($K469="","",VLOOKUP($K469,'Tong hop'!$A$10:$O$50000,3,0))</f>
        <v/>
      </c>
      <c r="N469" s="246"/>
      <c r="O469" s="227" t="str">
        <f t="shared" si="2"/>
        <v/>
      </c>
      <c r="P469" s="158"/>
      <c r="Q469" s="247"/>
      <c r="R469" s="229" t="str">
        <f>IF(LEFT(A469,2)="PX",IF(K469="",0,VLOOKUP(K469,'Tong hop'!$N$10:$O$50000,2,0)),"")</f>
        <v/>
      </c>
      <c r="S469" s="230">
        <f t="shared" si="3"/>
        <v>0</v>
      </c>
      <c r="T469" s="229" t="str">
        <f>IF($K469="","",VLOOKUP($K469,'Tong hop'!$A$10:$K$50000,10,0))</f>
        <v/>
      </c>
      <c r="U469" s="230" t="str">
        <f>IF($K469="","",VLOOKUP($K469,'Tong hop'!$A$10:$K$50000,11,0))</f>
        <v/>
      </c>
      <c r="V469" s="231">
        <f t="shared" si="4"/>
        <v>0</v>
      </c>
      <c r="W469" s="231" t="str">
        <f t="shared" si="5"/>
        <v/>
      </c>
      <c r="X469" s="231">
        <f t="shared" si="6"/>
        <v>0</v>
      </c>
      <c r="Y469" s="231" t="str">
        <f t="shared" si="7"/>
        <v/>
      </c>
      <c r="Z469" s="232" t="str">
        <f t="shared" si="8"/>
        <v/>
      </c>
    </row>
    <row r="470" ht="15.75" customHeight="1">
      <c r="A470" s="112"/>
      <c r="B470" s="244"/>
      <c r="C470" s="245"/>
      <c r="D470" s="245"/>
      <c r="E470" s="220" t="str">
        <f>IF($D470="","",VLOOKUP($D470,DMKH!$A$9:$D$50006,2,0))</f>
        <v/>
      </c>
      <c r="F470" s="220" t="str">
        <f>IF($D470="","",VLOOKUP($D470,DMKH!$A$9:$D$50006,3,0))</f>
        <v/>
      </c>
      <c r="G470" s="220" t="str">
        <f>IF($D470="","",VLOOKUP($D470,DMKH!$A$9:$D$50006,4,0))</f>
        <v/>
      </c>
      <c r="H470" s="113"/>
      <c r="I470" s="113"/>
      <c r="J470" s="113"/>
      <c r="K470" s="112"/>
      <c r="L470" s="224" t="str">
        <f>IF($K470="","",VLOOKUP($K470,'Tong hop'!$A$10:$O$50000,2,0))</f>
        <v/>
      </c>
      <c r="M470" s="225" t="str">
        <f>IF($K470="","",VLOOKUP($K470,'Tong hop'!$A$10:$O$50000,3,0))</f>
        <v/>
      </c>
      <c r="N470" s="246"/>
      <c r="O470" s="227" t="str">
        <f t="shared" si="2"/>
        <v/>
      </c>
      <c r="P470" s="158"/>
      <c r="Q470" s="247"/>
      <c r="R470" s="229" t="str">
        <f>IF(LEFT(A470,2)="PX",IF(K470="",0,VLOOKUP(K470,'Tong hop'!$N$10:$O$50000,2,0)),"")</f>
        <v/>
      </c>
      <c r="S470" s="230">
        <f t="shared" si="3"/>
        <v>0</v>
      </c>
      <c r="T470" s="229" t="str">
        <f>IF($K470="","",VLOOKUP($K470,'Tong hop'!$A$10:$K$50000,10,0))</f>
        <v/>
      </c>
      <c r="U470" s="230" t="str">
        <f>IF($K470="","",VLOOKUP($K470,'Tong hop'!$A$10:$K$50000,11,0))</f>
        <v/>
      </c>
      <c r="V470" s="231">
        <f t="shared" si="4"/>
        <v>0</v>
      </c>
      <c r="W470" s="231" t="str">
        <f t="shared" si="5"/>
        <v/>
      </c>
      <c r="X470" s="231">
        <f t="shared" si="6"/>
        <v>0</v>
      </c>
      <c r="Y470" s="231" t="str">
        <f t="shared" si="7"/>
        <v/>
      </c>
      <c r="Z470" s="232" t="str">
        <f t="shared" si="8"/>
        <v/>
      </c>
    </row>
    <row r="471" ht="15.75" customHeight="1">
      <c r="A471" s="112"/>
      <c r="B471" s="244"/>
      <c r="C471" s="245"/>
      <c r="D471" s="245"/>
      <c r="E471" s="220" t="str">
        <f>IF($D471="","",VLOOKUP($D471,DMKH!$A$9:$D$50006,2,0))</f>
        <v/>
      </c>
      <c r="F471" s="220" t="str">
        <f>IF($D471="","",VLOOKUP($D471,DMKH!$A$9:$D$50006,3,0))</f>
        <v/>
      </c>
      <c r="G471" s="220" t="str">
        <f>IF($D471="","",VLOOKUP($D471,DMKH!$A$9:$D$50006,4,0))</f>
        <v/>
      </c>
      <c r="H471" s="113"/>
      <c r="I471" s="113"/>
      <c r="J471" s="113"/>
      <c r="K471" s="112"/>
      <c r="L471" s="224" t="str">
        <f>IF($K471="","",VLOOKUP($K471,'Tong hop'!$A$10:$O$50000,2,0))</f>
        <v/>
      </c>
      <c r="M471" s="225" t="str">
        <f>IF($K471="","",VLOOKUP($K471,'Tong hop'!$A$10:$O$50000,3,0))</f>
        <v/>
      </c>
      <c r="N471" s="246"/>
      <c r="O471" s="227" t="str">
        <f t="shared" si="2"/>
        <v/>
      </c>
      <c r="P471" s="158"/>
      <c r="Q471" s="247"/>
      <c r="R471" s="229" t="str">
        <f>IF(LEFT(A471,2)="PX",IF(K471="",0,VLOOKUP(K471,'Tong hop'!$N$10:$O$50000,2,0)),"")</f>
        <v/>
      </c>
      <c r="S471" s="230">
        <f t="shared" si="3"/>
        <v>0</v>
      </c>
      <c r="T471" s="229" t="str">
        <f>IF($K471="","",VLOOKUP($K471,'Tong hop'!$A$10:$K$50000,10,0))</f>
        <v/>
      </c>
      <c r="U471" s="230" t="str">
        <f>IF($K471="","",VLOOKUP($K471,'Tong hop'!$A$10:$K$50000,11,0))</f>
        <v/>
      </c>
      <c r="V471" s="231">
        <f t="shared" si="4"/>
        <v>0</v>
      </c>
      <c r="W471" s="231" t="str">
        <f t="shared" si="5"/>
        <v/>
      </c>
      <c r="X471" s="231">
        <f t="shared" si="6"/>
        <v>0</v>
      </c>
      <c r="Y471" s="231" t="str">
        <f t="shared" si="7"/>
        <v/>
      </c>
      <c r="Z471" s="232" t="str">
        <f t="shared" si="8"/>
        <v/>
      </c>
    </row>
    <row r="472" ht="15.75" customHeight="1">
      <c r="A472" s="112"/>
      <c r="B472" s="244"/>
      <c r="C472" s="245"/>
      <c r="D472" s="245"/>
      <c r="E472" s="220" t="str">
        <f>IF($D472="","",VLOOKUP($D472,DMKH!$A$9:$D$50006,2,0))</f>
        <v/>
      </c>
      <c r="F472" s="220" t="str">
        <f>IF($D472="","",VLOOKUP($D472,DMKH!$A$9:$D$50006,3,0))</f>
        <v/>
      </c>
      <c r="G472" s="220" t="str">
        <f>IF($D472="","",VLOOKUP($D472,DMKH!$A$9:$D$50006,4,0))</f>
        <v/>
      </c>
      <c r="H472" s="113"/>
      <c r="I472" s="113"/>
      <c r="J472" s="113"/>
      <c r="K472" s="112"/>
      <c r="L472" s="224" t="str">
        <f>IF($K472="","",VLOOKUP($K472,'Tong hop'!$A$10:$O$50000,2,0))</f>
        <v/>
      </c>
      <c r="M472" s="225" t="str">
        <f>IF($K472="","",VLOOKUP($K472,'Tong hop'!$A$10:$O$50000,3,0))</f>
        <v/>
      </c>
      <c r="N472" s="246"/>
      <c r="O472" s="227" t="str">
        <f t="shared" si="2"/>
        <v/>
      </c>
      <c r="P472" s="158"/>
      <c r="Q472" s="247"/>
      <c r="R472" s="229" t="str">
        <f>IF(LEFT(A472,2)="PX",IF(K472="",0,VLOOKUP(K472,'Tong hop'!$N$10:$O$50000,2,0)),"")</f>
        <v/>
      </c>
      <c r="S472" s="230">
        <f t="shared" si="3"/>
        <v>0</v>
      </c>
      <c r="T472" s="229" t="str">
        <f>IF($K472="","",VLOOKUP($K472,'Tong hop'!$A$10:$K$50000,10,0))</f>
        <v/>
      </c>
      <c r="U472" s="230" t="str">
        <f>IF($K472="","",VLOOKUP($K472,'Tong hop'!$A$10:$K$50000,11,0))</f>
        <v/>
      </c>
      <c r="V472" s="231">
        <f t="shared" si="4"/>
        <v>0</v>
      </c>
      <c r="W472" s="231" t="str">
        <f t="shared" si="5"/>
        <v/>
      </c>
      <c r="X472" s="231">
        <f t="shared" si="6"/>
        <v>0</v>
      </c>
      <c r="Y472" s="231" t="str">
        <f t="shared" si="7"/>
        <v/>
      </c>
      <c r="Z472" s="232" t="str">
        <f t="shared" si="8"/>
        <v/>
      </c>
    </row>
    <row r="473" ht="15.75" customHeight="1">
      <c r="A473" s="112"/>
      <c r="B473" s="244"/>
      <c r="C473" s="245"/>
      <c r="D473" s="245"/>
      <c r="E473" s="220" t="str">
        <f>IF($D473="","",VLOOKUP($D473,DMKH!$A$9:$D$50006,2,0))</f>
        <v/>
      </c>
      <c r="F473" s="220" t="str">
        <f>IF($D473="","",VLOOKUP($D473,DMKH!$A$9:$D$50006,3,0))</f>
        <v/>
      </c>
      <c r="G473" s="220" t="str">
        <f>IF($D473="","",VLOOKUP($D473,DMKH!$A$9:$D$50006,4,0))</f>
        <v/>
      </c>
      <c r="H473" s="113"/>
      <c r="I473" s="113"/>
      <c r="J473" s="113"/>
      <c r="K473" s="112"/>
      <c r="L473" s="224" t="str">
        <f>IF($K473="","",VLOOKUP($K473,'Tong hop'!$A$10:$O$50000,2,0))</f>
        <v/>
      </c>
      <c r="M473" s="225" t="str">
        <f>IF($K473="","",VLOOKUP($K473,'Tong hop'!$A$10:$O$50000,3,0))</f>
        <v/>
      </c>
      <c r="N473" s="246"/>
      <c r="O473" s="227" t="str">
        <f t="shared" si="2"/>
        <v/>
      </c>
      <c r="P473" s="158"/>
      <c r="Q473" s="247"/>
      <c r="R473" s="229" t="str">
        <f>IF(LEFT(A473,2)="PX",IF(K473="",0,VLOOKUP(K473,'Tong hop'!$N$10:$O$50000,2,0)),"")</f>
        <v/>
      </c>
      <c r="S473" s="230">
        <f t="shared" si="3"/>
        <v>0</v>
      </c>
      <c r="T473" s="229" t="str">
        <f>IF($K473="","",VLOOKUP($K473,'Tong hop'!$A$10:$K$50000,10,0))</f>
        <v/>
      </c>
      <c r="U473" s="230" t="str">
        <f>IF($K473="","",VLOOKUP($K473,'Tong hop'!$A$10:$K$50000,11,0))</f>
        <v/>
      </c>
      <c r="V473" s="231">
        <f t="shared" si="4"/>
        <v>0</v>
      </c>
      <c r="W473" s="231" t="str">
        <f t="shared" si="5"/>
        <v/>
      </c>
      <c r="X473" s="231">
        <f t="shared" si="6"/>
        <v>0</v>
      </c>
      <c r="Y473" s="231" t="str">
        <f t="shared" si="7"/>
        <v/>
      </c>
      <c r="Z473" s="232" t="str">
        <f t="shared" si="8"/>
        <v/>
      </c>
    </row>
    <row r="474" ht="15.75" customHeight="1">
      <c r="A474" s="112"/>
      <c r="B474" s="244"/>
      <c r="C474" s="245"/>
      <c r="D474" s="245"/>
      <c r="E474" s="220" t="str">
        <f>IF($D474="","",VLOOKUP($D474,DMKH!$A$9:$D$50006,2,0))</f>
        <v/>
      </c>
      <c r="F474" s="220" t="str">
        <f>IF($D474="","",VLOOKUP($D474,DMKH!$A$9:$D$50006,3,0))</f>
        <v/>
      </c>
      <c r="G474" s="220" t="str">
        <f>IF($D474="","",VLOOKUP($D474,DMKH!$A$9:$D$50006,4,0))</f>
        <v/>
      </c>
      <c r="H474" s="113"/>
      <c r="I474" s="113"/>
      <c r="J474" s="113"/>
      <c r="K474" s="112"/>
      <c r="L474" s="224" t="str">
        <f>IF($K474="","",VLOOKUP($K474,'Tong hop'!$A$10:$O$50000,2,0))</f>
        <v/>
      </c>
      <c r="M474" s="225" t="str">
        <f>IF($K474="","",VLOOKUP($K474,'Tong hop'!$A$10:$O$50000,3,0))</f>
        <v/>
      </c>
      <c r="N474" s="246"/>
      <c r="O474" s="227" t="str">
        <f t="shared" si="2"/>
        <v/>
      </c>
      <c r="P474" s="158"/>
      <c r="Q474" s="247"/>
      <c r="R474" s="229" t="str">
        <f>IF(LEFT(A474,2)="PX",IF(K474="",0,VLOOKUP(K474,'Tong hop'!$N$10:$O$50000,2,0)),"")</f>
        <v/>
      </c>
      <c r="S474" s="230">
        <f t="shared" si="3"/>
        <v>0</v>
      </c>
      <c r="T474" s="229" t="str">
        <f>IF($K474="","",VLOOKUP($K474,'Tong hop'!$A$10:$K$50000,10,0))</f>
        <v/>
      </c>
      <c r="U474" s="230" t="str">
        <f>IF($K474="","",VLOOKUP($K474,'Tong hop'!$A$10:$K$50000,11,0))</f>
        <v/>
      </c>
      <c r="V474" s="231">
        <f t="shared" si="4"/>
        <v>0</v>
      </c>
      <c r="W474" s="231" t="str">
        <f t="shared" si="5"/>
        <v/>
      </c>
      <c r="X474" s="231">
        <f t="shared" si="6"/>
        <v>0</v>
      </c>
      <c r="Y474" s="231" t="str">
        <f t="shared" si="7"/>
        <v/>
      </c>
      <c r="Z474" s="232" t="str">
        <f t="shared" si="8"/>
        <v/>
      </c>
    </row>
    <row r="475" ht="15.75" customHeight="1">
      <c r="A475" s="112"/>
      <c r="B475" s="244"/>
      <c r="C475" s="245"/>
      <c r="D475" s="245"/>
      <c r="E475" s="220" t="str">
        <f>IF($D475="","",VLOOKUP($D475,DMKH!$A$9:$D$50006,2,0))</f>
        <v/>
      </c>
      <c r="F475" s="220" t="str">
        <f>IF($D475="","",VLOOKUP($D475,DMKH!$A$9:$D$50006,3,0))</f>
        <v/>
      </c>
      <c r="G475" s="220" t="str">
        <f>IF($D475="","",VLOOKUP($D475,DMKH!$A$9:$D$50006,4,0))</f>
        <v/>
      </c>
      <c r="H475" s="113"/>
      <c r="I475" s="113"/>
      <c r="J475" s="113"/>
      <c r="K475" s="112"/>
      <c r="L475" s="224" t="str">
        <f>IF($K475="","",VLOOKUP($K475,'Tong hop'!$A$10:$O$50000,2,0))</f>
        <v/>
      </c>
      <c r="M475" s="225" t="str">
        <f>IF($K475="","",VLOOKUP($K475,'Tong hop'!$A$10:$O$50000,3,0))</f>
        <v/>
      </c>
      <c r="N475" s="246"/>
      <c r="O475" s="227" t="str">
        <f t="shared" si="2"/>
        <v/>
      </c>
      <c r="P475" s="158"/>
      <c r="Q475" s="247"/>
      <c r="R475" s="229" t="str">
        <f>IF(LEFT(A475,2)="PX",IF(K475="",0,VLOOKUP(K475,'Tong hop'!$N$10:$O$50000,2,0)),"")</f>
        <v/>
      </c>
      <c r="S475" s="230">
        <f t="shared" si="3"/>
        <v>0</v>
      </c>
      <c r="T475" s="229" t="str">
        <f>IF($K475="","",VLOOKUP($K475,'Tong hop'!$A$10:$K$50000,10,0))</f>
        <v/>
      </c>
      <c r="U475" s="230" t="str">
        <f>IF($K475="","",VLOOKUP($K475,'Tong hop'!$A$10:$K$50000,11,0))</f>
        <v/>
      </c>
      <c r="V475" s="231">
        <f t="shared" si="4"/>
        <v>0</v>
      </c>
      <c r="W475" s="231" t="str">
        <f t="shared" si="5"/>
        <v/>
      </c>
      <c r="X475" s="231">
        <f t="shared" si="6"/>
        <v>0</v>
      </c>
      <c r="Y475" s="231" t="str">
        <f t="shared" si="7"/>
        <v/>
      </c>
      <c r="Z475" s="232" t="str">
        <f t="shared" si="8"/>
        <v/>
      </c>
    </row>
    <row r="476" ht="15.75" customHeight="1">
      <c r="A476" s="112"/>
      <c r="B476" s="244"/>
      <c r="C476" s="245"/>
      <c r="D476" s="245"/>
      <c r="E476" s="220" t="str">
        <f>IF($D476="","",VLOOKUP($D476,DMKH!$A$9:$D$50006,2,0))</f>
        <v/>
      </c>
      <c r="F476" s="220" t="str">
        <f>IF($D476="","",VLOOKUP($D476,DMKH!$A$9:$D$50006,3,0))</f>
        <v/>
      </c>
      <c r="G476" s="220" t="str">
        <f>IF($D476="","",VLOOKUP($D476,DMKH!$A$9:$D$50006,4,0))</f>
        <v/>
      </c>
      <c r="H476" s="113"/>
      <c r="I476" s="113"/>
      <c r="J476" s="113"/>
      <c r="K476" s="112"/>
      <c r="L476" s="224" t="str">
        <f>IF($K476="","",VLOOKUP($K476,'Tong hop'!$A$10:$O$50000,2,0))</f>
        <v/>
      </c>
      <c r="M476" s="225" t="str">
        <f>IF($K476="","",VLOOKUP($K476,'Tong hop'!$A$10:$O$50000,3,0))</f>
        <v/>
      </c>
      <c r="N476" s="246"/>
      <c r="O476" s="227" t="str">
        <f t="shared" si="2"/>
        <v/>
      </c>
      <c r="P476" s="158"/>
      <c r="Q476" s="247"/>
      <c r="R476" s="229" t="str">
        <f>IF(LEFT(A476,2)="PX",IF(K476="",0,VLOOKUP(K476,'Tong hop'!$N$10:$O$50000,2,0)),"")</f>
        <v/>
      </c>
      <c r="S476" s="230">
        <f t="shared" si="3"/>
        <v>0</v>
      </c>
      <c r="T476" s="229" t="str">
        <f>IF($K476="","",VLOOKUP($K476,'Tong hop'!$A$10:$K$50000,10,0))</f>
        <v/>
      </c>
      <c r="U476" s="230" t="str">
        <f>IF($K476="","",VLOOKUP($K476,'Tong hop'!$A$10:$K$50000,11,0))</f>
        <v/>
      </c>
      <c r="V476" s="231">
        <f t="shared" si="4"/>
        <v>0</v>
      </c>
      <c r="W476" s="231" t="str">
        <f t="shared" si="5"/>
        <v/>
      </c>
      <c r="X476" s="231">
        <f t="shared" si="6"/>
        <v>0</v>
      </c>
      <c r="Y476" s="231" t="str">
        <f t="shared" si="7"/>
        <v/>
      </c>
      <c r="Z476" s="232" t="str">
        <f t="shared" si="8"/>
        <v/>
      </c>
    </row>
    <row r="477" ht="15.75" customHeight="1">
      <c r="A477" s="112"/>
      <c r="B477" s="244"/>
      <c r="C477" s="245"/>
      <c r="D477" s="245"/>
      <c r="E477" s="220" t="str">
        <f>IF($D477="","",VLOOKUP($D477,DMKH!$A$9:$D$50006,2,0))</f>
        <v/>
      </c>
      <c r="F477" s="220" t="str">
        <f>IF($D477="","",VLOOKUP($D477,DMKH!$A$9:$D$50006,3,0))</f>
        <v/>
      </c>
      <c r="G477" s="220" t="str">
        <f>IF($D477="","",VLOOKUP($D477,DMKH!$A$9:$D$50006,4,0))</f>
        <v/>
      </c>
      <c r="H477" s="113"/>
      <c r="I477" s="113"/>
      <c r="J477" s="113"/>
      <c r="K477" s="112"/>
      <c r="L477" s="224" t="str">
        <f>IF($K477="","",VLOOKUP($K477,'Tong hop'!$A$10:$O$50000,2,0))</f>
        <v/>
      </c>
      <c r="M477" s="225" t="str">
        <f>IF($K477="","",VLOOKUP($K477,'Tong hop'!$A$10:$O$50000,3,0))</f>
        <v/>
      </c>
      <c r="N477" s="246"/>
      <c r="O477" s="227" t="str">
        <f t="shared" si="2"/>
        <v/>
      </c>
      <c r="P477" s="158"/>
      <c r="Q477" s="247"/>
      <c r="R477" s="229" t="str">
        <f>IF(LEFT(A477,2)="PX",IF(K477="",0,VLOOKUP(K477,'Tong hop'!$N$10:$O$50000,2,0)),"")</f>
        <v/>
      </c>
      <c r="S477" s="230">
        <f t="shared" si="3"/>
        <v>0</v>
      </c>
      <c r="T477" s="229" t="str">
        <f>IF($K477="","",VLOOKUP($K477,'Tong hop'!$A$10:$K$50000,10,0))</f>
        <v/>
      </c>
      <c r="U477" s="230" t="str">
        <f>IF($K477="","",VLOOKUP($K477,'Tong hop'!$A$10:$K$50000,11,0))</f>
        <v/>
      </c>
      <c r="V477" s="231">
        <f t="shared" si="4"/>
        <v>0</v>
      </c>
      <c r="W477" s="231" t="str">
        <f t="shared" si="5"/>
        <v/>
      </c>
      <c r="X477" s="231">
        <f t="shared" si="6"/>
        <v>0</v>
      </c>
      <c r="Y477" s="231" t="str">
        <f t="shared" si="7"/>
        <v/>
      </c>
      <c r="Z477" s="232" t="str">
        <f t="shared" si="8"/>
        <v/>
      </c>
    </row>
    <row r="478" ht="15.75" customHeight="1">
      <c r="A478" s="112"/>
      <c r="B478" s="244"/>
      <c r="C478" s="245"/>
      <c r="D478" s="245"/>
      <c r="E478" s="220" t="str">
        <f>IF($D478="","",VLOOKUP($D478,DMKH!$A$9:$D$50006,2,0))</f>
        <v/>
      </c>
      <c r="F478" s="220" t="str">
        <f>IF($D478="","",VLOOKUP($D478,DMKH!$A$9:$D$50006,3,0))</f>
        <v/>
      </c>
      <c r="G478" s="220" t="str">
        <f>IF($D478="","",VLOOKUP($D478,DMKH!$A$9:$D$50006,4,0))</f>
        <v/>
      </c>
      <c r="H478" s="113"/>
      <c r="I478" s="113"/>
      <c r="J478" s="113"/>
      <c r="K478" s="112"/>
      <c r="L478" s="224" t="str">
        <f>IF($K478="","",VLOOKUP($K478,'Tong hop'!$A$10:$O$50000,2,0))</f>
        <v/>
      </c>
      <c r="M478" s="225" t="str">
        <f>IF($K478="","",VLOOKUP($K478,'Tong hop'!$A$10:$O$50000,3,0))</f>
        <v/>
      </c>
      <c r="N478" s="246"/>
      <c r="O478" s="227" t="str">
        <f t="shared" si="2"/>
        <v/>
      </c>
      <c r="P478" s="158"/>
      <c r="Q478" s="247"/>
      <c r="R478" s="229" t="str">
        <f>IF(LEFT(A478,2)="PX",IF(K478="",0,VLOOKUP(K478,'Tong hop'!$N$10:$O$50000,2,0)),"")</f>
        <v/>
      </c>
      <c r="S478" s="230">
        <f t="shared" si="3"/>
        <v>0</v>
      </c>
      <c r="T478" s="229" t="str">
        <f>IF($K478="","",VLOOKUP($K478,'Tong hop'!$A$10:$K$50000,10,0))</f>
        <v/>
      </c>
      <c r="U478" s="230" t="str">
        <f>IF($K478="","",VLOOKUP($K478,'Tong hop'!$A$10:$K$50000,11,0))</f>
        <v/>
      </c>
      <c r="V478" s="231">
        <f t="shared" si="4"/>
        <v>0</v>
      </c>
      <c r="W478" s="231" t="str">
        <f t="shared" si="5"/>
        <v/>
      </c>
      <c r="X478" s="231">
        <f t="shared" si="6"/>
        <v>0</v>
      </c>
      <c r="Y478" s="231" t="str">
        <f t="shared" si="7"/>
        <v/>
      </c>
      <c r="Z478" s="232" t="str">
        <f t="shared" si="8"/>
        <v/>
      </c>
    </row>
    <row r="479" ht="15.75" customHeight="1">
      <c r="A479" s="112"/>
      <c r="B479" s="244"/>
      <c r="C479" s="245"/>
      <c r="D479" s="245"/>
      <c r="E479" s="220" t="str">
        <f>IF($D479="","",VLOOKUP($D479,DMKH!$A$9:$D$50006,2,0))</f>
        <v/>
      </c>
      <c r="F479" s="220" t="str">
        <f>IF($D479="","",VLOOKUP($D479,DMKH!$A$9:$D$50006,3,0))</f>
        <v/>
      </c>
      <c r="G479" s="220" t="str">
        <f>IF($D479="","",VLOOKUP($D479,DMKH!$A$9:$D$50006,4,0))</f>
        <v/>
      </c>
      <c r="H479" s="113"/>
      <c r="I479" s="113"/>
      <c r="J479" s="113"/>
      <c r="K479" s="112"/>
      <c r="L479" s="224" t="str">
        <f>IF($K479="","",VLOOKUP($K479,'Tong hop'!$A$10:$O$50000,2,0))</f>
        <v/>
      </c>
      <c r="M479" s="225" t="str">
        <f>IF($K479="","",VLOOKUP($K479,'Tong hop'!$A$10:$O$50000,3,0))</f>
        <v/>
      </c>
      <c r="N479" s="246"/>
      <c r="O479" s="227" t="str">
        <f t="shared" si="2"/>
        <v/>
      </c>
      <c r="P479" s="158"/>
      <c r="Q479" s="247"/>
      <c r="R479" s="229" t="str">
        <f>IF(LEFT(A479,2)="PX",IF(K479="",0,VLOOKUP(K479,'Tong hop'!$N$10:$O$50000,2,0)),"")</f>
        <v/>
      </c>
      <c r="S479" s="230">
        <f t="shared" si="3"/>
        <v>0</v>
      </c>
      <c r="T479" s="229" t="str">
        <f>IF($K479="","",VLOOKUP($K479,'Tong hop'!$A$10:$K$50000,10,0))</f>
        <v/>
      </c>
      <c r="U479" s="230" t="str">
        <f>IF($K479="","",VLOOKUP($K479,'Tong hop'!$A$10:$K$50000,11,0))</f>
        <v/>
      </c>
      <c r="V479" s="231">
        <f t="shared" si="4"/>
        <v>0</v>
      </c>
      <c r="W479" s="231" t="str">
        <f t="shared" si="5"/>
        <v/>
      </c>
      <c r="X479" s="231">
        <f t="shared" si="6"/>
        <v>0</v>
      </c>
      <c r="Y479" s="231" t="str">
        <f t="shared" si="7"/>
        <v/>
      </c>
      <c r="Z479" s="232" t="str">
        <f t="shared" si="8"/>
        <v/>
      </c>
    </row>
    <row r="480" ht="15.75" customHeight="1">
      <c r="A480" s="112"/>
      <c r="B480" s="244"/>
      <c r="C480" s="245"/>
      <c r="D480" s="245"/>
      <c r="E480" s="220" t="str">
        <f>IF($D480="","",VLOOKUP($D480,DMKH!$A$9:$D$50006,2,0))</f>
        <v/>
      </c>
      <c r="F480" s="220" t="str">
        <f>IF($D480="","",VLOOKUP($D480,DMKH!$A$9:$D$50006,3,0))</f>
        <v/>
      </c>
      <c r="G480" s="220" t="str">
        <f>IF($D480="","",VLOOKUP($D480,DMKH!$A$9:$D$50006,4,0))</f>
        <v/>
      </c>
      <c r="H480" s="113"/>
      <c r="I480" s="113"/>
      <c r="J480" s="113"/>
      <c r="K480" s="112"/>
      <c r="L480" s="224" t="str">
        <f>IF($K480="","",VLOOKUP($K480,'Tong hop'!$A$10:$O$50000,2,0))</f>
        <v/>
      </c>
      <c r="M480" s="225" t="str">
        <f>IF($K480="","",VLOOKUP($K480,'Tong hop'!$A$10:$O$50000,3,0))</f>
        <v/>
      </c>
      <c r="N480" s="246"/>
      <c r="O480" s="227" t="str">
        <f t="shared" si="2"/>
        <v/>
      </c>
      <c r="P480" s="158"/>
      <c r="Q480" s="247"/>
      <c r="R480" s="229" t="str">
        <f>IF(LEFT(A480,2)="PX",IF(K480="",0,VLOOKUP(K480,'Tong hop'!$N$10:$O$50000,2,0)),"")</f>
        <v/>
      </c>
      <c r="S480" s="230">
        <f t="shared" si="3"/>
        <v>0</v>
      </c>
      <c r="T480" s="229" t="str">
        <f>IF($K480="","",VLOOKUP($K480,'Tong hop'!$A$10:$K$50000,10,0))</f>
        <v/>
      </c>
      <c r="U480" s="230" t="str">
        <f>IF($K480="","",VLOOKUP($K480,'Tong hop'!$A$10:$K$50000,11,0))</f>
        <v/>
      </c>
      <c r="V480" s="231">
        <f t="shared" si="4"/>
        <v>0</v>
      </c>
      <c r="W480" s="231" t="str">
        <f t="shared" si="5"/>
        <v/>
      </c>
      <c r="X480" s="231">
        <f t="shared" si="6"/>
        <v>0</v>
      </c>
      <c r="Y480" s="231" t="str">
        <f t="shared" si="7"/>
        <v/>
      </c>
      <c r="Z480" s="232" t="str">
        <f t="shared" si="8"/>
        <v/>
      </c>
    </row>
    <row r="481" ht="15.75" customHeight="1">
      <c r="A481" s="112"/>
      <c r="B481" s="244"/>
      <c r="C481" s="245"/>
      <c r="D481" s="245"/>
      <c r="E481" s="220" t="str">
        <f>IF($D481="","",VLOOKUP($D481,DMKH!$A$9:$D$50006,2,0))</f>
        <v/>
      </c>
      <c r="F481" s="220" t="str">
        <f>IF($D481="","",VLOOKUP($D481,DMKH!$A$9:$D$50006,3,0))</f>
        <v/>
      </c>
      <c r="G481" s="220" t="str">
        <f>IF($D481="","",VLOOKUP($D481,DMKH!$A$9:$D$50006,4,0))</f>
        <v/>
      </c>
      <c r="H481" s="113"/>
      <c r="I481" s="113"/>
      <c r="J481" s="113"/>
      <c r="K481" s="112"/>
      <c r="L481" s="224" t="str">
        <f>IF($K481="","",VLOOKUP($K481,'Tong hop'!$A$10:$O$50000,2,0))</f>
        <v/>
      </c>
      <c r="M481" s="225" t="str">
        <f>IF($K481="","",VLOOKUP($K481,'Tong hop'!$A$10:$O$50000,3,0))</f>
        <v/>
      </c>
      <c r="N481" s="246"/>
      <c r="O481" s="227" t="str">
        <f t="shared" si="2"/>
        <v/>
      </c>
      <c r="P481" s="158"/>
      <c r="Q481" s="247"/>
      <c r="R481" s="229" t="str">
        <f>IF(LEFT(A481,2)="PX",IF(K481="",0,VLOOKUP(K481,'Tong hop'!$N$10:$O$50000,2,0)),"")</f>
        <v/>
      </c>
      <c r="S481" s="230">
        <f t="shared" si="3"/>
        <v>0</v>
      </c>
      <c r="T481" s="229" t="str">
        <f>IF($K481="","",VLOOKUP($K481,'Tong hop'!$A$10:$K$50000,10,0))</f>
        <v/>
      </c>
      <c r="U481" s="230" t="str">
        <f>IF($K481="","",VLOOKUP($K481,'Tong hop'!$A$10:$K$50000,11,0))</f>
        <v/>
      </c>
      <c r="V481" s="231">
        <f t="shared" si="4"/>
        <v>0</v>
      </c>
      <c r="W481" s="231" t="str">
        <f t="shared" si="5"/>
        <v/>
      </c>
      <c r="X481" s="231">
        <f t="shared" si="6"/>
        <v>0</v>
      </c>
      <c r="Y481" s="231" t="str">
        <f t="shared" si="7"/>
        <v/>
      </c>
      <c r="Z481" s="232" t="str">
        <f t="shared" si="8"/>
        <v/>
      </c>
    </row>
    <row r="482" ht="15.75" customHeight="1">
      <c r="A482" s="112"/>
      <c r="B482" s="244"/>
      <c r="C482" s="245"/>
      <c r="D482" s="245"/>
      <c r="E482" s="220" t="str">
        <f>IF($D482="","",VLOOKUP($D482,DMKH!$A$9:$D$50006,2,0))</f>
        <v/>
      </c>
      <c r="F482" s="220" t="str">
        <f>IF($D482="","",VLOOKUP($D482,DMKH!$A$9:$D$50006,3,0))</f>
        <v/>
      </c>
      <c r="G482" s="220" t="str">
        <f>IF($D482="","",VLOOKUP($D482,DMKH!$A$9:$D$50006,4,0))</f>
        <v/>
      </c>
      <c r="H482" s="113"/>
      <c r="I482" s="113"/>
      <c r="J482" s="113"/>
      <c r="K482" s="112"/>
      <c r="L482" s="224" t="str">
        <f>IF($K482="","",VLOOKUP($K482,'Tong hop'!$A$10:$O$50000,2,0))</f>
        <v/>
      </c>
      <c r="M482" s="225" t="str">
        <f>IF($K482="","",VLOOKUP($K482,'Tong hop'!$A$10:$O$50000,3,0))</f>
        <v/>
      </c>
      <c r="N482" s="246"/>
      <c r="O482" s="227" t="str">
        <f t="shared" si="2"/>
        <v/>
      </c>
      <c r="P482" s="158"/>
      <c r="Q482" s="247"/>
      <c r="R482" s="229" t="str">
        <f>IF(LEFT(A482,2)="PX",IF(K482="",0,VLOOKUP(K482,'Tong hop'!$N$10:$O$50000,2,0)),"")</f>
        <v/>
      </c>
      <c r="S482" s="230">
        <f t="shared" si="3"/>
        <v>0</v>
      </c>
      <c r="T482" s="229" t="str">
        <f>IF($K482="","",VLOOKUP($K482,'Tong hop'!$A$10:$K$50000,10,0))</f>
        <v/>
      </c>
      <c r="U482" s="230" t="str">
        <f>IF($K482="","",VLOOKUP($K482,'Tong hop'!$A$10:$K$50000,11,0))</f>
        <v/>
      </c>
      <c r="V482" s="231">
        <f t="shared" si="4"/>
        <v>0</v>
      </c>
      <c r="W482" s="231" t="str">
        <f t="shared" si="5"/>
        <v/>
      </c>
      <c r="X482" s="231">
        <f t="shared" si="6"/>
        <v>0</v>
      </c>
      <c r="Y482" s="231" t="str">
        <f t="shared" si="7"/>
        <v/>
      </c>
      <c r="Z482" s="232" t="str">
        <f t="shared" si="8"/>
        <v/>
      </c>
    </row>
    <row r="483" ht="15.75" customHeight="1">
      <c r="A483" s="112"/>
      <c r="B483" s="244"/>
      <c r="C483" s="245"/>
      <c r="D483" s="245"/>
      <c r="E483" s="220" t="str">
        <f>IF($D483="","",VLOOKUP($D483,DMKH!$A$9:$D$50006,2,0))</f>
        <v/>
      </c>
      <c r="F483" s="220" t="str">
        <f>IF($D483="","",VLOOKUP($D483,DMKH!$A$9:$D$50006,3,0))</f>
        <v/>
      </c>
      <c r="G483" s="220" t="str">
        <f>IF($D483="","",VLOOKUP($D483,DMKH!$A$9:$D$50006,4,0))</f>
        <v/>
      </c>
      <c r="H483" s="113"/>
      <c r="I483" s="113"/>
      <c r="J483" s="113"/>
      <c r="K483" s="112"/>
      <c r="L483" s="224" t="str">
        <f>IF($K483="","",VLOOKUP($K483,'Tong hop'!$A$10:$O$50000,2,0))</f>
        <v/>
      </c>
      <c r="M483" s="225" t="str">
        <f>IF($K483="","",VLOOKUP($K483,'Tong hop'!$A$10:$O$50000,3,0))</f>
        <v/>
      </c>
      <c r="N483" s="246"/>
      <c r="O483" s="227" t="str">
        <f t="shared" si="2"/>
        <v/>
      </c>
      <c r="P483" s="158"/>
      <c r="Q483" s="247"/>
      <c r="R483" s="229" t="str">
        <f>IF(LEFT(A483,2)="PX",IF(K483="",0,VLOOKUP(K483,'Tong hop'!$N$10:$O$50000,2,0)),"")</f>
        <v/>
      </c>
      <c r="S483" s="230">
        <f t="shared" si="3"/>
        <v>0</v>
      </c>
      <c r="T483" s="229" t="str">
        <f>IF($K483="","",VLOOKUP($K483,'Tong hop'!$A$10:$K$50000,10,0))</f>
        <v/>
      </c>
      <c r="U483" s="230" t="str">
        <f>IF($K483="","",VLOOKUP($K483,'Tong hop'!$A$10:$K$50000,11,0))</f>
        <v/>
      </c>
      <c r="V483" s="231">
        <f t="shared" si="4"/>
        <v>0</v>
      </c>
      <c r="W483" s="231" t="str">
        <f t="shared" si="5"/>
        <v/>
      </c>
      <c r="X483" s="231">
        <f t="shared" si="6"/>
        <v>0</v>
      </c>
      <c r="Y483" s="231" t="str">
        <f t="shared" si="7"/>
        <v/>
      </c>
      <c r="Z483" s="232" t="str">
        <f t="shared" si="8"/>
        <v/>
      </c>
    </row>
    <row r="484" ht="15.75" customHeight="1">
      <c r="A484" s="112"/>
      <c r="B484" s="244"/>
      <c r="C484" s="245"/>
      <c r="D484" s="245"/>
      <c r="E484" s="220" t="str">
        <f>IF($D484="","",VLOOKUP($D484,DMKH!$A$9:$D$50006,2,0))</f>
        <v/>
      </c>
      <c r="F484" s="220" t="str">
        <f>IF($D484="","",VLOOKUP($D484,DMKH!$A$9:$D$50006,3,0))</f>
        <v/>
      </c>
      <c r="G484" s="220" t="str">
        <f>IF($D484="","",VLOOKUP($D484,DMKH!$A$9:$D$50006,4,0))</f>
        <v/>
      </c>
      <c r="H484" s="113"/>
      <c r="I484" s="113"/>
      <c r="J484" s="113"/>
      <c r="K484" s="112"/>
      <c r="L484" s="224" t="str">
        <f>IF($K484="","",VLOOKUP($K484,'Tong hop'!$A$10:$O$50000,2,0))</f>
        <v/>
      </c>
      <c r="M484" s="225" t="str">
        <f>IF($K484="","",VLOOKUP($K484,'Tong hop'!$A$10:$O$50000,3,0))</f>
        <v/>
      </c>
      <c r="N484" s="246"/>
      <c r="O484" s="227" t="str">
        <f t="shared" si="2"/>
        <v/>
      </c>
      <c r="P484" s="158"/>
      <c r="Q484" s="247"/>
      <c r="R484" s="229" t="str">
        <f>IF(LEFT(A484,2)="PX",IF(K484="",0,VLOOKUP(K484,'Tong hop'!$N$10:$O$50000,2,0)),"")</f>
        <v/>
      </c>
      <c r="S484" s="230">
        <f t="shared" si="3"/>
        <v>0</v>
      </c>
      <c r="T484" s="229" t="str">
        <f>IF($K484="","",VLOOKUP($K484,'Tong hop'!$A$10:$K$50000,10,0))</f>
        <v/>
      </c>
      <c r="U484" s="230" t="str">
        <f>IF($K484="","",VLOOKUP($K484,'Tong hop'!$A$10:$K$50000,11,0))</f>
        <v/>
      </c>
      <c r="V484" s="231">
        <f t="shared" si="4"/>
        <v>0</v>
      </c>
      <c r="W484" s="231" t="str">
        <f t="shared" si="5"/>
        <v/>
      </c>
      <c r="X484" s="231">
        <f t="shared" si="6"/>
        <v>0</v>
      </c>
      <c r="Y484" s="231" t="str">
        <f t="shared" si="7"/>
        <v/>
      </c>
      <c r="Z484" s="232" t="str">
        <f t="shared" si="8"/>
        <v/>
      </c>
    </row>
    <row r="485" ht="15.75" customHeight="1">
      <c r="A485" s="112"/>
      <c r="B485" s="244"/>
      <c r="C485" s="245"/>
      <c r="D485" s="245"/>
      <c r="E485" s="220" t="str">
        <f>IF($D485="","",VLOOKUP($D485,DMKH!$A$9:$D$50006,2,0))</f>
        <v/>
      </c>
      <c r="F485" s="220" t="str">
        <f>IF($D485="","",VLOOKUP($D485,DMKH!$A$9:$D$50006,3,0))</f>
        <v/>
      </c>
      <c r="G485" s="220" t="str">
        <f>IF($D485="","",VLOOKUP($D485,DMKH!$A$9:$D$50006,4,0))</f>
        <v/>
      </c>
      <c r="H485" s="113"/>
      <c r="I485" s="113"/>
      <c r="J485" s="113"/>
      <c r="K485" s="112"/>
      <c r="L485" s="224" t="str">
        <f>IF($K485="","",VLOOKUP($K485,'Tong hop'!$A$10:$O$50000,2,0))</f>
        <v/>
      </c>
      <c r="M485" s="225" t="str">
        <f>IF($K485="","",VLOOKUP($K485,'Tong hop'!$A$10:$O$50000,3,0))</f>
        <v/>
      </c>
      <c r="N485" s="246"/>
      <c r="O485" s="227" t="str">
        <f t="shared" si="2"/>
        <v/>
      </c>
      <c r="P485" s="158"/>
      <c r="Q485" s="247"/>
      <c r="R485" s="229" t="str">
        <f>IF(LEFT(A485,2)="PX",IF(K485="",0,VLOOKUP(K485,'Tong hop'!$N$10:$O$50000,2,0)),"")</f>
        <v/>
      </c>
      <c r="S485" s="230">
        <f t="shared" si="3"/>
        <v>0</v>
      </c>
      <c r="T485" s="229" t="str">
        <f>IF($K485="","",VLOOKUP($K485,'Tong hop'!$A$10:$K$50000,10,0))</f>
        <v/>
      </c>
      <c r="U485" s="230" t="str">
        <f>IF($K485="","",VLOOKUP($K485,'Tong hop'!$A$10:$K$50000,11,0))</f>
        <v/>
      </c>
      <c r="V485" s="231">
        <f t="shared" si="4"/>
        <v>0</v>
      </c>
      <c r="W485" s="231" t="str">
        <f t="shared" si="5"/>
        <v/>
      </c>
      <c r="X485" s="231">
        <f t="shared" si="6"/>
        <v>0</v>
      </c>
      <c r="Y485" s="231" t="str">
        <f t="shared" si="7"/>
        <v/>
      </c>
      <c r="Z485" s="232" t="str">
        <f t="shared" si="8"/>
        <v/>
      </c>
    </row>
    <row r="486" ht="15.75" customHeight="1">
      <c r="A486" s="112"/>
      <c r="B486" s="244"/>
      <c r="C486" s="245"/>
      <c r="D486" s="245"/>
      <c r="E486" s="220" t="str">
        <f>IF($D486="","",VLOOKUP($D486,DMKH!$A$9:$D$50006,2,0))</f>
        <v/>
      </c>
      <c r="F486" s="220" t="str">
        <f>IF($D486="","",VLOOKUP($D486,DMKH!$A$9:$D$50006,3,0))</f>
        <v/>
      </c>
      <c r="G486" s="220" t="str">
        <f>IF($D486="","",VLOOKUP($D486,DMKH!$A$9:$D$50006,4,0))</f>
        <v/>
      </c>
      <c r="H486" s="113"/>
      <c r="I486" s="113"/>
      <c r="J486" s="113"/>
      <c r="K486" s="112"/>
      <c r="L486" s="224" t="str">
        <f>IF($K486="","",VLOOKUP($K486,'Tong hop'!$A$10:$O$50000,2,0))</f>
        <v/>
      </c>
      <c r="M486" s="225" t="str">
        <f>IF($K486="","",VLOOKUP($K486,'Tong hop'!$A$10:$O$50000,3,0))</f>
        <v/>
      </c>
      <c r="N486" s="246"/>
      <c r="O486" s="227" t="str">
        <f t="shared" si="2"/>
        <v/>
      </c>
      <c r="P486" s="158"/>
      <c r="Q486" s="247"/>
      <c r="R486" s="229" t="str">
        <f>IF(LEFT(A486,2)="PX",IF(K486="",0,VLOOKUP(K486,'Tong hop'!$N$10:$O$50000,2,0)),"")</f>
        <v/>
      </c>
      <c r="S486" s="230">
        <f t="shared" si="3"/>
        <v>0</v>
      </c>
      <c r="T486" s="229" t="str">
        <f>IF($K486="","",VLOOKUP($K486,'Tong hop'!$A$10:$K$50000,10,0))</f>
        <v/>
      </c>
      <c r="U486" s="230" t="str">
        <f>IF($K486="","",VLOOKUP($K486,'Tong hop'!$A$10:$K$50000,11,0))</f>
        <v/>
      </c>
      <c r="V486" s="231">
        <f t="shared" si="4"/>
        <v>0</v>
      </c>
      <c r="W486" s="231" t="str">
        <f t="shared" si="5"/>
        <v/>
      </c>
      <c r="X486" s="231">
        <f t="shared" si="6"/>
        <v>0</v>
      </c>
      <c r="Y486" s="231" t="str">
        <f t="shared" si="7"/>
        <v/>
      </c>
      <c r="Z486" s="232" t="str">
        <f t="shared" si="8"/>
        <v/>
      </c>
    </row>
    <row r="487" ht="15.75" customHeight="1">
      <c r="A487" s="112"/>
      <c r="B487" s="244"/>
      <c r="C487" s="245"/>
      <c r="D487" s="245"/>
      <c r="E487" s="220" t="str">
        <f>IF($D487="","",VLOOKUP($D487,DMKH!$A$9:$D$50006,2,0))</f>
        <v/>
      </c>
      <c r="F487" s="220" t="str">
        <f>IF($D487="","",VLOOKUP($D487,DMKH!$A$9:$D$50006,3,0))</f>
        <v/>
      </c>
      <c r="G487" s="220" t="str">
        <f>IF($D487="","",VLOOKUP($D487,DMKH!$A$9:$D$50006,4,0))</f>
        <v/>
      </c>
      <c r="H487" s="113"/>
      <c r="I487" s="113"/>
      <c r="J487" s="113"/>
      <c r="K487" s="112"/>
      <c r="L487" s="224" t="str">
        <f>IF($K487="","",VLOOKUP($K487,'Tong hop'!$A$10:$O$50000,2,0))</f>
        <v/>
      </c>
      <c r="M487" s="225" t="str">
        <f>IF($K487="","",VLOOKUP($K487,'Tong hop'!$A$10:$O$50000,3,0))</f>
        <v/>
      </c>
      <c r="N487" s="246"/>
      <c r="O487" s="227" t="str">
        <f t="shared" si="2"/>
        <v/>
      </c>
      <c r="P487" s="158"/>
      <c r="Q487" s="247"/>
      <c r="R487" s="229" t="str">
        <f>IF(LEFT(A487,2)="PX",IF(K487="",0,VLOOKUP(K487,'Tong hop'!$N$10:$O$50000,2,0)),"")</f>
        <v/>
      </c>
      <c r="S487" s="230">
        <f t="shared" si="3"/>
        <v>0</v>
      </c>
      <c r="T487" s="229" t="str">
        <f>IF($K487="","",VLOOKUP($K487,'Tong hop'!$A$10:$K$50000,10,0))</f>
        <v/>
      </c>
      <c r="U487" s="230" t="str">
        <f>IF($K487="","",VLOOKUP($K487,'Tong hop'!$A$10:$K$50000,11,0))</f>
        <v/>
      </c>
      <c r="V487" s="231">
        <f t="shared" si="4"/>
        <v>0</v>
      </c>
      <c r="W487" s="231" t="str">
        <f t="shared" si="5"/>
        <v/>
      </c>
      <c r="X487" s="231">
        <f t="shared" si="6"/>
        <v>0</v>
      </c>
      <c r="Y487" s="231" t="str">
        <f t="shared" si="7"/>
        <v/>
      </c>
      <c r="Z487" s="232" t="str">
        <f t="shared" si="8"/>
        <v/>
      </c>
    </row>
    <row r="488" ht="15.75" customHeight="1">
      <c r="A488" s="112"/>
      <c r="B488" s="244"/>
      <c r="C488" s="245"/>
      <c r="D488" s="245"/>
      <c r="E488" s="220" t="str">
        <f>IF($D488="","",VLOOKUP($D488,DMKH!$A$9:$D$50006,2,0))</f>
        <v/>
      </c>
      <c r="F488" s="220" t="str">
        <f>IF($D488="","",VLOOKUP($D488,DMKH!$A$9:$D$50006,3,0))</f>
        <v/>
      </c>
      <c r="G488" s="220" t="str">
        <f>IF($D488="","",VLOOKUP($D488,DMKH!$A$9:$D$50006,4,0))</f>
        <v/>
      </c>
      <c r="H488" s="113"/>
      <c r="I488" s="113"/>
      <c r="J488" s="113"/>
      <c r="K488" s="112"/>
      <c r="L488" s="224" t="str">
        <f>IF($K488="","",VLOOKUP($K488,'Tong hop'!$A$10:$O$50000,2,0))</f>
        <v/>
      </c>
      <c r="M488" s="225" t="str">
        <f>IF($K488="","",VLOOKUP($K488,'Tong hop'!$A$10:$O$50000,3,0))</f>
        <v/>
      </c>
      <c r="N488" s="246"/>
      <c r="O488" s="227" t="str">
        <f t="shared" si="2"/>
        <v/>
      </c>
      <c r="P488" s="158"/>
      <c r="Q488" s="247"/>
      <c r="R488" s="229" t="str">
        <f>IF(LEFT(A488,2)="PX",IF(K488="",0,VLOOKUP(K488,'Tong hop'!$N$10:$O$50000,2,0)),"")</f>
        <v/>
      </c>
      <c r="S488" s="230">
        <f t="shared" si="3"/>
        <v>0</v>
      </c>
      <c r="T488" s="229" t="str">
        <f>IF($K488="","",VLOOKUP($K488,'Tong hop'!$A$10:$K$50000,10,0))</f>
        <v/>
      </c>
      <c r="U488" s="230" t="str">
        <f>IF($K488="","",VLOOKUP($K488,'Tong hop'!$A$10:$K$50000,11,0))</f>
        <v/>
      </c>
      <c r="V488" s="231">
        <f t="shared" si="4"/>
        <v>0</v>
      </c>
      <c r="W488" s="231" t="str">
        <f t="shared" si="5"/>
        <v/>
      </c>
      <c r="X488" s="231">
        <f t="shared" si="6"/>
        <v>0</v>
      </c>
      <c r="Y488" s="231" t="str">
        <f t="shared" si="7"/>
        <v/>
      </c>
      <c r="Z488" s="232" t="str">
        <f t="shared" si="8"/>
        <v/>
      </c>
    </row>
    <row r="489" ht="15.75" customHeight="1">
      <c r="A489" s="112"/>
      <c r="B489" s="244"/>
      <c r="C489" s="245"/>
      <c r="D489" s="245"/>
      <c r="E489" s="220" t="str">
        <f>IF($D489="","",VLOOKUP($D489,DMKH!$A$9:$D$50006,2,0))</f>
        <v/>
      </c>
      <c r="F489" s="220" t="str">
        <f>IF($D489="","",VLOOKUP($D489,DMKH!$A$9:$D$50006,3,0))</f>
        <v/>
      </c>
      <c r="G489" s="220" t="str">
        <f>IF($D489="","",VLOOKUP($D489,DMKH!$A$9:$D$50006,4,0))</f>
        <v/>
      </c>
      <c r="H489" s="113"/>
      <c r="I489" s="113"/>
      <c r="J489" s="113"/>
      <c r="K489" s="112"/>
      <c r="L489" s="224" t="str">
        <f>IF($K489="","",VLOOKUP($K489,'Tong hop'!$A$10:$O$50000,2,0))</f>
        <v/>
      </c>
      <c r="M489" s="225" t="str">
        <f>IF($K489="","",VLOOKUP($K489,'Tong hop'!$A$10:$O$50000,3,0))</f>
        <v/>
      </c>
      <c r="N489" s="246"/>
      <c r="O489" s="227" t="str">
        <f t="shared" si="2"/>
        <v/>
      </c>
      <c r="P489" s="158"/>
      <c r="Q489" s="247"/>
      <c r="R489" s="229" t="str">
        <f>IF(LEFT(A489,2)="PX",IF(K489="",0,VLOOKUP(K489,'Tong hop'!$N$10:$O$50000,2,0)),"")</f>
        <v/>
      </c>
      <c r="S489" s="230">
        <f t="shared" si="3"/>
        <v>0</v>
      </c>
      <c r="T489" s="229" t="str">
        <f>IF($K489="","",VLOOKUP($K489,'Tong hop'!$A$10:$K$50000,10,0))</f>
        <v/>
      </c>
      <c r="U489" s="230" t="str">
        <f>IF($K489="","",VLOOKUP($K489,'Tong hop'!$A$10:$K$50000,11,0))</f>
        <v/>
      </c>
      <c r="V489" s="231">
        <f t="shared" si="4"/>
        <v>0</v>
      </c>
      <c r="W489" s="231" t="str">
        <f t="shared" si="5"/>
        <v/>
      </c>
      <c r="X489" s="231">
        <f t="shared" si="6"/>
        <v>0</v>
      </c>
      <c r="Y489" s="231" t="str">
        <f t="shared" si="7"/>
        <v/>
      </c>
      <c r="Z489" s="232" t="str">
        <f t="shared" si="8"/>
        <v/>
      </c>
    </row>
    <row r="490" ht="15.75" customHeight="1">
      <c r="A490" s="112"/>
      <c r="B490" s="244"/>
      <c r="C490" s="245"/>
      <c r="D490" s="245"/>
      <c r="E490" s="220" t="str">
        <f>IF($D490="","",VLOOKUP($D490,DMKH!$A$9:$D$50006,2,0))</f>
        <v/>
      </c>
      <c r="F490" s="220" t="str">
        <f>IF($D490="","",VLOOKUP($D490,DMKH!$A$9:$D$50006,3,0))</f>
        <v/>
      </c>
      <c r="G490" s="220" t="str">
        <f>IF($D490="","",VLOOKUP($D490,DMKH!$A$9:$D$50006,4,0))</f>
        <v/>
      </c>
      <c r="H490" s="113"/>
      <c r="I490" s="113"/>
      <c r="J490" s="113"/>
      <c r="K490" s="112"/>
      <c r="L490" s="224" t="str">
        <f>IF($K490="","",VLOOKUP($K490,'Tong hop'!$A$10:$O$50000,2,0))</f>
        <v/>
      </c>
      <c r="M490" s="225" t="str">
        <f>IF($K490="","",VLOOKUP($K490,'Tong hop'!$A$10:$O$50000,3,0))</f>
        <v/>
      </c>
      <c r="N490" s="246"/>
      <c r="O490" s="227" t="str">
        <f t="shared" si="2"/>
        <v/>
      </c>
      <c r="P490" s="158"/>
      <c r="Q490" s="247"/>
      <c r="R490" s="229" t="str">
        <f>IF(LEFT(A490,2)="PX",IF(K490="",0,VLOOKUP(K490,'Tong hop'!$N$10:$O$50000,2,0)),"")</f>
        <v/>
      </c>
      <c r="S490" s="230">
        <f t="shared" si="3"/>
        <v>0</v>
      </c>
      <c r="T490" s="229" t="str">
        <f>IF($K490="","",VLOOKUP($K490,'Tong hop'!$A$10:$K$50000,10,0))</f>
        <v/>
      </c>
      <c r="U490" s="230" t="str">
        <f>IF($K490="","",VLOOKUP($K490,'Tong hop'!$A$10:$K$50000,11,0))</f>
        <v/>
      </c>
      <c r="V490" s="231">
        <f t="shared" si="4"/>
        <v>0</v>
      </c>
      <c r="W490" s="231" t="str">
        <f t="shared" si="5"/>
        <v/>
      </c>
      <c r="X490" s="231">
        <f t="shared" si="6"/>
        <v>0</v>
      </c>
      <c r="Y490" s="231" t="str">
        <f t="shared" si="7"/>
        <v/>
      </c>
      <c r="Z490" s="232" t="str">
        <f t="shared" si="8"/>
        <v/>
      </c>
    </row>
    <row r="491" ht="15.75" customHeight="1">
      <c r="A491" s="112"/>
      <c r="B491" s="244"/>
      <c r="C491" s="245"/>
      <c r="D491" s="245"/>
      <c r="E491" s="220" t="str">
        <f>IF($D491="","",VLOOKUP($D491,DMKH!$A$9:$D$50006,2,0))</f>
        <v/>
      </c>
      <c r="F491" s="220" t="str">
        <f>IF($D491="","",VLOOKUP($D491,DMKH!$A$9:$D$50006,3,0))</f>
        <v/>
      </c>
      <c r="G491" s="220" t="str">
        <f>IF($D491="","",VLOOKUP($D491,DMKH!$A$9:$D$50006,4,0))</f>
        <v/>
      </c>
      <c r="H491" s="113"/>
      <c r="I491" s="113"/>
      <c r="J491" s="113"/>
      <c r="K491" s="112"/>
      <c r="L491" s="224" t="str">
        <f>IF($K491="","",VLOOKUP($K491,'Tong hop'!$A$10:$O$50000,2,0))</f>
        <v/>
      </c>
      <c r="M491" s="225" t="str">
        <f>IF($K491="","",VLOOKUP($K491,'Tong hop'!$A$10:$O$50000,3,0))</f>
        <v/>
      </c>
      <c r="N491" s="246"/>
      <c r="O491" s="227" t="str">
        <f t="shared" si="2"/>
        <v/>
      </c>
      <c r="P491" s="158"/>
      <c r="Q491" s="247"/>
      <c r="R491" s="229" t="str">
        <f>IF(LEFT(A491,2)="PX",IF(K491="",0,VLOOKUP(K491,'Tong hop'!$N$10:$O$50000,2,0)),"")</f>
        <v/>
      </c>
      <c r="S491" s="230">
        <f t="shared" si="3"/>
        <v>0</v>
      </c>
      <c r="T491" s="229" t="str">
        <f>IF($K491="","",VLOOKUP($K491,'Tong hop'!$A$10:$K$50000,10,0))</f>
        <v/>
      </c>
      <c r="U491" s="230" t="str">
        <f>IF($K491="","",VLOOKUP($K491,'Tong hop'!$A$10:$K$50000,11,0))</f>
        <v/>
      </c>
      <c r="V491" s="231">
        <f t="shared" si="4"/>
        <v>0</v>
      </c>
      <c r="W491" s="231" t="str">
        <f t="shared" si="5"/>
        <v/>
      </c>
      <c r="X491" s="231">
        <f t="shared" si="6"/>
        <v>0</v>
      </c>
      <c r="Y491" s="231" t="str">
        <f t="shared" si="7"/>
        <v/>
      </c>
      <c r="Z491" s="232" t="str">
        <f t="shared" si="8"/>
        <v/>
      </c>
    </row>
    <row r="492" ht="15.75" customHeight="1">
      <c r="A492" s="112"/>
      <c r="B492" s="244"/>
      <c r="C492" s="245"/>
      <c r="D492" s="245"/>
      <c r="E492" s="220" t="str">
        <f>IF($D492="","",VLOOKUP($D492,DMKH!$A$9:$D$50006,2,0))</f>
        <v/>
      </c>
      <c r="F492" s="220" t="str">
        <f>IF($D492="","",VLOOKUP($D492,DMKH!$A$9:$D$50006,3,0))</f>
        <v/>
      </c>
      <c r="G492" s="220" t="str">
        <f>IF($D492="","",VLOOKUP($D492,DMKH!$A$9:$D$50006,4,0))</f>
        <v/>
      </c>
      <c r="H492" s="113"/>
      <c r="I492" s="113"/>
      <c r="J492" s="113"/>
      <c r="K492" s="112"/>
      <c r="L492" s="224" t="str">
        <f>IF($K492="","",VLOOKUP($K492,'Tong hop'!$A$10:$O$50000,2,0))</f>
        <v/>
      </c>
      <c r="M492" s="225" t="str">
        <f>IF($K492="","",VLOOKUP($K492,'Tong hop'!$A$10:$O$50000,3,0))</f>
        <v/>
      </c>
      <c r="N492" s="246"/>
      <c r="O492" s="227" t="str">
        <f t="shared" si="2"/>
        <v/>
      </c>
      <c r="P492" s="158"/>
      <c r="Q492" s="247"/>
      <c r="R492" s="229" t="str">
        <f>IF(LEFT(A492,2)="PX",IF(K492="",0,VLOOKUP(K492,'Tong hop'!$N$10:$O$50000,2,0)),"")</f>
        <v/>
      </c>
      <c r="S492" s="230">
        <f t="shared" si="3"/>
        <v>0</v>
      </c>
      <c r="T492" s="229" t="str">
        <f>IF($K492="","",VLOOKUP($K492,'Tong hop'!$A$10:$K$50000,10,0))</f>
        <v/>
      </c>
      <c r="U492" s="230" t="str">
        <f>IF($K492="","",VLOOKUP($K492,'Tong hop'!$A$10:$K$50000,11,0))</f>
        <v/>
      </c>
      <c r="V492" s="231">
        <f t="shared" si="4"/>
        <v>0</v>
      </c>
      <c r="W492" s="231" t="str">
        <f t="shared" si="5"/>
        <v/>
      </c>
      <c r="X492" s="231">
        <f t="shared" si="6"/>
        <v>0</v>
      </c>
      <c r="Y492" s="231" t="str">
        <f t="shared" si="7"/>
        <v/>
      </c>
      <c r="Z492" s="232" t="str">
        <f t="shared" si="8"/>
        <v/>
      </c>
    </row>
    <row r="493" ht="15.75" customHeight="1">
      <c r="A493" s="112"/>
      <c r="B493" s="244"/>
      <c r="C493" s="245"/>
      <c r="D493" s="245"/>
      <c r="E493" s="220" t="str">
        <f>IF($D493="","",VLOOKUP($D493,DMKH!$A$9:$D$50006,2,0))</f>
        <v/>
      </c>
      <c r="F493" s="220" t="str">
        <f>IF($D493="","",VLOOKUP($D493,DMKH!$A$9:$D$50006,3,0))</f>
        <v/>
      </c>
      <c r="G493" s="220" t="str">
        <f>IF($D493="","",VLOOKUP($D493,DMKH!$A$9:$D$50006,4,0))</f>
        <v/>
      </c>
      <c r="H493" s="113"/>
      <c r="I493" s="113"/>
      <c r="J493" s="113"/>
      <c r="K493" s="112"/>
      <c r="L493" s="224" t="str">
        <f>IF($K493="","",VLOOKUP($K493,'Tong hop'!$A$10:$O$50000,2,0))</f>
        <v/>
      </c>
      <c r="M493" s="225" t="str">
        <f>IF($K493="","",VLOOKUP($K493,'Tong hop'!$A$10:$O$50000,3,0))</f>
        <v/>
      </c>
      <c r="N493" s="246"/>
      <c r="O493" s="227" t="str">
        <f t="shared" si="2"/>
        <v/>
      </c>
      <c r="P493" s="158"/>
      <c r="Q493" s="247"/>
      <c r="R493" s="229" t="str">
        <f>IF(LEFT(A493,2)="PX",IF(K493="",0,VLOOKUP(K493,'Tong hop'!$N$10:$O$50000,2,0)),"")</f>
        <v/>
      </c>
      <c r="S493" s="230">
        <f t="shared" si="3"/>
        <v>0</v>
      </c>
      <c r="T493" s="229" t="str">
        <f>IF($K493="","",VLOOKUP($K493,'Tong hop'!$A$10:$K$50000,10,0))</f>
        <v/>
      </c>
      <c r="U493" s="230" t="str">
        <f>IF($K493="","",VLOOKUP($K493,'Tong hop'!$A$10:$K$50000,11,0))</f>
        <v/>
      </c>
      <c r="V493" s="231">
        <f t="shared" si="4"/>
        <v>0</v>
      </c>
      <c r="W493" s="231" t="str">
        <f t="shared" si="5"/>
        <v/>
      </c>
      <c r="X493" s="231">
        <f t="shared" si="6"/>
        <v>0</v>
      </c>
      <c r="Y493" s="231" t="str">
        <f t="shared" si="7"/>
        <v/>
      </c>
      <c r="Z493" s="232" t="str">
        <f t="shared" si="8"/>
        <v/>
      </c>
    </row>
    <row r="494" ht="15.75" customHeight="1">
      <c r="A494" s="112"/>
      <c r="B494" s="244"/>
      <c r="C494" s="245"/>
      <c r="D494" s="245"/>
      <c r="E494" s="220" t="str">
        <f>IF($D494="","",VLOOKUP($D494,DMKH!$A$9:$D$50006,2,0))</f>
        <v/>
      </c>
      <c r="F494" s="220" t="str">
        <f>IF($D494="","",VLOOKUP($D494,DMKH!$A$9:$D$50006,3,0))</f>
        <v/>
      </c>
      <c r="G494" s="220" t="str">
        <f>IF($D494="","",VLOOKUP($D494,DMKH!$A$9:$D$50006,4,0))</f>
        <v/>
      </c>
      <c r="H494" s="113"/>
      <c r="I494" s="113"/>
      <c r="J494" s="113"/>
      <c r="K494" s="112"/>
      <c r="L494" s="224" t="str">
        <f>IF($K494="","",VLOOKUP($K494,'Tong hop'!$A$10:$O$50000,2,0))</f>
        <v/>
      </c>
      <c r="M494" s="225" t="str">
        <f>IF($K494="","",VLOOKUP($K494,'Tong hop'!$A$10:$O$50000,3,0))</f>
        <v/>
      </c>
      <c r="N494" s="246"/>
      <c r="O494" s="227" t="str">
        <f t="shared" si="2"/>
        <v/>
      </c>
      <c r="P494" s="158"/>
      <c r="Q494" s="247"/>
      <c r="R494" s="229" t="str">
        <f>IF(LEFT(A494,2)="PX",IF(K494="",0,VLOOKUP(K494,'Tong hop'!$N$10:$O$50000,2,0)),"")</f>
        <v/>
      </c>
      <c r="S494" s="230">
        <f t="shared" si="3"/>
        <v>0</v>
      </c>
      <c r="T494" s="229" t="str">
        <f>IF($K494="","",VLOOKUP($K494,'Tong hop'!$A$10:$K$50000,10,0))</f>
        <v/>
      </c>
      <c r="U494" s="230" t="str">
        <f>IF($K494="","",VLOOKUP($K494,'Tong hop'!$A$10:$K$50000,11,0))</f>
        <v/>
      </c>
      <c r="V494" s="231">
        <f t="shared" si="4"/>
        <v>0</v>
      </c>
      <c r="W494" s="231" t="str">
        <f t="shared" si="5"/>
        <v/>
      </c>
      <c r="X494" s="231">
        <f t="shared" si="6"/>
        <v>0</v>
      </c>
      <c r="Y494" s="231" t="str">
        <f t="shared" si="7"/>
        <v/>
      </c>
      <c r="Z494" s="232" t="str">
        <f t="shared" si="8"/>
        <v/>
      </c>
    </row>
    <row r="495" ht="15.75" customHeight="1">
      <c r="A495" s="112"/>
      <c r="B495" s="244"/>
      <c r="C495" s="245"/>
      <c r="D495" s="245"/>
      <c r="E495" s="220" t="str">
        <f>IF($D495="","",VLOOKUP($D495,DMKH!$A$9:$D$50006,2,0))</f>
        <v/>
      </c>
      <c r="F495" s="220" t="str">
        <f>IF($D495="","",VLOOKUP($D495,DMKH!$A$9:$D$50006,3,0))</f>
        <v/>
      </c>
      <c r="G495" s="220" t="str">
        <f>IF($D495="","",VLOOKUP($D495,DMKH!$A$9:$D$50006,4,0))</f>
        <v/>
      </c>
      <c r="H495" s="113"/>
      <c r="I495" s="113"/>
      <c r="J495" s="113"/>
      <c r="K495" s="112"/>
      <c r="L495" s="224" t="str">
        <f>IF($K495="","",VLOOKUP($K495,'Tong hop'!$A$10:$O$50000,2,0))</f>
        <v/>
      </c>
      <c r="M495" s="225" t="str">
        <f>IF($K495="","",VLOOKUP($K495,'Tong hop'!$A$10:$O$50000,3,0))</f>
        <v/>
      </c>
      <c r="N495" s="246"/>
      <c r="O495" s="227" t="str">
        <f t="shared" si="2"/>
        <v/>
      </c>
      <c r="P495" s="158"/>
      <c r="Q495" s="247"/>
      <c r="R495" s="229" t="str">
        <f>IF(LEFT(A495,2)="PX",IF(K495="",0,VLOOKUP(K495,'Tong hop'!$N$10:$O$50000,2,0)),"")</f>
        <v/>
      </c>
      <c r="S495" s="230">
        <f t="shared" si="3"/>
        <v>0</v>
      </c>
      <c r="T495" s="229" t="str">
        <f>IF($K495="","",VLOOKUP($K495,'Tong hop'!$A$10:$K$50000,10,0))</f>
        <v/>
      </c>
      <c r="U495" s="230" t="str">
        <f>IF($K495="","",VLOOKUP($K495,'Tong hop'!$A$10:$K$50000,11,0))</f>
        <v/>
      </c>
      <c r="V495" s="231">
        <f t="shared" si="4"/>
        <v>0</v>
      </c>
      <c r="W495" s="231" t="str">
        <f t="shared" si="5"/>
        <v/>
      </c>
      <c r="X495" s="231">
        <f t="shared" si="6"/>
        <v>0</v>
      </c>
      <c r="Y495" s="231" t="str">
        <f t="shared" si="7"/>
        <v/>
      </c>
      <c r="Z495" s="232" t="str">
        <f t="shared" si="8"/>
        <v/>
      </c>
    </row>
    <row r="496" ht="15.75" customHeight="1">
      <c r="A496" s="112"/>
      <c r="B496" s="244"/>
      <c r="C496" s="245"/>
      <c r="D496" s="245"/>
      <c r="E496" s="220" t="str">
        <f>IF($D496="","",VLOOKUP($D496,DMKH!$A$9:$D$50006,2,0))</f>
        <v/>
      </c>
      <c r="F496" s="220" t="str">
        <f>IF($D496="","",VLOOKUP($D496,DMKH!$A$9:$D$50006,3,0))</f>
        <v/>
      </c>
      <c r="G496" s="220" t="str">
        <f>IF($D496="","",VLOOKUP($D496,DMKH!$A$9:$D$50006,4,0))</f>
        <v/>
      </c>
      <c r="H496" s="113"/>
      <c r="I496" s="113"/>
      <c r="J496" s="113"/>
      <c r="K496" s="112"/>
      <c r="L496" s="224" t="str">
        <f>IF($K496="","",VLOOKUP($K496,'Tong hop'!$A$10:$O$50000,2,0))</f>
        <v/>
      </c>
      <c r="M496" s="225" t="str">
        <f>IF($K496="","",VLOOKUP($K496,'Tong hop'!$A$10:$O$50000,3,0))</f>
        <v/>
      </c>
      <c r="N496" s="246"/>
      <c r="O496" s="227" t="str">
        <f t="shared" si="2"/>
        <v/>
      </c>
      <c r="P496" s="158"/>
      <c r="Q496" s="247"/>
      <c r="R496" s="229" t="str">
        <f>IF(LEFT(A496,2)="PX",IF(K496="",0,VLOOKUP(K496,'Tong hop'!$N$10:$O$50000,2,0)),"")</f>
        <v/>
      </c>
      <c r="S496" s="230">
        <f t="shared" si="3"/>
        <v>0</v>
      </c>
      <c r="T496" s="229" t="str">
        <f>IF($K496="","",VLOOKUP($K496,'Tong hop'!$A$10:$K$50000,10,0))</f>
        <v/>
      </c>
      <c r="U496" s="230" t="str">
        <f>IF($K496="","",VLOOKUP($K496,'Tong hop'!$A$10:$K$50000,11,0))</f>
        <v/>
      </c>
      <c r="V496" s="231">
        <f t="shared" si="4"/>
        <v>0</v>
      </c>
      <c r="W496" s="231" t="str">
        <f t="shared" si="5"/>
        <v/>
      </c>
      <c r="X496" s="231">
        <f t="shared" si="6"/>
        <v>0</v>
      </c>
      <c r="Y496" s="231" t="str">
        <f t="shared" si="7"/>
        <v/>
      </c>
      <c r="Z496" s="232" t="str">
        <f t="shared" si="8"/>
        <v/>
      </c>
    </row>
    <row r="497" ht="15.75" customHeight="1">
      <c r="A497" s="112"/>
      <c r="B497" s="244"/>
      <c r="C497" s="245"/>
      <c r="D497" s="245"/>
      <c r="E497" s="220" t="str">
        <f>IF($D497="","",VLOOKUP($D497,DMKH!$A$9:$D$50006,2,0))</f>
        <v/>
      </c>
      <c r="F497" s="220" t="str">
        <f>IF($D497="","",VLOOKUP($D497,DMKH!$A$9:$D$50006,3,0))</f>
        <v/>
      </c>
      <c r="G497" s="220" t="str">
        <f>IF($D497="","",VLOOKUP($D497,DMKH!$A$9:$D$50006,4,0))</f>
        <v/>
      </c>
      <c r="H497" s="113"/>
      <c r="I497" s="113"/>
      <c r="J497" s="113"/>
      <c r="K497" s="112"/>
      <c r="L497" s="224" t="str">
        <f>IF($K497="","",VLOOKUP($K497,'Tong hop'!$A$10:$O$50000,2,0))</f>
        <v/>
      </c>
      <c r="M497" s="225" t="str">
        <f>IF($K497="","",VLOOKUP($K497,'Tong hop'!$A$10:$O$50000,3,0))</f>
        <v/>
      </c>
      <c r="N497" s="246"/>
      <c r="O497" s="227" t="str">
        <f t="shared" si="2"/>
        <v/>
      </c>
      <c r="P497" s="158"/>
      <c r="Q497" s="247"/>
      <c r="R497" s="229" t="str">
        <f>IF(LEFT(A497,2)="PX",IF(K497="",0,VLOOKUP(K497,'Tong hop'!$N$10:$O$50000,2,0)),"")</f>
        <v/>
      </c>
      <c r="S497" s="230">
        <f t="shared" si="3"/>
        <v>0</v>
      </c>
      <c r="T497" s="229" t="str">
        <f>IF($K497="","",VLOOKUP($K497,'Tong hop'!$A$10:$K$50000,10,0))</f>
        <v/>
      </c>
      <c r="U497" s="230" t="str">
        <f>IF($K497="","",VLOOKUP($K497,'Tong hop'!$A$10:$K$50000,11,0))</f>
        <v/>
      </c>
      <c r="V497" s="231">
        <f t="shared" si="4"/>
        <v>0</v>
      </c>
      <c r="W497" s="231" t="str">
        <f t="shared" si="5"/>
        <v/>
      </c>
      <c r="X497" s="231">
        <f t="shared" si="6"/>
        <v>0</v>
      </c>
      <c r="Y497" s="231" t="str">
        <f t="shared" si="7"/>
        <v/>
      </c>
      <c r="Z497" s="232" t="str">
        <f t="shared" si="8"/>
        <v/>
      </c>
    </row>
    <row r="498" ht="15.75" customHeight="1">
      <c r="A498" s="112"/>
      <c r="B498" s="244"/>
      <c r="C498" s="245"/>
      <c r="D498" s="245"/>
      <c r="E498" s="220" t="str">
        <f>IF($D498="","",VLOOKUP($D498,DMKH!$A$9:$D$50006,2,0))</f>
        <v/>
      </c>
      <c r="F498" s="220" t="str">
        <f>IF($D498="","",VLOOKUP($D498,DMKH!$A$9:$D$50006,3,0))</f>
        <v/>
      </c>
      <c r="G498" s="220" t="str">
        <f>IF($D498="","",VLOOKUP($D498,DMKH!$A$9:$D$50006,4,0))</f>
        <v/>
      </c>
      <c r="H498" s="113"/>
      <c r="I498" s="113"/>
      <c r="J498" s="113"/>
      <c r="K498" s="112"/>
      <c r="L498" s="224" t="str">
        <f>IF($K498="","",VLOOKUP($K498,'Tong hop'!$A$10:$O$50000,2,0))</f>
        <v/>
      </c>
      <c r="M498" s="225" t="str">
        <f>IF($K498="","",VLOOKUP($K498,'Tong hop'!$A$10:$O$50000,3,0))</f>
        <v/>
      </c>
      <c r="N498" s="246"/>
      <c r="O498" s="227" t="str">
        <f t="shared" si="2"/>
        <v/>
      </c>
      <c r="P498" s="158"/>
      <c r="Q498" s="247"/>
      <c r="R498" s="229" t="str">
        <f>IF(LEFT(A498,2)="PX",IF(K498="",0,VLOOKUP(K498,'Tong hop'!$N$10:$O$50000,2,0)),"")</f>
        <v/>
      </c>
      <c r="S498" s="230">
        <f t="shared" si="3"/>
        <v>0</v>
      </c>
      <c r="T498" s="229" t="str">
        <f>IF($K498="","",VLOOKUP($K498,'Tong hop'!$A$10:$K$50000,10,0))</f>
        <v/>
      </c>
      <c r="U498" s="230" t="str">
        <f>IF($K498="","",VLOOKUP($K498,'Tong hop'!$A$10:$K$50000,11,0))</f>
        <v/>
      </c>
      <c r="V498" s="231">
        <f t="shared" si="4"/>
        <v>0</v>
      </c>
      <c r="W498" s="231" t="str">
        <f t="shared" si="5"/>
        <v/>
      </c>
      <c r="X498" s="231">
        <f t="shared" si="6"/>
        <v>0</v>
      </c>
      <c r="Y498" s="231" t="str">
        <f t="shared" si="7"/>
        <v/>
      </c>
      <c r="Z498" s="232" t="str">
        <f t="shared" si="8"/>
        <v/>
      </c>
    </row>
    <row r="499" ht="15.75" customHeight="1">
      <c r="A499" s="112"/>
      <c r="B499" s="244"/>
      <c r="C499" s="245"/>
      <c r="D499" s="245"/>
      <c r="E499" s="220" t="str">
        <f>IF($D499="","",VLOOKUP($D499,DMKH!$A$9:$D$50006,2,0))</f>
        <v/>
      </c>
      <c r="F499" s="220" t="str">
        <f>IF($D499="","",VLOOKUP($D499,DMKH!$A$9:$D$50006,3,0))</f>
        <v/>
      </c>
      <c r="G499" s="220" t="str">
        <f>IF($D499="","",VLOOKUP($D499,DMKH!$A$9:$D$50006,4,0))</f>
        <v/>
      </c>
      <c r="H499" s="113"/>
      <c r="I499" s="113"/>
      <c r="J499" s="113"/>
      <c r="K499" s="112"/>
      <c r="L499" s="224" t="str">
        <f>IF($K499="","",VLOOKUP($K499,'Tong hop'!$A$10:$O$50000,2,0))</f>
        <v/>
      </c>
      <c r="M499" s="225" t="str">
        <f>IF($K499="","",VLOOKUP($K499,'Tong hop'!$A$10:$O$50000,3,0))</f>
        <v/>
      </c>
      <c r="N499" s="246"/>
      <c r="O499" s="227" t="str">
        <f t="shared" si="2"/>
        <v/>
      </c>
      <c r="P499" s="158"/>
      <c r="Q499" s="247"/>
      <c r="R499" s="229" t="str">
        <f>IF(LEFT(A499,2)="PX",IF(K499="",0,VLOOKUP(K499,'Tong hop'!$N$10:$O$50000,2,0)),"")</f>
        <v/>
      </c>
      <c r="S499" s="230">
        <f t="shared" si="3"/>
        <v>0</v>
      </c>
      <c r="T499" s="229" t="str">
        <f>IF($K499="","",VLOOKUP($K499,'Tong hop'!$A$10:$K$50000,10,0))</f>
        <v/>
      </c>
      <c r="U499" s="230" t="str">
        <f>IF($K499="","",VLOOKUP($K499,'Tong hop'!$A$10:$K$50000,11,0))</f>
        <v/>
      </c>
      <c r="V499" s="231">
        <f t="shared" si="4"/>
        <v>0</v>
      </c>
      <c r="W499" s="231" t="str">
        <f t="shared" si="5"/>
        <v/>
      </c>
      <c r="X499" s="231">
        <f t="shared" si="6"/>
        <v>0</v>
      </c>
      <c r="Y499" s="231" t="str">
        <f t="shared" si="7"/>
        <v/>
      </c>
      <c r="Z499" s="232" t="str">
        <f t="shared" si="8"/>
        <v/>
      </c>
    </row>
    <row r="500" ht="15.75" customHeight="1">
      <c r="A500" s="112"/>
      <c r="B500" s="244"/>
      <c r="C500" s="245"/>
      <c r="D500" s="245"/>
      <c r="E500" s="220" t="str">
        <f>IF($D500="","",VLOOKUP($D500,DMKH!$A$9:$D$50006,2,0))</f>
        <v/>
      </c>
      <c r="F500" s="220" t="str">
        <f>IF($D500="","",VLOOKUP($D500,DMKH!$A$9:$D$50006,3,0))</f>
        <v/>
      </c>
      <c r="G500" s="220" t="str">
        <f>IF($D500="","",VLOOKUP($D500,DMKH!$A$9:$D$50006,4,0))</f>
        <v/>
      </c>
      <c r="H500" s="113"/>
      <c r="I500" s="113"/>
      <c r="J500" s="113"/>
      <c r="K500" s="112"/>
      <c r="L500" s="224" t="str">
        <f>IF($K500="","",VLOOKUP($K500,'Tong hop'!$A$10:$O$50000,2,0))</f>
        <v/>
      </c>
      <c r="M500" s="225" t="str">
        <f>IF($K500="","",VLOOKUP($K500,'Tong hop'!$A$10:$O$50000,3,0))</f>
        <v/>
      </c>
      <c r="N500" s="246"/>
      <c r="O500" s="227" t="str">
        <f t="shared" si="2"/>
        <v/>
      </c>
      <c r="P500" s="158"/>
      <c r="Q500" s="247"/>
      <c r="R500" s="229" t="str">
        <f>IF(LEFT(A500,2)="PX",IF(K500="",0,VLOOKUP(K500,'Tong hop'!$N$10:$O$50000,2,0)),"")</f>
        <v/>
      </c>
      <c r="S500" s="230">
        <f t="shared" si="3"/>
        <v>0</v>
      </c>
      <c r="T500" s="229" t="str">
        <f>IF($K500="","",VLOOKUP($K500,'Tong hop'!$A$10:$K$50000,10,0))</f>
        <v/>
      </c>
      <c r="U500" s="230" t="str">
        <f>IF($K500="","",VLOOKUP($K500,'Tong hop'!$A$10:$K$50000,11,0))</f>
        <v/>
      </c>
      <c r="V500" s="231">
        <f t="shared" si="4"/>
        <v>0</v>
      </c>
      <c r="W500" s="231" t="str">
        <f t="shared" si="5"/>
        <v/>
      </c>
      <c r="X500" s="231">
        <f t="shared" si="6"/>
        <v>0</v>
      </c>
      <c r="Y500" s="231" t="str">
        <f t="shared" si="7"/>
        <v/>
      </c>
      <c r="Z500" s="232" t="str">
        <f t="shared" si="8"/>
        <v/>
      </c>
    </row>
    <row r="501" ht="15.75" customHeight="1">
      <c r="A501" s="112"/>
      <c r="B501" s="244"/>
      <c r="C501" s="245"/>
      <c r="D501" s="245"/>
      <c r="E501" s="220" t="str">
        <f>IF($D501="","",VLOOKUP($D501,DMKH!$A$9:$D$50006,2,0))</f>
        <v/>
      </c>
      <c r="F501" s="220" t="str">
        <f>IF($D501="","",VLOOKUP($D501,DMKH!$A$9:$D$50006,3,0))</f>
        <v/>
      </c>
      <c r="G501" s="220" t="str">
        <f>IF($D501="","",VLOOKUP($D501,DMKH!$A$9:$D$50006,4,0))</f>
        <v/>
      </c>
      <c r="H501" s="113"/>
      <c r="I501" s="113"/>
      <c r="J501" s="113"/>
      <c r="K501" s="112"/>
      <c r="L501" s="224" t="str">
        <f>IF($K501="","",VLOOKUP($K501,'Tong hop'!$A$10:$O$50000,2,0))</f>
        <v/>
      </c>
      <c r="M501" s="225" t="str">
        <f>IF($K501="","",VLOOKUP($K501,'Tong hop'!$A$10:$O$50000,3,0))</f>
        <v/>
      </c>
      <c r="N501" s="246"/>
      <c r="O501" s="227" t="str">
        <f t="shared" si="2"/>
        <v/>
      </c>
      <c r="P501" s="158"/>
      <c r="Q501" s="247"/>
      <c r="R501" s="229" t="str">
        <f>IF(LEFT(A501,2)="PX",IF(K501="",0,VLOOKUP(K501,'Tong hop'!$N$10:$O$50000,2,0)),"")</f>
        <v/>
      </c>
      <c r="S501" s="230">
        <f t="shared" si="3"/>
        <v>0</v>
      </c>
      <c r="T501" s="229" t="str">
        <f>IF($K501="","",VLOOKUP($K501,'Tong hop'!$A$10:$K$50000,10,0))</f>
        <v/>
      </c>
      <c r="U501" s="230" t="str">
        <f>IF($K501="","",VLOOKUP($K501,'Tong hop'!$A$10:$K$50000,11,0))</f>
        <v/>
      </c>
      <c r="V501" s="231">
        <f t="shared" si="4"/>
        <v>0</v>
      </c>
      <c r="W501" s="231" t="str">
        <f t="shared" si="5"/>
        <v/>
      </c>
      <c r="X501" s="231">
        <f t="shared" si="6"/>
        <v>0</v>
      </c>
      <c r="Y501" s="231" t="str">
        <f t="shared" si="7"/>
        <v/>
      </c>
      <c r="Z501" s="232" t="str">
        <f t="shared" si="8"/>
        <v/>
      </c>
    </row>
    <row r="502" ht="15.75" customHeight="1">
      <c r="A502" s="112"/>
      <c r="B502" s="244"/>
      <c r="C502" s="245"/>
      <c r="D502" s="245"/>
      <c r="E502" s="220" t="str">
        <f>IF($D502="","",VLOOKUP($D502,DMKH!$A$9:$D$50006,2,0))</f>
        <v/>
      </c>
      <c r="F502" s="220" t="str">
        <f>IF($D502="","",VLOOKUP($D502,DMKH!$A$9:$D$50006,3,0))</f>
        <v/>
      </c>
      <c r="G502" s="220" t="str">
        <f>IF($D502="","",VLOOKUP($D502,DMKH!$A$9:$D$50006,4,0))</f>
        <v/>
      </c>
      <c r="H502" s="113"/>
      <c r="I502" s="113"/>
      <c r="J502" s="113"/>
      <c r="K502" s="112"/>
      <c r="L502" s="224" t="str">
        <f>IF($K502="","",VLOOKUP($K502,'Tong hop'!$A$10:$O$50000,2,0))</f>
        <v/>
      </c>
      <c r="M502" s="225" t="str">
        <f>IF($K502="","",VLOOKUP($K502,'Tong hop'!$A$10:$O$50000,3,0))</f>
        <v/>
      </c>
      <c r="N502" s="246"/>
      <c r="O502" s="227" t="str">
        <f t="shared" si="2"/>
        <v/>
      </c>
      <c r="P502" s="158"/>
      <c r="Q502" s="247"/>
      <c r="R502" s="229" t="str">
        <f>IF(LEFT(A502,2)="PX",IF(K502="",0,VLOOKUP(K502,'Tong hop'!$N$10:$O$50000,2,0)),"")</f>
        <v/>
      </c>
      <c r="S502" s="230">
        <f t="shared" si="3"/>
        <v>0</v>
      </c>
      <c r="T502" s="229" t="str">
        <f>IF($K502="","",VLOOKUP($K502,'Tong hop'!$A$10:$K$50000,10,0))</f>
        <v/>
      </c>
      <c r="U502" s="230" t="str">
        <f>IF($K502="","",VLOOKUP($K502,'Tong hop'!$A$10:$K$50000,11,0))</f>
        <v/>
      </c>
      <c r="V502" s="231">
        <f t="shared" si="4"/>
        <v>0</v>
      </c>
      <c r="W502" s="231" t="str">
        <f t="shared" si="5"/>
        <v/>
      </c>
      <c r="X502" s="231">
        <f t="shared" si="6"/>
        <v>0</v>
      </c>
      <c r="Y502" s="231" t="str">
        <f t="shared" si="7"/>
        <v/>
      </c>
      <c r="Z502" s="232" t="str">
        <f t="shared" si="8"/>
        <v/>
      </c>
    </row>
    <row r="503" ht="15.75" customHeight="1">
      <c r="A503" s="112"/>
      <c r="B503" s="244"/>
      <c r="C503" s="245"/>
      <c r="D503" s="245"/>
      <c r="E503" s="220" t="str">
        <f>IF($D503="","",VLOOKUP($D503,DMKH!$A$9:$D$50006,2,0))</f>
        <v/>
      </c>
      <c r="F503" s="220" t="str">
        <f>IF($D503="","",VLOOKUP($D503,DMKH!$A$9:$D$50006,3,0))</f>
        <v/>
      </c>
      <c r="G503" s="220" t="str">
        <f>IF($D503="","",VLOOKUP($D503,DMKH!$A$9:$D$50006,4,0))</f>
        <v/>
      </c>
      <c r="H503" s="113"/>
      <c r="I503" s="113"/>
      <c r="J503" s="113"/>
      <c r="K503" s="112"/>
      <c r="L503" s="224" t="str">
        <f>IF($K503="","",VLOOKUP($K503,'Tong hop'!$A$10:$O$50000,2,0))</f>
        <v/>
      </c>
      <c r="M503" s="225" t="str">
        <f>IF($K503="","",VLOOKUP($K503,'Tong hop'!$A$10:$O$50000,3,0))</f>
        <v/>
      </c>
      <c r="N503" s="246"/>
      <c r="O503" s="227" t="str">
        <f t="shared" si="2"/>
        <v/>
      </c>
      <c r="P503" s="158"/>
      <c r="Q503" s="247"/>
      <c r="R503" s="229" t="str">
        <f>IF(LEFT(A503,2)="PX",IF(K503="",0,VLOOKUP(K503,'Tong hop'!$N$10:$O$50000,2,0)),"")</f>
        <v/>
      </c>
      <c r="S503" s="230">
        <f t="shared" si="3"/>
        <v>0</v>
      </c>
      <c r="T503" s="229" t="str">
        <f>IF($K503="","",VLOOKUP($K503,'Tong hop'!$A$10:$K$50000,10,0))</f>
        <v/>
      </c>
      <c r="U503" s="230" t="str">
        <f>IF($K503="","",VLOOKUP($K503,'Tong hop'!$A$10:$K$50000,11,0))</f>
        <v/>
      </c>
      <c r="V503" s="231">
        <f t="shared" si="4"/>
        <v>0</v>
      </c>
      <c r="W503" s="231" t="str">
        <f t="shared" si="5"/>
        <v/>
      </c>
      <c r="X503" s="231">
        <f t="shared" si="6"/>
        <v>0</v>
      </c>
      <c r="Y503" s="231" t="str">
        <f t="shared" si="7"/>
        <v/>
      </c>
      <c r="Z503" s="232" t="str">
        <f t="shared" si="8"/>
        <v/>
      </c>
    </row>
    <row r="504" ht="15.75" customHeight="1">
      <c r="A504" s="112"/>
      <c r="B504" s="244"/>
      <c r="C504" s="245"/>
      <c r="D504" s="245"/>
      <c r="E504" s="220" t="str">
        <f>IF($D504="","",VLOOKUP($D504,DMKH!$A$9:$D$50006,2,0))</f>
        <v/>
      </c>
      <c r="F504" s="220" t="str">
        <f>IF($D504="","",VLOOKUP($D504,DMKH!$A$9:$D$50006,3,0))</f>
        <v/>
      </c>
      <c r="G504" s="220" t="str">
        <f>IF($D504="","",VLOOKUP($D504,DMKH!$A$9:$D$50006,4,0))</f>
        <v/>
      </c>
      <c r="H504" s="113"/>
      <c r="I504" s="113"/>
      <c r="J504" s="113"/>
      <c r="K504" s="112"/>
      <c r="L504" s="224" t="str">
        <f>IF($K504="","",VLOOKUP($K504,'Tong hop'!$A$10:$O$50000,2,0))</f>
        <v/>
      </c>
      <c r="M504" s="225" t="str">
        <f>IF($K504="","",VLOOKUP($K504,'Tong hop'!$A$10:$O$50000,3,0))</f>
        <v/>
      </c>
      <c r="N504" s="246"/>
      <c r="O504" s="227" t="str">
        <f t="shared" si="2"/>
        <v/>
      </c>
      <c r="P504" s="158"/>
      <c r="Q504" s="247"/>
      <c r="R504" s="229" t="str">
        <f>IF(LEFT(A504,2)="PX",IF(K504="",0,VLOOKUP(K504,'Tong hop'!$N$10:$O$50000,2,0)),"")</f>
        <v/>
      </c>
      <c r="S504" s="230">
        <f t="shared" si="3"/>
        <v>0</v>
      </c>
      <c r="T504" s="229" t="str">
        <f>IF($K504="","",VLOOKUP($K504,'Tong hop'!$A$10:$K$50000,10,0))</f>
        <v/>
      </c>
      <c r="U504" s="230" t="str">
        <f>IF($K504="","",VLOOKUP($K504,'Tong hop'!$A$10:$K$50000,11,0))</f>
        <v/>
      </c>
      <c r="V504" s="231">
        <f t="shared" si="4"/>
        <v>0</v>
      </c>
      <c r="W504" s="231" t="str">
        <f t="shared" si="5"/>
        <v/>
      </c>
      <c r="X504" s="231">
        <f t="shared" si="6"/>
        <v>0</v>
      </c>
      <c r="Y504" s="231" t="str">
        <f t="shared" si="7"/>
        <v/>
      </c>
      <c r="Z504" s="232" t="str">
        <f t="shared" si="8"/>
        <v/>
      </c>
    </row>
    <row r="505" ht="15.75" customHeight="1">
      <c r="A505" s="112"/>
      <c r="B505" s="244"/>
      <c r="C505" s="245"/>
      <c r="D505" s="245"/>
      <c r="E505" s="220" t="str">
        <f>IF($D505="","",VLOOKUP($D505,DMKH!$A$9:$D$50006,2,0))</f>
        <v/>
      </c>
      <c r="F505" s="220" t="str">
        <f>IF($D505="","",VLOOKUP($D505,DMKH!$A$9:$D$50006,3,0))</f>
        <v/>
      </c>
      <c r="G505" s="220" t="str">
        <f>IF($D505="","",VLOOKUP($D505,DMKH!$A$9:$D$50006,4,0))</f>
        <v/>
      </c>
      <c r="H505" s="113"/>
      <c r="I505" s="113"/>
      <c r="J505" s="113"/>
      <c r="K505" s="112"/>
      <c r="L505" s="224" t="str">
        <f>IF($K505="","",VLOOKUP($K505,'Tong hop'!$A$10:$O$50000,2,0))</f>
        <v/>
      </c>
      <c r="M505" s="225" t="str">
        <f>IF($K505="","",VLOOKUP($K505,'Tong hop'!$A$10:$O$50000,3,0))</f>
        <v/>
      </c>
      <c r="N505" s="246"/>
      <c r="O505" s="227" t="str">
        <f t="shared" si="2"/>
        <v/>
      </c>
      <c r="P505" s="158"/>
      <c r="Q505" s="247"/>
      <c r="R505" s="229" t="str">
        <f>IF(LEFT(A505,2)="PX",IF(K505="",0,VLOOKUP(K505,'Tong hop'!$N$10:$O$50000,2,0)),"")</f>
        <v/>
      </c>
      <c r="S505" s="230">
        <f t="shared" si="3"/>
        <v>0</v>
      </c>
      <c r="T505" s="229" t="str">
        <f>IF($K505="","",VLOOKUP($K505,'Tong hop'!$A$10:$K$50000,10,0))</f>
        <v/>
      </c>
      <c r="U505" s="230" t="str">
        <f>IF($K505="","",VLOOKUP($K505,'Tong hop'!$A$10:$K$50000,11,0))</f>
        <v/>
      </c>
      <c r="V505" s="231">
        <f t="shared" si="4"/>
        <v>0</v>
      </c>
      <c r="W505" s="231" t="str">
        <f t="shared" si="5"/>
        <v/>
      </c>
      <c r="X505" s="231">
        <f t="shared" si="6"/>
        <v>0</v>
      </c>
      <c r="Y505" s="231" t="str">
        <f t="shared" si="7"/>
        <v/>
      </c>
      <c r="Z505" s="232" t="str">
        <f t="shared" si="8"/>
        <v/>
      </c>
    </row>
    <row r="506" ht="15.75" customHeight="1">
      <c r="A506" s="112"/>
      <c r="B506" s="244"/>
      <c r="C506" s="245"/>
      <c r="D506" s="245"/>
      <c r="E506" s="220" t="str">
        <f>IF($D506="","",VLOOKUP($D506,DMKH!$A$9:$D$50006,2,0))</f>
        <v/>
      </c>
      <c r="F506" s="220" t="str">
        <f>IF($D506="","",VLOOKUP($D506,DMKH!$A$9:$D$50006,3,0))</f>
        <v/>
      </c>
      <c r="G506" s="220" t="str">
        <f>IF($D506="","",VLOOKUP($D506,DMKH!$A$9:$D$50006,4,0))</f>
        <v/>
      </c>
      <c r="H506" s="113"/>
      <c r="I506" s="113"/>
      <c r="J506" s="113"/>
      <c r="K506" s="112"/>
      <c r="L506" s="224" t="str">
        <f>IF($K506="","",VLOOKUP($K506,'Tong hop'!$A$10:$O$50000,2,0))</f>
        <v/>
      </c>
      <c r="M506" s="225" t="str">
        <f>IF($K506="","",VLOOKUP($K506,'Tong hop'!$A$10:$O$50000,3,0))</f>
        <v/>
      </c>
      <c r="N506" s="246"/>
      <c r="O506" s="227" t="str">
        <f t="shared" si="2"/>
        <v/>
      </c>
      <c r="P506" s="158"/>
      <c r="Q506" s="247"/>
      <c r="R506" s="229" t="str">
        <f>IF(LEFT(A506,2)="PX",IF(K506="",0,VLOOKUP(K506,'Tong hop'!$N$10:$O$50000,2,0)),"")</f>
        <v/>
      </c>
      <c r="S506" s="230">
        <f t="shared" si="3"/>
        <v>0</v>
      </c>
      <c r="T506" s="229" t="str">
        <f>IF($K506="","",VLOOKUP($K506,'Tong hop'!$A$10:$K$50000,10,0))</f>
        <v/>
      </c>
      <c r="U506" s="230" t="str">
        <f>IF($K506="","",VLOOKUP($K506,'Tong hop'!$A$10:$K$50000,11,0))</f>
        <v/>
      </c>
      <c r="V506" s="231">
        <f t="shared" si="4"/>
        <v>0</v>
      </c>
      <c r="W506" s="231" t="str">
        <f t="shared" si="5"/>
        <v/>
      </c>
      <c r="X506" s="231">
        <f t="shared" si="6"/>
        <v>0</v>
      </c>
      <c r="Y506" s="231" t="str">
        <f t="shared" si="7"/>
        <v/>
      </c>
      <c r="Z506" s="232" t="str">
        <f t="shared" si="8"/>
        <v/>
      </c>
    </row>
    <row r="507" ht="15.75" customHeight="1">
      <c r="A507" s="112"/>
      <c r="B507" s="244"/>
      <c r="C507" s="245"/>
      <c r="D507" s="245"/>
      <c r="E507" s="220" t="str">
        <f>IF($D507="","",VLOOKUP($D507,DMKH!$A$9:$D$50006,2,0))</f>
        <v/>
      </c>
      <c r="F507" s="220" t="str">
        <f>IF($D507="","",VLOOKUP($D507,DMKH!$A$9:$D$50006,3,0))</f>
        <v/>
      </c>
      <c r="G507" s="220" t="str">
        <f>IF($D507="","",VLOOKUP($D507,DMKH!$A$9:$D$50006,4,0))</f>
        <v/>
      </c>
      <c r="H507" s="113"/>
      <c r="I507" s="113"/>
      <c r="J507" s="113"/>
      <c r="K507" s="112"/>
      <c r="L507" s="224" t="str">
        <f>IF($K507="","",VLOOKUP($K507,'Tong hop'!$A$10:$O$50000,2,0))</f>
        <v/>
      </c>
      <c r="M507" s="225" t="str">
        <f>IF($K507="","",VLOOKUP($K507,'Tong hop'!$A$10:$O$50000,3,0))</f>
        <v/>
      </c>
      <c r="N507" s="246"/>
      <c r="O507" s="227" t="str">
        <f t="shared" si="2"/>
        <v/>
      </c>
      <c r="P507" s="158"/>
      <c r="Q507" s="247"/>
      <c r="R507" s="229" t="str">
        <f>IF(LEFT(A507,2)="PX",IF(K507="",0,VLOOKUP(K507,'Tong hop'!$N$10:$O$50000,2,0)),"")</f>
        <v/>
      </c>
      <c r="S507" s="230">
        <f t="shared" si="3"/>
        <v>0</v>
      </c>
      <c r="T507" s="229" t="str">
        <f>IF($K507="","",VLOOKUP($K507,'Tong hop'!$A$10:$K$50000,10,0))</f>
        <v/>
      </c>
      <c r="U507" s="230" t="str">
        <f>IF($K507="","",VLOOKUP($K507,'Tong hop'!$A$10:$K$50000,11,0))</f>
        <v/>
      </c>
      <c r="V507" s="231">
        <f t="shared" si="4"/>
        <v>0</v>
      </c>
      <c r="W507" s="231" t="str">
        <f t="shared" si="5"/>
        <v/>
      </c>
      <c r="X507" s="231">
        <f t="shared" si="6"/>
        <v>0</v>
      </c>
      <c r="Y507" s="231" t="str">
        <f t="shared" si="7"/>
        <v/>
      </c>
      <c r="Z507" s="232" t="str">
        <f t="shared" si="8"/>
        <v/>
      </c>
    </row>
    <row r="508" ht="15.75" customHeight="1">
      <c r="A508" s="112"/>
      <c r="B508" s="244"/>
      <c r="C508" s="245"/>
      <c r="D508" s="245"/>
      <c r="E508" s="220" t="str">
        <f>IF($D508="","",VLOOKUP($D508,DMKH!$A$9:$D$50006,2,0))</f>
        <v/>
      </c>
      <c r="F508" s="220" t="str">
        <f>IF($D508="","",VLOOKUP($D508,DMKH!$A$9:$D$50006,3,0))</f>
        <v/>
      </c>
      <c r="G508" s="220" t="str">
        <f>IF($D508="","",VLOOKUP($D508,DMKH!$A$9:$D$50006,4,0))</f>
        <v/>
      </c>
      <c r="H508" s="113"/>
      <c r="I508" s="113"/>
      <c r="J508" s="113"/>
      <c r="K508" s="112"/>
      <c r="L508" s="224" t="str">
        <f>IF($K508="","",VLOOKUP($K508,'Tong hop'!$A$10:$O$50000,2,0))</f>
        <v/>
      </c>
      <c r="M508" s="225" t="str">
        <f>IF($K508="","",VLOOKUP($K508,'Tong hop'!$A$10:$O$50000,3,0))</f>
        <v/>
      </c>
      <c r="N508" s="246"/>
      <c r="O508" s="227" t="str">
        <f t="shared" si="2"/>
        <v/>
      </c>
      <c r="P508" s="158"/>
      <c r="Q508" s="247"/>
      <c r="R508" s="229" t="str">
        <f>IF(LEFT(A508,2)="PX",IF(K508="",0,VLOOKUP(K508,'Tong hop'!$N$10:$O$50000,2,0)),"")</f>
        <v/>
      </c>
      <c r="S508" s="230">
        <f t="shared" si="3"/>
        <v>0</v>
      </c>
      <c r="T508" s="229" t="str">
        <f>IF($K508="","",VLOOKUP($K508,'Tong hop'!$A$10:$K$50000,10,0))</f>
        <v/>
      </c>
      <c r="U508" s="230" t="str">
        <f>IF($K508="","",VLOOKUP($K508,'Tong hop'!$A$10:$K$50000,11,0))</f>
        <v/>
      </c>
      <c r="V508" s="231">
        <f t="shared" si="4"/>
        <v>0</v>
      </c>
      <c r="W508" s="231" t="str">
        <f t="shared" si="5"/>
        <v/>
      </c>
      <c r="X508" s="231">
        <f t="shared" si="6"/>
        <v>0</v>
      </c>
      <c r="Y508" s="231" t="str">
        <f t="shared" si="7"/>
        <v/>
      </c>
      <c r="Z508" s="232" t="str">
        <f t="shared" si="8"/>
        <v/>
      </c>
    </row>
    <row r="509" ht="15.75" customHeight="1">
      <c r="A509" s="112"/>
      <c r="B509" s="244"/>
      <c r="C509" s="245"/>
      <c r="D509" s="245"/>
      <c r="E509" s="220" t="str">
        <f>IF($D509="","",VLOOKUP($D509,DMKH!$A$9:$D$50006,2,0))</f>
        <v/>
      </c>
      <c r="F509" s="220" t="str">
        <f>IF($D509="","",VLOOKUP($D509,DMKH!$A$9:$D$50006,3,0))</f>
        <v/>
      </c>
      <c r="G509" s="220" t="str">
        <f>IF($D509="","",VLOOKUP($D509,DMKH!$A$9:$D$50006,4,0))</f>
        <v/>
      </c>
      <c r="H509" s="113"/>
      <c r="I509" s="113"/>
      <c r="J509" s="113"/>
      <c r="K509" s="112"/>
      <c r="L509" s="224" t="str">
        <f>IF($K509="","",VLOOKUP($K509,'Tong hop'!$A$10:$O$50000,2,0))</f>
        <v/>
      </c>
      <c r="M509" s="225" t="str">
        <f>IF($K509="","",VLOOKUP($K509,'Tong hop'!$A$10:$O$50000,3,0))</f>
        <v/>
      </c>
      <c r="N509" s="246"/>
      <c r="O509" s="227" t="str">
        <f t="shared" si="2"/>
        <v/>
      </c>
      <c r="P509" s="158"/>
      <c r="Q509" s="247"/>
      <c r="R509" s="229" t="str">
        <f>IF(LEFT(A509,2)="PX",IF(K509="",0,VLOOKUP(K509,'Tong hop'!$N$10:$O$50000,2,0)),"")</f>
        <v/>
      </c>
      <c r="S509" s="230">
        <f t="shared" si="3"/>
        <v>0</v>
      </c>
      <c r="T509" s="229" t="str">
        <f>IF($K509="","",VLOOKUP($K509,'Tong hop'!$A$10:$K$50000,10,0))</f>
        <v/>
      </c>
      <c r="U509" s="230" t="str">
        <f>IF($K509="","",VLOOKUP($K509,'Tong hop'!$A$10:$K$50000,11,0))</f>
        <v/>
      </c>
      <c r="V509" s="231">
        <f t="shared" si="4"/>
        <v>0</v>
      </c>
      <c r="W509" s="231" t="str">
        <f t="shared" si="5"/>
        <v/>
      </c>
      <c r="X509" s="231">
        <f t="shared" si="6"/>
        <v>0</v>
      </c>
      <c r="Y509" s="231" t="str">
        <f t="shared" si="7"/>
        <v/>
      </c>
      <c r="Z509" s="232" t="str">
        <f t="shared" si="8"/>
        <v/>
      </c>
    </row>
    <row r="510" ht="15.75" customHeight="1">
      <c r="A510" s="112"/>
      <c r="B510" s="244"/>
      <c r="C510" s="245"/>
      <c r="D510" s="245"/>
      <c r="E510" s="220" t="str">
        <f>IF($D510="","",VLOOKUP($D510,DMKH!$A$9:$D$50006,2,0))</f>
        <v/>
      </c>
      <c r="F510" s="220" t="str">
        <f>IF($D510="","",VLOOKUP($D510,DMKH!$A$9:$D$50006,3,0))</f>
        <v/>
      </c>
      <c r="G510" s="220" t="str">
        <f>IF($D510="","",VLOOKUP($D510,DMKH!$A$9:$D$50006,4,0))</f>
        <v/>
      </c>
      <c r="H510" s="113"/>
      <c r="I510" s="113"/>
      <c r="J510" s="113"/>
      <c r="K510" s="112"/>
      <c r="L510" s="224" t="str">
        <f>IF($K510="","",VLOOKUP($K510,'Tong hop'!$A$10:$O$50000,2,0))</f>
        <v/>
      </c>
      <c r="M510" s="225" t="str">
        <f>IF($K510="","",VLOOKUP($K510,'Tong hop'!$A$10:$O$50000,3,0))</f>
        <v/>
      </c>
      <c r="N510" s="246"/>
      <c r="O510" s="227" t="str">
        <f t="shared" si="2"/>
        <v/>
      </c>
      <c r="P510" s="158"/>
      <c r="Q510" s="247"/>
      <c r="R510" s="229" t="str">
        <f>IF(LEFT(A510,2)="PX",IF(K510="",0,VLOOKUP(K510,'Tong hop'!$N$10:$O$50000,2,0)),"")</f>
        <v/>
      </c>
      <c r="S510" s="230">
        <f t="shared" si="3"/>
        <v>0</v>
      </c>
      <c r="T510" s="229" t="str">
        <f>IF($K510="","",VLOOKUP($K510,'Tong hop'!$A$10:$K$50000,10,0))</f>
        <v/>
      </c>
      <c r="U510" s="230" t="str">
        <f>IF($K510="","",VLOOKUP($K510,'Tong hop'!$A$10:$K$50000,11,0))</f>
        <v/>
      </c>
      <c r="V510" s="231">
        <f t="shared" si="4"/>
        <v>0</v>
      </c>
      <c r="W510" s="231" t="str">
        <f t="shared" si="5"/>
        <v/>
      </c>
      <c r="X510" s="231">
        <f t="shared" si="6"/>
        <v>0</v>
      </c>
      <c r="Y510" s="231" t="str">
        <f t="shared" si="7"/>
        <v/>
      </c>
      <c r="Z510" s="232" t="str">
        <f t="shared" si="8"/>
        <v/>
      </c>
    </row>
    <row r="511" ht="15.75" customHeight="1">
      <c r="A511" s="112"/>
      <c r="B511" s="244"/>
      <c r="C511" s="245"/>
      <c r="D511" s="245"/>
      <c r="E511" s="220" t="str">
        <f>IF($D511="","",VLOOKUP($D511,DMKH!$A$9:$D$50006,2,0))</f>
        <v/>
      </c>
      <c r="F511" s="220" t="str">
        <f>IF($D511="","",VLOOKUP($D511,DMKH!$A$9:$D$50006,3,0))</f>
        <v/>
      </c>
      <c r="G511" s="220" t="str">
        <f>IF($D511="","",VLOOKUP($D511,DMKH!$A$9:$D$50006,4,0))</f>
        <v/>
      </c>
      <c r="H511" s="113"/>
      <c r="I511" s="113"/>
      <c r="J511" s="113"/>
      <c r="K511" s="112"/>
      <c r="L511" s="224" t="str">
        <f>IF($K511="","",VLOOKUP($K511,'Tong hop'!$A$10:$O$50000,2,0))</f>
        <v/>
      </c>
      <c r="M511" s="225" t="str">
        <f>IF($K511="","",VLOOKUP($K511,'Tong hop'!$A$10:$O$50000,3,0))</f>
        <v/>
      </c>
      <c r="N511" s="246"/>
      <c r="O511" s="227" t="str">
        <f t="shared" si="2"/>
        <v/>
      </c>
      <c r="P511" s="158"/>
      <c r="Q511" s="247"/>
      <c r="R511" s="229" t="str">
        <f>IF(LEFT(A511,2)="PX",IF(K511="",0,VLOOKUP(K511,'Tong hop'!$N$10:$O$50000,2,0)),"")</f>
        <v/>
      </c>
      <c r="S511" s="230">
        <f t="shared" si="3"/>
        <v>0</v>
      </c>
      <c r="T511" s="229" t="str">
        <f>IF($K511="","",VLOOKUP($K511,'Tong hop'!$A$10:$K$50000,10,0))</f>
        <v/>
      </c>
      <c r="U511" s="230" t="str">
        <f>IF($K511="","",VLOOKUP($K511,'Tong hop'!$A$10:$K$50000,11,0))</f>
        <v/>
      </c>
      <c r="V511" s="231">
        <f t="shared" si="4"/>
        <v>0</v>
      </c>
      <c r="W511" s="231" t="str">
        <f t="shared" si="5"/>
        <v/>
      </c>
      <c r="X511" s="231">
        <f t="shared" si="6"/>
        <v>0</v>
      </c>
      <c r="Y511" s="231" t="str">
        <f t="shared" si="7"/>
        <v/>
      </c>
      <c r="Z511" s="232" t="str">
        <f t="shared" si="8"/>
        <v/>
      </c>
    </row>
    <row r="512" ht="15.75" customHeight="1">
      <c r="A512" s="112"/>
      <c r="B512" s="244"/>
      <c r="C512" s="245"/>
      <c r="D512" s="245"/>
      <c r="E512" s="220" t="str">
        <f>IF($D512="","",VLOOKUP($D512,DMKH!$A$9:$D$50006,2,0))</f>
        <v/>
      </c>
      <c r="F512" s="220" t="str">
        <f>IF($D512="","",VLOOKUP($D512,DMKH!$A$9:$D$50006,3,0))</f>
        <v/>
      </c>
      <c r="G512" s="220" t="str">
        <f>IF($D512="","",VLOOKUP($D512,DMKH!$A$9:$D$50006,4,0))</f>
        <v/>
      </c>
      <c r="H512" s="113"/>
      <c r="I512" s="113"/>
      <c r="J512" s="113"/>
      <c r="K512" s="112"/>
      <c r="L512" s="224" t="str">
        <f>IF($K512="","",VLOOKUP($K512,'Tong hop'!$A$10:$O$50000,2,0))</f>
        <v/>
      </c>
      <c r="M512" s="225" t="str">
        <f>IF($K512="","",VLOOKUP($K512,'Tong hop'!$A$10:$O$50000,3,0))</f>
        <v/>
      </c>
      <c r="N512" s="246"/>
      <c r="O512" s="227" t="str">
        <f t="shared" si="2"/>
        <v/>
      </c>
      <c r="P512" s="158"/>
      <c r="Q512" s="247"/>
      <c r="R512" s="229" t="str">
        <f>IF(LEFT(A512,2)="PX",IF(K512="",0,VLOOKUP(K512,'Tong hop'!$N$10:$O$50000,2,0)),"")</f>
        <v/>
      </c>
      <c r="S512" s="230">
        <f t="shared" si="3"/>
        <v>0</v>
      </c>
      <c r="T512" s="229" t="str">
        <f>IF($K512="","",VLOOKUP($K512,'Tong hop'!$A$10:$K$50000,10,0))</f>
        <v/>
      </c>
      <c r="U512" s="230" t="str">
        <f>IF($K512="","",VLOOKUP($K512,'Tong hop'!$A$10:$K$50000,11,0))</f>
        <v/>
      </c>
      <c r="V512" s="231">
        <f t="shared" si="4"/>
        <v>0</v>
      </c>
      <c r="W512" s="231" t="str">
        <f t="shared" si="5"/>
        <v/>
      </c>
      <c r="X512" s="231">
        <f t="shared" si="6"/>
        <v>0</v>
      </c>
      <c r="Y512" s="231" t="str">
        <f t="shared" si="7"/>
        <v/>
      </c>
      <c r="Z512" s="232" t="str">
        <f t="shared" si="8"/>
        <v/>
      </c>
    </row>
    <row r="513" ht="15.75" customHeight="1">
      <c r="A513" s="112"/>
      <c r="B513" s="244"/>
      <c r="C513" s="245"/>
      <c r="D513" s="245"/>
      <c r="E513" s="220" t="str">
        <f>IF($D513="","",VLOOKUP($D513,DMKH!$A$9:$D$50006,2,0))</f>
        <v/>
      </c>
      <c r="F513" s="220" t="str">
        <f>IF($D513="","",VLOOKUP($D513,DMKH!$A$9:$D$50006,3,0))</f>
        <v/>
      </c>
      <c r="G513" s="220" t="str">
        <f>IF($D513="","",VLOOKUP($D513,DMKH!$A$9:$D$50006,4,0))</f>
        <v/>
      </c>
      <c r="H513" s="113"/>
      <c r="I513" s="113"/>
      <c r="J513" s="113"/>
      <c r="K513" s="112"/>
      <c r="L513" s="224" t="str">
        <f>IF($K513="","",VLOOKUP($K513,'Tong hop'!$A$10:$O$50000,2,0))</f>
        <v/>
      </c>
      <c r="M513" s="225" t="str">
        <f>IF($K513="","",VLOOKUP($K513,'Tong hop'!$A$10:$O$50000,3,0))</f>
        <v/>
      </c>
      <c r="N513" s="246"/>
      <c r="O513" s="227" t="str">
        <f t="shared" si="2"/>
        <v/>
      </c>
      <c r="P513" s="158"/>
      <c r="Q513" s="247"/>
      <c r="R513" s="229" t="str">
        <f>IF(LEFT(A513,2)="PX",IF(K513="",0,VLOOKUP(K513,'Tong hop'!$N$10:$O$50000,2,0)),"")</f>
        <v/>
      </c>
      <c r="S513" s="230">
        <f t="shared" si="3"/>
        <v>0</v>
      </c>
      <c r="T513" s="229" t="str">
        <f>IF($K513="","",VLOOKUP($K513,'Tong hop'!$A$10:$K$50000,10,0))</f>
        <v/>
      </c>
      <c r="U513" s="230" t="str">
        <f>IF($K513="","",VLOOKUP($K513,'Tong hop'!$A$10:$K$50000,11,0))</f>
        <v/>
      </c>
      <c r="V513" s="231">
        <f t="shared" si="4"/>
        <v>0</v>
      </c>
      <c r="W513" s="231" t="str">
        <f t="shared" si="5"/>
        <v/>
      </c>
      <c r="X513" s="231">
        <f t="shared" si="6"/>
        <v>0</v>
      </c>
      <c r="Y513" s="231" t="str">
        <f t="shared" si="7"/>
        <v/>
      </c>
      <c r="Z513" s="232" t="str">
        <f t="shared" si="8"/>
        <v/>
      </c>
    </row>
    <row r="514" ht="15.75" customHeight="1">
      <c r="A514" s="112"/>
      <c r="B514" s="244"/>
      <c r="C514" s="245"/>
      <c r="D514" s="245"/>
      <c r="E514" s="220" t="str">
        <f>IF($D514="","",VLOOKUP($D514,DMKH!$A$9:$D$50006,2,0))</f>
        <v/>
      </c>
      <c r="F514" s="220" t="str">
        <f>IF($D514="","",VLOOKUP($D514,DMKH!$A$9:$D$50006,3,0))</f>
        <v/>
      </c>
      <c r="G514" s="220" t="str">
        <f>IF($D514="","",VLOOKUP($D514,DMKH!$A$9:$D$50006,4,0))</f>
        <v/>
      </c>
      <c r="H514" s="113"/>
      <c r="I514" s="113"/>
      <c r="J514" s="113"/>
      <c r="K514" s="112"/>
      <c r="L514" s="224" t="str">
        <f>IF($K514="","",VLOOKUP($K514,'Tong hop'!$A$10:$O$50000,2,0))</f>
        <v/>
      </c>
      <c r="M514" s="225" t="str">
        <f>IF($K514="","",VLOOKUP($K514,'Tong hop'!$A$10:$O$50000,3,0))</f>
        <v/>
      </c>
      <c r="N514" s="246"/>
      <c r="O514" s="227" t="str">
        <f t="shared" si="2"/>
        <v/>
      </c>
      <c r="P514" s="158"/>
      <c r="Q514" s="247"/>
      <c r="R514" s="229" t="str">
        <f>IF(LEFT(A514,2)="PX",IF(K514="",0,VLOOKUP(K514,'Tong hop'!$N$10:$O$50000,2,0)),"")</f>
        <v/>
      </c>
      <c r="S514" s="230">
        <f t="shared" si="3"/>
        <v>0</v>
      </c>
      <c r="T514" s="229" t="str">
        <f>IF($K514="","",VLOOKUP($K514,'Tong hop'!$A$10:$K$50000,10,0))</f>
        <v/>
      </c>
      <c r="U514" s="230" t="str">
        <f>IF($K514="","",VLOOKUP($K514,'Tong hop'!$A$10:$K$50000,11,0))</f>
        <v/>
      </c>
      <c r="V514" s="231">
        <f t="shared" si="4"/>
        <v>0</v>
      </c>
      <c r="W514" s="231" t="str">
        <f t="shared" si="5"/>
        <v/>
      </c>
      <c r="X514" s="231">
        <f t="shared" si="6"/>
        <v>0</v>
      </c>
      <c r="Y514" s="231" t="str">
        <f t="shared" si="7"/>
        <v/>
      </c>
      <c r="Z514" s="232" t="str">
        <f t="shared" si="8"/>
        <v/>
      </c>
    </row>
    <row r="515" ht="15.75" customHeight="1">
      <c r="A515" s="112"/>
      <c r="B515" s="244"/>
      <c r="C515" s="245"/>
      <c r="D515" s="245"/>
      <c r="E515" s="220" t="str">
        <f>IF($D515="","",VLOOKUP($D515,DMKH!$A$9:$D$50006,2,0))</f>
        <v/>
      </c>
      <c r="F515" s="220" t="str">
        <f>IF($D515="","",VLOOKUP($D515,DMKH!$A$9:$D$50006,3,0))</f>
        <v/>
      </c>
      <c r="G515" s="220" t="str">
        <f>IF($D515="","",VLOOKUP($D515,DMKH!$A$9:$D$50006,4,0))</f>
        <v/>
      </c>
      <c r="H515" s="113"/>
      <c r="I515" s="113"/>
      <c r="J515" s="113"/>
      <c r="K515" s="112"/>
      <c r="L515" s="224" t="str">
        <f>IF($K515="","",VLOOKUP($K515,'Tong hop'!$A$10:$O$50000,2,0))</f>
        <v/>
      </c>
      <c r="M515" s="225" t="str">
        <f>IF($K515="","",VLOOKUP($K515,'Tong hop'!$A$10:$O$50000,3,0))</f>
        <v/>
      </c>
      <c r="N515" s="246"/>
      <c r="O515" s="227" t="str">
        <f t="shared" si="2"/>
        <v/>
      </c>
      <c r="P515" s="158"/>
      <c r="Q515" s="247"/>
      <c r="R515" s="229" t="str">
        <f>IF(LEFT(A515,2)="PX",IF(K515="",0,VLOOKUP(K515,'Tong hop'!$N$10:$O$50000,2,0)),"")</f>
        <v/>
      </c>
      <c r="S515" s="230">
        <f t="shared" si="3"/>
        <v>0</v>
      </c>
      <c r="T515" s="229" t="str">
        <f>IF($K515="","",VLOOKUP($K515,'Tong hop'!$A$10:$K$50000,10,0))</f>
        <v/>
      </c>
      <c r="U515" s="230" t="str">
        <f>IF($K515="","",VLOOKUP($K515,'Tong hop'!$A$10:$K$50000,11,0))</f>
        <v/>
      </c>
      <c r="V515" s="231">
        <f t="shared" si="4"/>
        <v>0</v>
      </c>
      <c r="W515" s="231" t="str">
        <f t="shared" si="5"/>
        <v/>
      </c>
      <c r="X515" s="231">
        <f t="shared" si="6"/>
        <v>0</v>
      </c>
      <c r="Y515" s="231" t="str">
        <f t="shared" si="7"/>
        <v/>
      </c>
      <c r="Z515" s="232" t="str">
        <f t="shared" si="8"/>
        <v/>
      </c>
    </row>
    <row r="516" ht="15.75" customHeight="1">
      <c r="A516" s="112"/>
      <c r="B516" s="244"/>
      <c r="C516" s="245"/>
      <c r="D516" s="245"/>
      <c r="E516" s="220" t="str">
        <f>IF($D516="","",VLOOKUP($D516,DMKH!$A$9:$D$50006,2,0))</f>
        <v/>
      </c>
      <c r="F516" s="220" t="str">
        <f>IF($D516="","",VLOOKUP($D516,DMKH!$A$9:$D$50006,3,0))</f>
        <v/>
      </c>
      <c r="G516" s="220" t="str">
        <f>IF($D516="","",VLOOKUP($D516,DMKH!$A$9:$D$50006,4,0))</f>
        <v/>
      </c>
      <c r="H516" s="113"/>
      <c r="I516" s="113"/>
      <c r="J516" s="113"/>
      <c r="K516" s="112"/>
      <c r="L516" s="224" t="str">
        <f>IF($K516="","",VLOOKUP($K516,'Tong hop'!$A$10:$O$50000,2,0))</f>
        <v/>
      </c>
      <c r="M516" s="225" t="str">
        <f>IF($K516="","",VLOOKUP($K516,'Tong hop'!$A$10:$O$50000,3,0))</f>
        <v/>
      </c>
      <c r="N516" s="246"/>
      <c r="O516" s="227" t="str">
        <f t="shared" si="2"/>
        <v/>
      </c>
      <c r="P516" s="158"/>
      <c r="Q516" s="247"/>
      <c r="R516" s="229" t="str">
        <f>IF(LEFT(A516,2)="PX",IF(K516="",0,VLOOKUP(K516,'Tong hop'!$N$10:$O$50000,2,0)),"")</f>
        <v/>
      </c>
      <c r="S516" s="230">
        <f t="shared" si="3"/>
        <v>0</v>
      </c>
      <c r="T516" s="229" t="str">
        <f>IF($K516="","",VLOOKUP($K516,'Tong hop'!$A$10:$K$50000,10,0))</f>
        <v/>
      </c>
      <c r="U516" s="230" t="str">
        <f>IF($K516="","",VLOOKUP($K516,'Tong hop'!$A$10:$K$50000,11,0))</f>
        <v/>
      </c>
      <c r="V516" s="231">
        <f t="shared" si="4"/>
        <v>0</v>
      </c>
      <c r="W516" s="231" t="str">
        <f t="shared" si="5"/>
        <v/>
      </c>
      <c r="X516" s="231">
        <f t="shared" si="6"/>
        <v>0</v>
      </c>
      <c r="Y516" s="231" t="str">
        <f t="shared" si="7"/>
        <v/>
      </c>
      <c r="Z516" s="232" t="str">
        <f t="shared" si="8"/>
        <v/>
      </c>
    </row>
    <row r="517" ht="15.75" customHeight="1">
      <c r="A517" s="112"/>
      <c r="B517" s="244"/>
      <c r="C517" s="245"/>
      <c r="D517" s="245"/>
      <c r="E517" s="220" t="str">
        <f>IF($D517="","",VLOOKUP($D517,DMKH!$A$9:$D$50006,2,0))</f>
        <v/>
      </c>
      <c r="F517" s="220" t="str">
        <f>IF($D517="","",VLOOKUP($D517,DMKH!$A$9:$D$50006,3,0))</f>
        <v/>
      </c>
      <c r="G517" s="220" t="str">
        <f>IF($D517="","",VLOOKUP($D517,DMKH!$A$9:$D$50006,4,0))</f>
        <v/>
      </c>
      <c r="H517" s="113"/>
      <c r="I517" s="113"/>
      <c r="J517" s="113"/>
      <c r="K517" s="112"/>
      <c r="L517" s="224" t="str">
        <f>IF($K517="","",VLOOKUP($K517,'Tong hop'!$A$10:$O$50000,2,0))</f>
        <v/>
      </c>
      <c r="M517" s="225" t="str">
        <f>IF($K517="","",VLOOKUP($K517,'Tong hop'!$A$10:$O$50000,3,0))</f>
        <v/>
      </c>
      <c r="N517" s="246"/>
      <c r="O517" s="227" t="str">
        <f t="shared" si="2"/>
        <v/>
      </c>
      <c r="P517" s="158"/>
      <c r="Q517" s="247"/>
      <c r="R517" s="229" t="str">
        <f>IF(LEFT(A517,2)="PX",IF(K517="",0,VLOOKUP(K517,'Tong hop'!$N$10:$O$50000,2,0)),"")</f>
        <v/>
      </c>
      <c r="S517" s="230">
        <f t="shared" si="3"/>
        <v>0</v>
      </c>
      <c r="T517" s="229" t="str">
        <f>IF($K517="","",VLOOKUP($K517,'Tong hop'!$A$10:$K$50000,10,0))</f>
        <v/>
      </c>
      <c r="U517" s="230" t="str">
        <f>IF($K517="","",VLOOKUP($K517,'Tong hop'!$A$10:$K$50000,11,0))</f>
        <v/>
      </c>
      <c r="V517" s="231">
        <f t="shared" si="4"/>
        <v>0</v>
      </c>
      <c r="W517" s="231" t="str">
        <f t="shared" si="5"/>
        <v/>
      </c>
      <c r="X517" s="231">
        <f t="shared" si="6"/>
        <v>0</v>
      </c>
      <c r="Y517" s="231" t="str">
        <f t="shared" si="7"/>
        <v/>
      </c>
      <c r="Z517" s="232" t="str">
        <f t="shared" si="8"/>
        <v/>
      </c>
    </row>
    <row r="518" ht="15.75" customHeight="1">
      <c r="A518" s="112"/>
      <c r="B518" s="244"/>
      <c r="C518" s="245"/>
      <c r="D518" s="245"/>
      <c r="E518" s="220" t="str">
        <f>IF($D518="","",VLOOKUP($D518,DMKH!$A$9:$D$50006,2,0))</f>
        <v/>
      </c>
      <c r="F518" s="220" t="str">
        <f>IF($D518="","",VLOOKUP($D518,DMKH!$A$9:$D$50006,3,0))</f>
        <v/>
      </c>
      <c r="G518" s="220" t="str">
        <f>IF($D518="","",VLOOKUP($D518,DMKH!$A$9:$D$50006,4,0))</f>
        <v/>
      </c>
      <c r="H518" s="113"/>
      <c r="I518" s="113"/>
      <c r="J518" s="113"/>
      <c r="K518" s="112"/>
      <c r="L518" s="224" t="str">
        <f>IF($K518="","",VLOOKUP($K518,'Tong hop'!$A$10:$O$50000,2,0))</f>
        <v/>
      </c>
      <c r="M518" s="225" t="str">
        <f>IF($K518="","",VLOOKUP($K518,'Tong hop'!$A$10:$O$50000,3,0))</f>
        <v/>
      </c>
      <c r="N518" s="246"/>
      <c r="O518" s="227" t="str">
        <f t="shared" si="2"/>
        <v/>
      </c>
      <c r="P518" s="158"/>
      <c r="Q518" s="247"/>
      <c r="R518" s="229" t="str">
        <f>IF(LEFT(A518,2)="PX",IF(K518="",0,VLOOKUP(K518,'Tong hop'!$N$10:$O$50000,2,0)),"")</f>
        <v/>
      </c>
      <c r="S518" s="230">
        <f t="shared" si="3"/>
        <v>0</v>
      </c>
      <c r="T518" s="229" t="str">
        <f>IF($K518="","",VLOOKUP($K518,'Tong hop'!$A$10:$K$50000,10,0))</f>
        <v/>
      </c>
      <c r="U518" s="230" t="str">
        <f>IF($K518="","",VLOOKUP($K518,'Tong hop'!$A$10:$K$50000,11,0))</f>
        <v/>
      </c>
      <c r="V518" s="231">
        <f t="shared" si="4"/>
        <v>0</v>
      </c>
      <c r="W518" s="231" t="str">
        <f t="shared" si="5"/>
        <v/>
      </c>
      <c r="X518" s="231">
        <f t="shared" si="6"/>
        <v>0</v>
      </c>
      <c r="Y518" s="231" t="str">
        <f t="shared" si="7"/>
        <v/>
      </c>
      <c r="Z518" s="232" t="str">
        <f t="shared" si="8"/>
        <v/>
      </c>
    </row>
    <row r="519" ht="15.75" customHeight="1">
      <c r="A519" s="112"/>
      <c r="B519" s="244"/>
      <c r="C519" s="245"/>
      <c r="D519" s="245"/>
      <c r="E519" s="220" t="str">
        <f>IF($D519="","",VLOOKUP($D519,DMKH!$A$9:$D$50006,2,0))</f>
        <v/>
      </c>
      <c r="F519" s="220" t="str">
        <f>IF($D519="","",VLOOKUP($D519,DMKH!$A$9:$D$50006,3,0))</f>
        <v/>
      </c>
      <c r="G519" s="220" t="str">
        <f>IF($D519="","",VLOOKUP($D519,DMKH!$A$9:$D$50006,4,0))</f>
        <v/>
      </c>
      <c r="H519" s="113"/>
      <c r="I519" s="113"/>
      <c r="J519" s="113"/>
      <c r="K519" s="112"/>
      <c r="L519" s="224" t="str">
        <f>IF($K519="","",VLOOKUP($K519,'Tong hop'!$A$10:$O$50000,2,0))</f>
        <v/>
      </c>
      <c r="M519" s="225" t="str">
        <f>IF($K519="","",VLOOKUP($K519,'Tong hop'!$A$10:$O$50000,3,0))</f>
        <v/>
      </c>
      <c r="N519" s="246"/>
      <c r="O519" s="227" t="str">
        <f t="shared" si="2"/>
        <v/>
      </c>
      <c r="P519" s="158"/>
      <c r="Q519" s="247"/>
      <c r="R519" s="229" t="str">
        <f>IF(LEFT(A519,2)="PX",IF(K519="",0,VLOOKUP(K519,'Tong hop'!$N$10:$O$50000,2,0)),"")</f>
        <v/>
      </c>
      <c r="S519" s="230">
        <f t="shared" si="3"/>
        <v>0</v>
      </c>
      <c r="T519" s="229" t="str">
        <f>IF($K519="","",VLOOKUP($K519,'Tong hop'!$A$10:$K$50000,10,0))</f>
        <v/>
      </c>
      <c r="U519" s="230" t="str">
        <f>IF($K519="","",VLOOKUP($K519,'Tong hop'!$A$10:$K$50000,11,0))</f>
        <v/>
      </c>
      <c r="V519" s="231">
        <f t="shared" si="4"/>
        <v>0</v>
      </c>
      <c r="W519" s="231" t="str">
        <f t="shared" si="5"/>
        <v/>
      </c>
      <c r="X519" s="231">
        <f t="shared" si="6"/>
        <v>0</v>
      </c>
      <c r="Y519" s="231" t="str">
        <f t="shared" si="7"/>
        <v/>
      </c>
      <c r="Z519" s="232" t="str">
        <f t="shared" si="8"/>
        <v/>
      </c>
    </row>
    <row r="520" ht="15.75" customHeight="1">
      <c r="A520" s="112"/>
      <c r="B520" s="244"/>
      <c r="C520" s="245"/>
      <c r="D520" s="245"/>
      <c r="E520" s="220" t="str">
        <f>IF($D520="","",VLOOKUP($D520,DMKH!$A$9:$D$50006,2,0))</f>
        <v/>
      </c>
      <c r="F520" s="220" t="str">
        <f>IF($D520="","",VLOOKUP($D520,DMKH!$A$9:$D$50006,3,0))</f>
        <v/>
      </c>
      <c r="G520" s="220" t="str">
        <f>IF($D520="","",VLOOKUP($D520,DMKH!$A$9:$D$50006,4,0))</f>
        <v/>
      </c>
      <c r="H520" s="113"/>
      <c r="I520" s="113"/>
      <c r="J520" s="113"/>
      <c r="K520" s="112"/>
      <c r="L520" s="224" t="str">
        <f>IF($K520="","",VLOOKUP($K520,'Tong hop'!$A$10:$O$50000,2,0))</f>
        <v/>
      </c>
      <c r="M520" s="225" t="str">
        <f>IF($K520="","",VLOOKUP($K520,'Tong hop'!$A$10:$O$50000,3,0))</f>
        <v/>
      </c>
      <c r="N520" s="246"/>
      <c r="O520" s="227" t="str">
        <f t="shared" si="2"/>
        <v/>
      </c>
      <c r="P520" s="158"/>
      <c r="Q520" s="247"/>
      <c r="R520" s="229" t="str">
        <f>IF(LEFT(A520,2)="PX",IF(K520="",0,VLOOKUP(K520,'Tong hop'!$N$10:$O$50000,2,0)),"")</f>
        <v/>
      </c>
      <c r="S520" s="230">
        <f t="shared" si="3"/>
        <v>0</v>
      </c>
      <c r="T520" s="229" t="str">
        <f>IF($K520="","",VLOOKUP($K520,'Tong hop'!$A$10:$K$50000,10,0))</f>
        <v/>
      </c>
      <c r="U520" s="230" t="str">
        <f>IF($K520="","",VLOOKUP($K520,'Tong hop'!$A$10:$K$50000,11,0))</f>
        <v/>
      </c>
      <c r="V520" s="231">
        <f t="shared" si="4"/>
        <v>0</v>
      </c>
      <c r="W520" s="231" t="str">
        <f t="shared" si="5"/>
        <v/>
      </c>
      <c r="X520" s="231">
        <f t="shared" si="6"/>
        <v>0</v>
      </c>
      <c r="Y520" s="231" t="str">
        <f t="shared" si="7"/>
        <v/>
      </c>
      <c r="Z520" s="232" t="str">
        <f t="shared" si="8"/>
        <v/>
      </c>
    </row>
    <row r="521" ht="15.75" customHeight="1">
      <c r="A521" s="112"/>
      <c r="B521" s="244"/>
      <c r="C521" s="245"/>
      <c r="D521" s="245"/>
      <c r="E521" s="220" t="str">
        <f>IF($D521="","",VLOOKUP($D521,DMKH!$A$9:$D$50006,2,0))</f>
        <v/>
      </c>
      <c r="F521" s="220" t="str">
        <f>IF($D521="","",VLOOKUP($D521,DMKH!$A$9:$D$50006,3,0))</f>
        <v/>
      </c>
      <c r="G521" s="220" t="str">
        <f>IF($D521="","",VLOOKUP($D521,DMKH!$A$9:$D$50006,4,0))</f>
        <v/>
      </c>
      <c r="H521" s="113"/>
      <c r="I521" s="113"/>
      <c r="J521" s="113"/>
      <c r="K521" s="112"/>
      <c r="L521" s="224" t="str">
        <f>IF($K521="","",VLOOKUP($K521,'Tong hop'!$A$10:$O$50000,2,0))</f>
        <v/>
      </c>
      <c r="M521" s="225" t="str">
        <f>IF($K521="","",VLOOKUP($K521,'Tong hop'!$A$10:$O$50000,3,0))</f>
        <v/>
      </c>
      <c r="N521" s="246"/>
      <c r="O521" s="227" t="str">
        <f t="shared" si="2"/>
        <v/>
      </c>
      <c r="P521" s="158"/>
      <c r="Q521" s="247"/>
      <c r="R521" s="229" t="str">
        <f>IF(LEFT(A521,2)="PX",IF(K521="",0,VLOOKUP(K521,'Tong hop'!$N$10:$O$50000,2,0)),"")</f>
        <v/>
      </c>
      <c r="S521" s="230">
        <f t="shared" si="3"/>
        <v>0</v>
      </c>
      <c r="T521" s="229" t="str">
        <f>IF($K521="","",VLOOKUP($K521,'Tong hop'!$A$10:$K$50000,10,0))</f>
        <v/>
      </c>
      <c r="U521" s="230" t="str">
        <f>IF($K521="","",VLOOKUP($K521,'Tong hop'!$A$10:$K$50000,11,0))</f>
        <v/>
      </c>
      <c r="V521" s="231">
        <f t="shared" si="4"/>
        <v>0</v>
      </c>
      <c r="W521" s="231" t="str">
        <f t="shared" si="5"/>
        <v/>
      </c>
      <c r="X521" s="231">
        <f t="shared" si="6"/>
        <v>0</v>
      </c>
      <c r="Y521" s="231" t="str">
        <f t="shared" si="7"/>
        <v/>
      </c>
      <c r="Z521" s="232" t="str">
        <f t="shared" si="8"/>
        <v/>
      </c>
    </row>
    <row r="522" ht="15.75" customHeight="1">
      <c r="A522" s="112"/>
      <c r="B522" s="244"/>
      <c r="C522" s="245"/>
      <c r="D522" s="245"/>
      <c r="E522" s="220" t="str">
        <f>IF($D522="","",VLOOKUP($D522,DMKH!$A$9:$D$50006,2,0))</f>
        <v/>
      </c>
      <c r="F522" s="220" t="str">
        <f>IF($D522="","",VLOOKUP($D522,DMKH!$A$9:$D$50006,3,0))</f>
        <v/>
      </c>
      <c r="G522" s="220" t="str">
        <f>IF($D522="","",VLOOKUP($D522,DMKH!$A$9:$D$50006,4,0))</f>
        <v/>
      </c>
      <c r="H522" s="113"/>
      <c r="I522" s="113"/>
      <c r="J522" s="113"/>
      <c r="K522" s="112"/>
      <c r="L522" s="224" t="str">
        <f>IF($K522="","",VLOOKUP($K522,'Tong hop'!$A$10:$O$50000,2,0))</f>
        <v/>
      </c>
      <c r="M522" s="225" t="str">
        <f>IF($K522="","",VLOOKUP($K522,'Tong hop'!$A$10:$O$50000,3,0))</f>
        <v/>
      </c>
      <c r="N522" s="246"/>
      <c r="O522" s="227" t="str">
        <f t="shared" si="2"/>
        <v/>
      </c>
      <c r="P522" s="158"/>
      <c r="Q522" s="247"/>
      <c r="R522" s="229" t="str">
        <f>IF(LEFT(A522,2)="PX",IF(K522="",0,VLOOKUP(K522,'Tong hop'!$N$10:$O$50000,2,0)),"")</f>
        <v/>
      </c>
      <c r="S522" s="230">
        <f t="shared" si="3"/>
        <v>0</v>
      </c>
      <c r="T522" s="229" t="str">
        <f>IF($K522="","",VLOOKUP($K522,'Tong hop'!$A$10:$K$50000,10,0))</f>
        <v/>
      </c>
      <c r="U522" s="230" t="str">
        <f>IF($K522="","",VLOOKUP($K522,'Tong hop'!$A$10:$K$50000,11,0))</f>
        <v/>
      </c>
      <c r="V522" s="231">
        <f t="shared" si="4"/>
        <v>0</v>
      </c>
      <c r="W522" s="231" t="str">
        <f t="shared" si="5"/>
        <v/>
      </c>
      <c r="X522" s="231">
        <f t="shared" si="6"/>
        <v>0</v>
      </c>
      <c r="Y522" s="231" t="str">
        <f t="shared" si="7"/>
        <v/>
      </c>
      <c r="Z522" s="232" t="str">
        <f t="shared" si="8"/>
        <v/>
      </c>
    </row>
    <row r="523" ht="15.75" customHeight="1">
      <c r="A523" s="112"/>
      <c r="B523" s="244"/>
      <c r="C523" s="245"/>
      <c r="D523" s="245"/>
      <c r="E523" s="220" t="str">
        <f>IF($D523="","",VLOOKUP($D523,DMKH!$A$9:$D$50006,2,0))</f>
        <v/>
      </c>
      <c r="F523" s="220" t="str">
        <f>IF($D523="","",VLOOKUP($D523,DMKH!$A$9:$D$50006,3,0))</f>
        <v/>
      </c>
      <c r="G523" s="220" t="str">
        <f>IF($D523="","",VLOOKUP($D523,DMKH!$A$9:$D$50006,4,0))</f>
        <v/>
      </c>
      <c r="H523" s="113"/>
      <c r="I523" s="113"/>
      <c r="J523" s="113"/>
      <c r="K523" s="112"/>
      <c r="L523" s="224" t="str">
        <f>IF($K523="","",VLOOKUP($K523,'Tong hop'!$A$10:$O$50000,2,0))</f>
        <v/>
      </c>
      <c r="M523" s="225" t="str">
        <f>IF($K523="","",VLOOKUP($K523,'Tong hop'!$A$10:$O$50000,3,0))</f>
        <v/>
      </c>
      <c r="N523" s="246"/>
      <c r="O523" s="227" t="str">
        <f t="shared" si="2"/>
        <v/>
      </c>
      <c r="P523" s="158"/>
      <c r="Q523" s="247"/>
      <c r="R523" s="229" t="str">
        <f>IF(LEFT(A523,2)="PX",IF(K523="",0,VLOOKUP(K523,'Tong hop'!$N$10:$O$50000,2,0)),"")</f>
        <v/>
      </c>
      <c r="S523" s="230">
        <f t="shared" si="3"/>
        <v>0</v>
      </c>
      <c r="T523" s="229" t="str">
        <f>IF($K523="","",VLOOKUP($K523,'Tong hop'!$A$10:$K$50000,10,0))</f>
        <v/>
      </c>
      <c r="U523" s="230" t="str">
        <f>IF($K523="","",VLOOKUP($K523,'Tong hop'!$A$10:$K$50000,11,0))</f>
        <v/>
      </c>
      <c r="V523" s="231">
        <f t="shared" si="4"/>
        <v>0</v>
      </c>
      <c r="W523" s="231" t="str">
        <f t="shared" si="5"/>
        <v/>
      </c>
      <c r="X523" s="231">
        <f t="shared" si="6"/>
        <v>0</v>
      </c>
      <c r="Y523" s="231" t="str">
        <f t="shared" si="7"/>
        <v/>
      </c>
      <c r="Z523" s="232" t="str">
        <f t="shared" si="8"/>
        <v/>
      </c>
    </row>
    <row r="524" ht="15.75" customHeight="1">
      <c r="A524" s="112"/>
      <c r="B524" s="244"/>
      <c r="C524" s="245"/>
      <c r="D524" s="245"/>
      <c r="E524" s="220" t="str">
        <f>IF($D524="","",VLOOKUP($D524,DMKH!$A$9:$D$50006,2,0))</f>
        <v/>
      </c>
      <c r="F524" s="220" t="str">
        <f>IF($D524="","",VLOOKUP($D524,DMKH!$A$9:$D$50006,3,0))</f>
        <v/>
      </c>
      <c r="G524" s="220" t="str">
        <f>IF($D524="","",VLOOKUP($D524,DMKH!$A$9:$D$50006,4,0))</f>
        <v/>
      </c>
      <c r="H524" s="113"/>
      <c r="I524" s="113"/>
      <c r="J524" s="113"/>
      <c r="K524" s="112"/>
      <c r="L524" s="224" t="str">
        <f>IF($K524="","",VLOOKUP($K524,'Tong hop'!$A$10:$O$50000,2,0))</f>
        <v/>
      </c>
      <c r="M524" s="225" t="str">
        <f>IF($K524="","",VLOOKUP($K524,'Tong hop'!$A$10:$O$50000,3,0))</f>
        <v/>
      </c>
      <c r="N524" s="246"/>
      <c r="O524" s="227" t="str">
        <f t="shared" si="2"/>
        <v/>
      </c>
      <c r="P524" s="158"/>
      <c r="Q524" s="247"/>
      <c r="R524" s="229" t="str">
        <f>IF(LEFT(A524,2)="PX",IF(K524="",0,VLOOKUP(K524,'Tong hop'!$N$10:$O$50000,2,0)),"")</f>
        <v/>
      </c>
      <c r="S524" s="230">
        <f t="shared" si="3"/>
        <v>0</v>
      </c>
      <c r="T524" s="229" t="str">
        <f>IF($K524="","",VLOOKUP($K524,'Tong hop'!$A$10:$K$50000,10,0))</f>
        <v/>
      </c>
      <c r="U524" s="230" t="str">
        <f>IF($K524="","",VLOOKUP($K524,'Tong hop'!$A$10:$K$50000,11,0))</f>
        <v/>
      </c>
      <c r="V524" s="231">
        <f t="shared" si="4"/>
        <v>0</v>
      </c>
      <c r="W524" s="231" t="str">
        <f t="shared" si="5"/>
        <v/>
      </c>
      <c r="X524" s="231">
        <f t="shared" si="6"/>
        <v>0</v>
      </c>
      <c r="Y524" s="231" t="str">
        <f t="shared" si="7"/>
        <v/>
      </c>
      <c r="Z524" s="232" t="str">
        <f t="shared" si="8"/>
        <v/>
      </c>
    </row>
    <row r="525" ht="15.75" customHeight="1">
      <c r="A525" s="112"/>
      <c r="B525" s="244"/>
      <c r="C525" s="245"/>
      <c r="D525" s="245"/>
      <c r="E525" s="220" t="str">
        <f>IF($D525="","",VLOOKUP($D525,DMKH!$A$9:$D$50006,2,0))</f>
        <v/>
      </c>
      <c r="F525" s="220" t="str">
        <f>IF($D525="","",VLOOKUP($D525,DMKH!$A$9:$D$50006,3,0))</f>
        <v/>
      </c>
      <c r="G525" s="220" t="str">
        <f>IF($D525="","",VLOOKUP($D525,DMKH!$A$9:$D$50006,4,0))</f>
        <v/>
      </c>
      <c r="H525" s="113"/>
      <c r="I525" s="113"/>
      <c r="J525" s="113"/>
      <c r="K525" s="112"/>
      <c r="L525" s="224" t="str">
        <f>IF($K525="","",VLOOKUP($K525,'Tong hop'!$A$10:$O$50000,2,0))</f>
        <v/>
      </c>
      <c r="M525" s="225" t="str">
        <f>IF($K525="","",VLOOKUP($K525,'Tong hop'!$A$10:$O$50000,3,0))</f>
        <v/>
      </c>
      <c r="N525" s="246"/>
      <c r="O525" s="227" t="str">
        <f t="shared" si="2"/>
        <v/>
      </c>
      <c r="P525" s="158"/>
      <c r="Q525" s="247"/>
      <c r="R525" s="229" t="str">
        <f>IF(LEFT(A525,2)="PX",IF(K525="",0,VLOOKUP(K525,'Tong hop'!$N$10:$O$50000,2,0)),"")</f>
        <v/>
      </c>
      <c r="S525" s="230">
        <f t="shared" si="3"/>
        <v>0</v>
      </c>
      <c r="T525" s="229" t="str">
        <f>IF($K525="","",VLOOKUP($K525,'Tong hop'!$A$10:$K$50000,10,0))</f>
        <v/>
      </c>
      <c r="U525" s="230" t="str">
        <f>IF($K525="","",VLOOKUP($K525,'Tong hop'!$A$10:$K$50000,11,0))</f>
        <v/>
      </c>
      <c r="V525" s="231">
        <f t="shared" si="4"/>
        <v>0</v>
      </c>
      <c r="W525" s="231" t="str">
        <f t="shared" si="5"/>
        <v/>
      </c>
      <c r="X525" s="231">
        <f t="shared" si="6"/>
        <v>0</v>
      </c>
      <c r="Y525" s="231" t="str">
        <f t="shared" si="7"/>
        <v/>
      </c>
      <c r="Z525" s="232" t="str">
        <f t="shared" si="8"/>
        <v/>
      </c>
    </row>
    <row r="526" ht="15.75" customHeight="1">
      <c r="A526" s="112"/>
      <c r="B526" s="244"/>
      <c r="C526" s="245"/>
      <c r="D526" s="245"/>
      <c r="E526" s="220" t="str">
        <f>IF($D526="","",VLOOKUP($D526,DMKH!$A$9:$D$50006,2,0))</f>
        <v/>
      </c>
      <c r="F526" s="220" t="str">
        <f>IF($D526="","",VLOOKUP($D526,DMKH!$A$9:$D$50006,3,0))</f>
        <v/>
      </c>
      <c r="G526" s="220" t="str">
        <f>IF($D526="","",VLOOKUP($D526,DMKH!$A$9:$D$50006,4,0))</f>
        <v/>
      </c>
      <c r="H526" s="113"/>
      <c r="I526" s="113"/>
      <c r="J526" s="113"/>
      <c r="K526" s="112"/>
      <c r="L526" s="224" t="str">
        <f>IF($K526="","",VLOOKUP($K526,'Tong hop'!$A$10:$O$50000,2,0))</f>
        <v/>
      </c>
      <c r="M526" s="225" t="str">
        <f>IF($K526="","",VLOOKUP($K526,'Tong hop'!$A$10:$O$50000,3,0))</f>
        <v/>
      </c>
      <c r="N526" s="246"/>
      <c r="O526" s="227" t="str">
        <f t="shared" si="2"/>
        <v/>
      </c>
      <c r="P526" s="158"/>
      <c r="Q526" s="247"/>
      <c r="R526" s="229" t="str">
        <f>IF(LEFT(A526,2)="PX",IF(K526="",0,VLOOKUP(K526,'Tong hop'!$N$10:$O$50000,2,0)),"")</f>
        <v/>
      </c>
      <c r="S526" s="230">
        <f t="shared" si="3"/>
        <v>0</v>
      </c>
      <c r="T526" s="229" t="str">
        <f>IF($K526="","",VLOOKUP($K526,'Tong hop'!$A$10:$K$50000,10,0))</f>
        <v/>
      </c>
      <c r="U526" s="230" t="str">
        <f>IF($K526="","",VLOOKUP($K526,'Tong hop'!$A$10:$K$50000,11,0))</f>
        <v/>
      </c>
      <c r="V526" s="231">
        <f t="shared" si="4"/>
        <v>0</v>
      </c>
      <c r="W526" s="231" t="str">
        <f t="shared" si="5"/>
        <v/>
      </c>
      <c r="X526" s="231">
        <f t="shared" si="6"/>
        <v>0</v>
      </c>
      <c r="Y526" s="231" t="str">
        <f t="shared" si="7"/>
        <v/>
      </c>
      <c r="Z526" s="232" t="str">
        <f t="shared" si="8"/>
        <v/>
      </c>
    </row>
    <row r="527" ht="15.75" customHeight="1">
      <c r="A527" s="112"/>
      <c r="B527" s="244"/>
      <c r="C527" s="245"/>
      <c r="D527" s="245"/>
      <c r="E527" s="220" t="str">
        <f>IF($D527="","",VLOOKUP($D527,DMKH!$A$9:$D$50006,2,0))</f>
        <v/>
      </c>
      <c r="F527" s="220" t="str">
        <f>IF($D527="","",VLOOKUP($D527,DMKH!$A$9:$D$50006,3,0))</f>
        <v/>
      </c>
      <c r="G527" s="220" t="str">
        <f>IF($D527="","",VLOOKUP($D527,DMKH!$A$9:$D$50006,4,0))</f>
        <v/>
      </c>
      <c r="H527" s="113"/>
      <c r="I527" s="113"/>
      <c r="J527" s="113"/>
      <c r="K527" s="112"/>
      <c r="L527" s="224" t="str">
        <f>IF($K527="","",VLOOKUP($K527,'Tong hop'!$A$10:$O$50000,2,0))</f>
        <v/>
      </c>
      <c r="M527" s="225" t="str">
        <f>IF($K527="","",VLOOKUP($K527,'Tong hop'!$A$10:$O$50000,3,0))</f>
        <v/>
      </c>
      <c r="N527" s="246"/>
      <c r="O527" s="227" t="str">
        <f t="shared" si="2"/>
        <v/>
      </c>
      <c r="P527" s="158"/>
      <c r="Q527" s="247"/>
      <c r="R527" s="229" t="str">
        <f>IF(LEFT(A527,2)="PX",IF(K527="",0,VLOOKUP(K527,'Tong hop'!$N$10:$O$50000,2,0)),"")</f>
        <v/>
      </c>
      <c r="S527" s="230">
        <f t="shared" si="3"/>
        <v>0</v>
      </c>
      <c r="T527" s="229" t="str">
        <f>IF($K527="","",VLOOKUP($K527,'Tong hop'!$A$10:$K$50000,10,0))</f>
        <v/>
      </c>
      <c r="U527" s="230" t="str">
        <f>IF($K527="","",VLOOKUP($K527,'Tong hop'!$A$10:$K$50000,11,0))</f>
        <v/>
      </c>
      <c r="V527" s="231">
        <f t="shared" si="4"/>
        <v>0</v>
      </c>
      <c r="W527" s="231" t="str">
        <f t="shared" si="5"/>
        <v/>
      </c>
      <c r="X527" s="231">
        <f t="shared" si="6"/>
        <v>0</v>
      </c>
      <c r="Y527" s="231" t="str">
        <f t="shared" si="7"/>
        <v/>
      </c>
      <c r="Z527" s="232" t="str">
        <f t="shared" si="8"/>
        <v/>
      </c>
    </row>
    <row r="528" ht="15.75" customHeight="1">
      <c r="A528" s="112"/>
      <c r="B528" s="244"/>
      <c r="C528" s="245"/>
      <c r="D528" s="245"/>
      <c r="E528" s="220" t="str">
        <f>IF($D528="","",VLOOKUP($D528,DMKH!$A$9:$D$50006,2,0))</f>
        <v/>
      </c>
      <c r="F528" s="220" t="str">
        <f>IF($D528="","",VLOOKUP($D528,DMKH!$A$9:$D$50006,3,0))</f>
        <v/>
      </c>
      <c r="G528" s="220" t="str">
        <f>IF($D528="","",VLOOKUP($D528,DMKH!$A$9:$D$50006,4,0))</f>
        <v/>
      </c>
      <c r="H528" s="113"/>
      <c r="I528" s="113"/>
      <c r="J528" s="113"/>
      <c r="K528" s="112"/>
      <c r="L528" s="224" t="str">
        <f>IF($K528="","",VLOOKUP($K528,'Tong hop'!$A$10:$O$50000,2,0))</f>
        <v/>
      </c>
      <c r="M528" s="225" t="str">
        <f>IF($K528="","",VLOOKUP($K528,'Tong hop'!$A$10:$O$50000,3,0))</f>
        <v/>
      </c>
      <c r="N528" s="246"/>
      <c r="O528" s="227" t="str">
        <f t="shared" si="2"/>
        <v/>
      </c>
      <c r="P528" s="158"/>
      <c r="Q528" s="247"/>
      <c r="R528" s="229" t="str">
        <f>IF(LEFT(A528,2)="PX",IF(K528="",0,VLOOKUP(K528,'Tong hop'!$N$10:$O$50000,2,0)),"")</f>
        <v/>
      </c>
      <c r="S528" s="230">
        <f t="shared" si="3"/>
        <v>0</v>
      </c>
      <c r="T528" s="229" t="str">
        <f>IF($K528="","",VLOOKUP($K528,'Tong hop'!$A$10:$K$50000,10,0))</f>
        <v/>
      </c>
      <c r="U528" s="230" t="str">
        <f>IF($K528="","",VLOOKUP($K528,'Tong hop'!$A$10:$K$50000,11,0))</f>
        <v/>
      </c>
      <c r="V528" s="231">
        <f t="shared" si="4"/>
        <v>0</v>
      </c>
      <c r="W528" s="231" t="str">
        <f t="shared" si="5"/>
        <v/>
      </c>
      <c r="X528" s="231">
        <f t="shared" si="6"/>
        <v>0</v>
      </c>
      <c r="Y528" s="231" t="str">
        <f t="shared" si="7"/>
        <v/>
      </c>
      <c r="Z528" s="232" t="str">
        <f t="shared" si="8"/>
        <v/>
      </c>
    </row>
    <row r="529" ht="15.75" customHeight="1">
      <c r="A529" s="112"/>
      <c r="B529" s="244"/>
      <c r="C529" s="245"/>
      <c r="D529" s="245"/>
      <c r="E529" s="220" t="str">
        <f>IF($D529="","",VLOOKUP($D529,DMKH!$A$9:$D$50006,2,0))</f>
        <v/>
      </c>
      <c r="F529" s="220" t="str">
        <f>IF($D529="","",VLOOKUP($D529,DMKH!$A$9:$D$50006,3,0))</f>
        <v/>
      </c>
      <c r="G529" s="220" t="str">
        <f>IF($D529="","",VLOOKUP($D529,DMKH!$A$9:$D$50006,4,0))</f>
        <v/>
      </c>
      <c r="H529" s="113"/>
      <c r="I529" s="113"/>
      <c r="J529" s="113"/>
      <c r="K529" s="112"/>
      <c r="L529" s="224" t="str">
        <f>IF($K529="","",VLOOKUP($K529,'Tong hop'!$A$10:$O$50000,2,0))</f>
        <v/>
      </c>
      <c r="M529" s="225" t="str">
        <f>IF($K529="","",VLOOKUP($K529,'Tong hop'!$A$10:$O$50000,3,0))</f>
        <v/>
      </c>
      <c r="N529" s="246"/>
      <c r="O529" s="227" t="str">
        <f t="shared" si="2"/>
        <v/>
      </c>
      <c r="P529" s="158"/>
      <c r="Q529" s="247"/>
      <c r="R529" s="229" t="str">
        <f>IF(LEFT(A529,2)="PX",IF(K529="",0,VLOOKUP(K529,'Tong hop'!$N$10:$O$50000,2,0)),"")</f>
        <v/>
      </c>
      <c r="S529" s="230">
        <f t="shared" si="3"/>
        <v>0</v>
      </c>
      <c r="T529" s="229" t="str">
        <f>IF($K529="","",VLOOKUP($K529,'Tong hop'!$A$10:$K$50000,10,0))</f>
        <v/>
      </c>
      <c r="U529" s="230" t="str">
        <f>IF($K529="","",VLOOKUP($K529,'Tong hop'!$A$10:$K$50000,11,0))</f>
        <v/>
      </c>
      <c r="V529" s="231">
        <f t="shared" si="4"/>
        <v>0</v>
      </c>
      <c r="W529" s="231" t="str">
        <f t="shared" si="5"/>
        <v/>
      </c>
      <c r="X529" s="231">
        <f t="shared" si="6"/>
        <v>0</v>
      </c>
      <c r="Y529" s="231" t="str">
        <f t="shared" si="7"/>
        <v/>
      </c>
      <c r="Z529" s="232" t="str">
        <f t="shared" si="8"/>
        <v/>
      </c>
    </row>
    <row r="530" ht="15.75" customHeight="1">
      <c r="A530" s="112"/>
      <c r="B530" s="244"/>
      <c r="C530" s="245"/>
      <c r="D530" s="245"/>
      <c r="E530" s="220" t="str">
        <f>IF($D530="","",VLOOKUP($D530,DMKH!$A$9:$D$50006,2,0))</f>
        <v/>
      </c>
      <c r="F530" s="220" t="str">
        <f>IF($D530="","",VLOOKUP($D530,DMKH!$A$9:$D$50006,3,0))</f>
        <v/>
      </c>
      <c r="G530" s="220" t="str">
        <f>IF($D530="","",VLOOKUP($D530,DMKH!$A$9:$D$50006,4,0))</f>
        <v/>
      </c>
      <c r="H530" s="113"/>
      <c r="I530" s="113"/>
      <c r="J530" s="113"/>
      <c r="K530" s="112"/>
      <c r="L530" s="224" t="str">
        <f>IF($K530="","",VLOOKUP($K530,'Tong hop'!$A$10:$O$50000,2,0))</f>
        <v/>
      </c>
      <c r="M530" s="225" t="str">
        <f>IF($K530="","",VLOOKUP($K530,'Tong hop'!$A$10:$O$50000,3,0))</f>
        <v/>
      </c>
      <c r="N530" s="246"/>
      <c r="O530" s="227" t="str">
        <f t="shared" si="2"/>
        <v/>
      </c>
      <c r="P530" s="158"/>
      <c r="Q530" s="247"/>
      <c r="R530" s="229" t="str">
        <f>IF(LEFT(A530,2)="PX",IF(K530="",0,VLOOKUP(K530,'Tong hop'!$N$10:$O$50000,2,0)),"")</f>
        <v/>
      </c>
      <c r="S530" s="230">
        <f t="shared" si="3"/>
        <v>0</v>
      </c>
      <c r="T530" s="229" t="str">
        <f>IF($K530="","",VLOOKUP($K530,'Tong hop'!$A$10:$K$50000,10,0))</f>
        <v/>
      </c>
      <c r="U530" s="230" t="str">
        <f>IF($K530="","",VLOOKUP($K530,'Tong hop'!$A$10:$K$50000,11,0))</f>
        <v/>
      </c>
      <c r="V530" s="231">
        <f t="shared" si="4"/>
        <v>0</v>
      </c>
      <c r="W530" s="231" t="str">
        <f t="shared" si="5"/>
        <v/>
      </c>
      <c r="X530" s="231">
        <f t="shared" si="6"/>
        <v>0</v>
      </c>
      <c r="Y530" s="231" t="str">
        <f t="shared" si="7"/>
        <v/>
      </c>
      <c r="Z530" s="232" t="str">
        <f t="shared" si="8"/>
        <v/>
      </c>
    </row>
    <row r="531" ht="15.75" customHeight="1">
      <c r="A531" s="112"/>
      <c r="B531" s="244"/>
      <c r="C531" s="245"/>
      <c r="D531" s="245"/>
      <c r="E531" s="220" t="str">
        <f>IF($D531="","",VLOOKUP($D531,DMKH!$A$9:$D$50006,2,0))</f>
        <v/>
      </c>
      <c r="F531" s="220" t="str">
        <f>IF($D531="","",VLOOKUP($D531,DMKH!$A$9:$D$50006,3,0))</f>
        <v/>
      </c>
      <c r="G531" s="220" t="str">
        <f>IF($D531="","",VLOOKUP($D531,DMKH!$A$9:$D$50006,4,0))</f>
        <v/>
      </c>
      <c r="H531" s="113"/>
      <c r="I531" s="113"/>
      <c r="J531" s="113"/>
      <c r="K531" s="112"/>
      <c r="L531" s="224" t="str">
        <f>IF($K531="","",VLOOKUP($K531,'Tong hop'!$A$10:$O$50000,2,0))</f>
        <v/>
      </c>
      <c r="M531" s="225" t="str">
        <f>IF($K531="","",VLOOKUP($K531,'Tong hop'!$A$10:$O$50000,3,0))</f>
        <v/>
      </c>
      <c r="N531" s="246"/>
      <c r="O531" s="227" t="str">
        <f t="shared" si="2"/>
        <v/>
      </c>
      <c r="P531" s="158"/>
      <c r="Q531" s="247"/>
      <c r="R531" s="229" t="str">
        <f>IF(LEFT(A531,2)="PX",IF(K531="",0,VLOOKUP(K531,'Tong hop'!$N$10:$O$50000,2,0)),"")</f>
        <v/>
      </c>
      <c r="S531" s="230">
        <f t="shared" si="3"/>
        <v>0</v>
      </c>
      <c r="T531" s="229" t="str">
        <f>IF($K531="","",VLOOKUP($K531,'Tong hop'!$A$10:$K$50000,10,0))</f>
        <v/>
      </c>
      <c r="U531" s="230" t="str">
        <f>IF($K531="","",VLOOKUP($K531,'Tong hop'!$A$10:$K$50000,11,0))</f>
        <v/>
      </c>
      <c r="V531" s="231">
        <f t="shared" si="4"/>
        <v>0</v>
      </c>
      <c r="W531" s="231" t="str">
        <f t="shared" si="5"/>
        <v/>
      </c>
      <c r="X531" s="231">
        <f t="shared" si="6"/>
        <v>0</v>
      </c>
      <c r="Y531" s="231" t="str">
        <f t="shared" si="7"/>
        <v/>
      </c>
      <c r="Z531" s="232" t="str">
        <f t="shared" si="8"/>
        <v/>
      </c>
    </row>
    <row r="532" ht="15.75" customHeight="1">
      <c r="A532" s="112"/>
      <c r="B532" s="244"/>
      <c r="C532" s="245"/>
      <c r="D532" s="245"/>
      <c r="E532" s="220" t="str">
        <f>IF($D532="","",VLOOKUP($D532,DMKH!$A$9:$D$50006,2,0))</f>
        <v/>
      </c>
      <c r="F532" s="220" t="str">
        <f>IF($D532="","",VLOOKUP($D532,DMKH!$A$9:$D$50006,3,0))</f>
        <v/>
      </c>
      <c r="G532" s="220" t="str">
        <f>IF($D532="","",VLOOKUP($D532,DMKH!$A$9:$D$50006,4,0))</f>
        <v/>
      </c>
      <c r="H532" s="113"/>
      <c r="I532" s="113"/>
      <c r="J532" s="113"/>
      <c r="K532" s="112"/>
      <c r="L532" s="224" t="str">
        <f>IF($K532="","",VLOOKUP($K532,'Tong hop'!$A$10:$O$50000,2,0))</f>
        <v/>
      </c>
      <c r="M532" s="225" t="str">
        <f>IF($K532="","",VLOOKUP($K532,'Tong hop'!$A$10:$O$50000,3,0))</f>
        <v/>
      </c>
      <c r="N532" s="246"/>
      <c r="O532" s="227" t="str">
        <f t="shared" si="2"/>
        <v/>
      </c>
      <c r="P532" s="158"/>
      <c r="Q532" s="247"/>
      <c r="R532" s="229" t="str">
        <f>IF(LEFT(A532,2)="PX",IF(K532="",0,VLOOKUP(K532,'Tong hop'!$N$10:$O$50000,2,0)),"")</f>
        <v/>
      </c>
      <c r="S532" s="230">
        <f t="shared" si="3"/>
        <v>0</v>
      </c>
      <c r="T532" s="229" t="str">
        <f>IF($K532="","",VLOOKUP($K532,'Tong hop'!$A$10:$K$50000,10,0))</f>
        <v/>
      </c>
      <c r="U532" s="230" t="str">
        <f>IF($K532="","",VLOOKUP($K532,'Tong hop'!$A$10:$K$50000,11,0))</f>
        <v/>
      </c>
      <c r="V532" s="231">
        <f t="shared" si="4"/>
        <v>0</v>
      </c>
      <c r="W532" s="231" t="str">
        <f t="shared" si="5"/>
        <v/>
      </c>
      <c r="X532" s="231">
        <f t="shared" si="6"/>
        <v>0</v>
      </c>
      <c r="Y532" s="231" t="str">
        <f t="shared" si="7"/>
        <v/>
      </c>
      <c r="Z532" s="232" t="str">
        <f t="shared" si="8"/>
        <v/>
      </c>
    </row>
    <row r="533" ht="15.75" customHeight="1">
      <c r="A533" s="112"/>
      <c r="B533" s="244"/>
      <c r="C533" s="245"/>
      <c r="D533" s="245"/>
      <c r="E533" s="220" t="str">
        <f>IF($D533="","",VLOOKUP($D533,DMKH!$A$9:$D$50006,2,0))</f>
        <v/>
      </c>
      <c r="F533" s="220" t="str">
        <f>IF($D533="","",VLOOKUP($D533,DMKH!$A$9:$D$50006,3,0))</f>
        <v/>
      </c>
      <c r="G533" s="220" t="str">
        <f>IF($D533="","",VLOOKUP($D533,DMKH!$A$9:$D$50006,4,0))</f>
        <v/>
      </c>
      <c r="H533" s="113"/>
      <c r="I533" s="113"/>
      <c r="J533" s="113"/>
      <c r="K533" s="112"/>
      <c r="L533" s="224" t="str">
        <f>IF($K533="","",VLOOKUP($K533,'Tong hop'!$A$10:$O$50000,2,0))</f>
        <v/>
      </c>
      <c r="M533" s="225" t="str">
        <f>IF($K533="","",VLOOKUP($K533,'Tong hop'!$A$10:$O$50000,3,0))</f>
        <v/>
      </c>
      <c r="N533" s="246"/>
      <c r="O533" s="227" t="str">
        <f t="shared" si="2"/>
        <v/>
      </c>
      <c r="P533" s="158"/>
      <c r="Q533" s="247"/>
      <c r="R533" s="229" t="str">
        <f>IF(LEFT(A533,2)="PX",IF(K533="",0,VLOOKUP(K533,'Tong hop'!$N$10:$O$50000,2,0)),"")</f>
        <v/>
      </c>
      <c r="S533" s="230">
        <f t="shared" si="3"/>
        <v>0</v>
      </c>
      <c r="T533" s="229" t="str">
        <f>IF($K533="","",VLOOKUP($K533,'Tong hop'!$A$10:$K$50000,10,0))</f>
        <v/>
      </c>
      <c r="U533" s="230" t="str">
        <f>IF($K533="","",VLOOKUP($K533,'Tong hop'!$A$10:$K$50000,11,0))</f>
        <v/>
      </c>
      <c r="V533" s="231">
        <f t="shared" si="4"/>
        <v>0</v>
      </c>
      <c r="W533" s="231" t="str">
        <f t="shared" si="5"/>
        <v/>
      </c>
      <c r="X533" s="231">
        <f t="shared" si="6"/>
        <v>0</v>
      </c>
      <c r="Y533" s="231" t="str">
        <f t="shared" si="7"/>
        <v/>
      </c>
      <c r="Z533" s="232" t="str">
        <f t="shared" si="8"/>
        <v/>
      </c>
    </row>
    <row r="534" ht="15.75" customHeight="1">
      <c r="A534" s="112"/>
      <c r="B534" s="244"/>
      <c r="C534" s="245"/>
      <c r="D534" s="245"/>
      <c r="E534" s="220" t="str">
        <f>IF($D534="","",VLOOKUP($D534,DMKH!$A$9:$D$50006,2,0))</f>
        <v/>
      </c>
      <c r="F534" s="220" t="str">
        <f>IF($D534="","",VLOOKUP($D534,DMKH!$A$9:$D$50006,3,0))</f>
        <v/>
      </c>
      <c r="G534" s="220" t="str">
        <f>IF($D534="","",VLOOKUP($D534,DMKH!$A$9:$D$50006,4,0))</f>
        <v/>
      </c>
      <c r="H534" s="113"/>
      <c r="I534" s="113"/>
      <c r="J534" s="113"/>
      <c r="K534" s="112"/>
      <c r="L534" s="224" t="str">
        <f>IF($K534="","",VLOOKUP($K534,'Tong hop'!$A$10:$O$50000,2,0))</f>
        <v/>
      </c>
      <c r="M534" s="225" t="str">
        <f>IF($K534="","",VLOOKUP($K534,'Tong hop'!$A$10:$O$50000,3,0))</f>
        <v/>
      </c>
      <c r="N534" s="246"/>
      <c r="O534" s="227" t="str">
        <f t="shared" si="2"/>
        <v/>
      </c>
      <c r="P534" s="158"/>
      <c r="Q534" s="247"/>
      <c r="R534" s="229" t="str">
        <f>IF(LEFT(A534,2)="PX",IF(K534="",0,VLOOKUP(K534,'Tong hop'!$N$10:$O$50000,2,0)),"")</f>
        <v/>
      </c>
      <c r="S534" s="230">
        <f t="shared" si="3"/>
        <v>0</v>
      </c>
      <c r="T534" s="229" t="str">
        <f>IF($K534="","",VLOOKUP($K534,'Tong hop'!$A$10:$K$50000,10,0))</f>
        <v/>
      </c>
      <c r="U534" s="230" t="str">
        <f>IF($K534="","",VLOOKUP($K534,'Tong hop'!$A$10:$K$50000,11,0))</f>
        <v/>
      </c>
      <c r="V534" s="231">
        <f t="shared" si="4"/>
        <v>0</v>
      </c>
      <c r="W534" s="231" t="str">
        <f t="shared" si="5"/>
        <v/>
      </c>
      <c r="X534" s="231">
        <f t="shared" si="6"/>
        <v>0</v>
      </c>
      <c r="Y534" s="231" t="str">
        <f t="shared" si="7"/>
        <v/>
      </c>
      <c r="Z534" s="232" t="str">
        <f t="shared" si="8"/>
        <v/>
      </c>
    </row>
    <row r="535" ht="15.75" customHeight="1">
      <c r="A535" s="112"/>
      <c r="B535" s="244"/>
      <c r="C535" s="245"/>
      <c r="D535" s="245"/>
      <c r="E535" s="220" t="str">
        <f>IF($D535="","",VLOOKUP($D535,DMKH!$A$9:$D$50006,2,0))</f>
        <v/>
      </c>
      <c r="F535" s="220" t="str">
        <f>IF($D535="","",VLOOKUP($D535,DMKH!$A$9:$D$50006,3,0))</f>
        <v/>
      </c>
      <c r="G535" s="220" t="str">
        <f>IF($D535="","",VLOOKUP($D535,DMKH!$A$9:$D$50006,4,0))</f>
        <v/>
      </c>
      <c r="H535" s="113"/>
      <c r="I535" s="113"/>
      <c r="J535" s="113"/>
      <c r="K535" s="112"/>
      <c r="L535" s="224" t="str">
        <f>IF($K535="","",VLOOKUP($K535,'Tong hop'!$A$10:$O$50000,2,0))</f>
        <v/>
      </c>
      <c r="M535" s="225" t="str">
        <f>IF($K535="","",VLOOKUP($K535,'Tong hop'!$A$10:$O$50000,3,0))</f>
        <v/>
      </c>
      <c r="N535" s="246"/>
      <c r="O535" s="227" t="str">
        <f t="shared" si="2"/>
        <v/>
      </c>
      <c r="P535" s="158"/>
      <c r="Q535" s="247"/>
      <c r="R535" s="229" t="str">
        <f>IF(LEFT(A535,2)="PX",IF(K535="",0,VLOOKUP(K535,'Tong hop'!$N$10:$O$50000,2,0)),"")</f>
        <v/>
      </c>
      <c r="S535" s="230">
        <f t="shared" si="3"/>
        <v>0</v>
      </c>
      <c r="T535" s="229" t="str">
        <f>IF($K535="","",VLOOKUP($K535,'Tong hop'!$A$10:$K$50000,10,0))</f>
        <v/>
      </c>
      <c r="U535" s="230" t="str">
        <f>IF($K535="","",VLOOKUP($K535,'Tong hop'!$A$10:$K$50000,11,0))</f>
        <v/>
      </c>
      <c r="V535" s="231">
        <f t="shared" si="4"/>
        <v>0</v>
      </c>
      <c r="W535" s="231" t="str">
        <f t="shared" si="5"/>
        <v/>
      </c>
      <c r="X535" s="231">
        <f t="shared" si="6"/>
        <v>0</v>
      </c>
      <c r="Y535" s="231" t="str">
        <f t="shared" si="7"/>
        <v/>
      </c>
      <c r="Z535" s="232" t="str">
        <f t="shared" si="8"/>
        <v/>
      </c>
    </row>
    <row r="536" ht="15.75" customHeight="1">
      <c r="A536" s="112"/>
      <c r="B536" s="244"/>
      <c r="C536" s="245"/>
      <c r="D536" s="245"/>
      <c r="E536" s="220" t="str">
        <f>IF($D536="","",VLOOKUP($D536,DMKH!$A$9:$D$50006,2,0))</f>
        <v/>
      </c>
      <c r="F536" s="220" t="str">
        <f>IF($D536="","",VLOOKUP($D536,DMKH!$A$9:$D$50006,3,0))</f>
        <v/>
      </c>
      <c r="G536" s="220" t="str">
        <f>IF($D536="","",VLOOKUP($D536,DMKH!$A$9:$D$50006,4,0))</f>
        <v/>
      </c>
      <c r="H536" s="113"/>
      <c r="I536" s="113"/>
      <c r="J536" s="113"/>
      <c r="K536" s="112"/>
      <c r="L536" s="224" t="str">
        <f>IF($K536="","",VLOOKUP($K536,'Tong hop'!$A$10:$O$50000,2,0))</f>
        <v/>
      </c>
      <c r="M536" s="225" t="str">
        <f>IF($K536="","",VLOOKUP($K536,'Tong hop'!$A$10:$O$50000,3,0))</f>
        <v/>
      </c>
      <c r="N536" s="246"/>
      <c r="O536" s="227" t="str">
        <f t="shared" si="2"/>
        <v/>
      </c>
      <c r="P536" s="158"/>
      <c r="Q536" s="247"/>
      <c r="R536" s="229" t="str">
        <f>IF(LEFT(A536,2)="PX",IF(K536="",0,VLOOKUP(K536,'Tong hop'!$N$10:$O$50000,2,0)),"")</f>
        <v/>
      </c>
      <c r="S536" s="230">
        <f t="shared" si="3"/>
        <v>0</v>
      </c>
      <c r="T536" s="229" t="str">
        <f>IF($K536="","",VLOOKUP($K536,'Tong hop'!$A$10:$K$50000,10,0))</f>
        <v/>
      </c>
      <c r="U536" s="230" t="str">
        <f>IF($K536="","",VLOOKUP($K536,'Tong hop'!$A$10:$K$50000,11,0))</f>
        <v/>
      </c>
      <c r="V536" s="231">
        <f t="shared" si="4"/>
        <v>0</v>
      </c>
      <c r="W536" s="231" t="str">
        <f t="shared" si="5"/>
        <v/>
      </c>
      <c r="X536" s="231">
        <f t="shared" si="6"/>
        <v>0</v>
      </c>
      <c r="Y536" s="231" t="str">
        <f t="shared" si="7"/>
        <v/>
      </c>
      <c r="Z536" s="232" t="str">
        <f t="shared" si="8"/>
        <v/>
      </c>
    </row>
    <row r="537" ht="15.75" customHeight="1">
      <c r="A537" s="112"/>
      <c r="B537" s="244"/>
      <c r="C537" s="245"/>
      <c r="D537" s="245"/>
      <c r="E537" s="220" t="str">
        <f>IF($D537="","",VLOOKUP($D537,DMKH!$A$9:$D$50006,2,0))</f>
        <v/>
      </c>
      <c r="F537" s="220" t="str">
        <f>IF($D537="","",VLOOKUP($D537,DMKH!$A$9:$D$50006,3,0))</f>
        <v/>
      </c>
      <c r="G537" s="220" t="str">
        <f>IF($D537="","",VLOOKUP($D537,DMKH!$A$9:$D$50006,4,0))</f>
        <v/>
      </c>
      <c r="H537" s="113"/>
      <c r="I537" s="113"/>
      <c r="J537" s="113"/>
      <c r="K537" s="112"/>
      <c r="L537" s="224" t="str">
        <f>IF($K537="","",VLOOKUP($K537,'Tong hop'!$A$10:$O$50000,2,0))</f>
        <v/>
      </c>
      <c r="M537" s="225" t="str">
        <f>IF($K537="","",VLOOKUP($K537,'Tong hop'!$A$10:$O$50000,3,0))</f>
        <v/>
      </c>
      <c r="N537" s="246"/>
      <c r="O537" s="227" t="str">
        <f t="shared" si="2"/>
        <v/>
      </c>
      <c r="P537" s="158"/>
      <c r="Q537" s="247"/>
      <c r="R537" s="229" t="str">
        <f>IF(LEFT(A537,2)="PX",IF(K537="",0,VLOOKUP(K537,'Tong hop'!$N$10:$O$50000,2,0)),"")</f>
        <v/>
      </c>
      <c r="S537" s="230">
        <f t="shared" si="3"/>
        <v>0</v>
      </c>
      <c r="T537" s="229" t="str">
        <f>IF($K537="","",VLOOKUP($K537,'Tong hop'!$A$10:$K$50000,10,0))</f>
        <v/>
      </c>
      <c r="U537" s="230" t="str">
        <f>IF($K537="","",VLOOKUP($K537,'Tong hop'!$A$10:$K$50000,11,0))</f>
        <v/>
      </c>
      <c r="V537" s="231">
        <f t="shared" si="4"/>
        <v>0</v>
      </c>
      <c r="W537" s="231" t="str">
        <f t="shared" si="5"/>
        <v/>
      </c>
      <c r="X537" s="231">
        <f t="shared" si="6"/>
        <v>0</v>
      </c>
      <c r="Y537" s="231" t="str">
        <f t="shared" si="7"/>
        <v/>
      </c>
      <c r="Z537" s="232" t="str">
        <f t="shared" si="8"/>
        <v/>
      </c>
    </row>
    <row r="538" ht="15.75" customHeight="1">
      <c r="A538" s="112"/>
      <c r="B538" s="244"/>
      <c r="C538" s="245"/>
      <c r="D538" s="245"/>
      <c r="E538" s="220" t="str">
        <f>IF($D538="","",VLOOKUP($D538,DMKH!$A$9:$D$50006,2,0))</f>
        <v/>
      </c>
      <c r="F538" s="220" t="str">
        <f>IF($D538="","",VLOOKUP($D538,DMKH!$A$9:$D$50006,3,0))</f>
        <v/>
      </c>
      <c r="G538" s="220" t="str">
        <f>IF($D538="","",VLOOKUP($D538,DMKH!$A$9:$D$50006,4,0))</f>
        <v/>
      </c>
      <c r="H538" s="113"/>
      <c r="I538" s="113"/>
      <c r="J538" s="113"/>
      <c r="K538" s="112"/>
      <c r="L538" s="224" t="str">
        <f>IF($K538="","",VLOOKUP($K538,'Tong hop'!$A$10:$O$50000,2,0))</f>
        <v/>
      </c>
      <c r="M538" s="225" t="str">
        <f>IF($K538="","",VLOOKUP($K538,'Tong hop'!$A$10:$O$50000,3,0))</f>
        <v/>
      </c>
      <c r="N538" s="246"/>
      <c r="O538" s="227" t="str">
        <f t="shared" si="2"/>
        <v/>
      </c>
      <c r="P538" s="158"/>
      <c r="Q538" s="247"/>
      <c r="R538" s="229" t="str">
        <f>IF(LEFT(A538,2)="PX",IF(K538="",0,VLOOKUP(K538,'Tong hop'!$N$10:$O$50000,2,0)),"")</f>
        <v/>
      </c>
      <c r="S538" s="230">
        <f t="shared" si="3"/>
        <v>0</v>
      </c>
      <c r="T538" s="229" t="str">
        <f>IF($K538="","",VLOOKUP($K538,'Tong hop'!$A$10:$K$50000,10,0))</f>
        <v/>
      </c>
      <c r="U538" s="230" t="str">
        <f>IF($K538="","",VLOOKUP($K538,'Tong hop'!$A$10:$K$50000,11,0))</f>
        <v/>
      </c>
      <c r="V538" s="231">
        <f t="shared" si="4"/>
        <v>0</v>
      </c>
      <c r="W538" s="231" t="str">
        <f t="shared" si="5"/>
        <v/>
      </c>
      <c r="X538" s="231">
        <f t="shared" si="6"/>
        <v>0</v>
      </c>
      <c r="Y538" s="231" t="str">
        <f t="shared" si="7"/>
        <v/>
      </c>
      <c r="Z538" s="232" t="str">
        <f t="shared" si="8"/>
        <v/>
      </c>
    </row>
    <row r="539" ht="15.75" customHeight="1">
      <c r="A539" s="112"/>
      <c r="B539" s="244"/>
      <c r="C539" s="245"/>
      <c r="D539" s="245"/>
      <c r="E539" s="220" t="str">
        <f>IF($D539="","",VLOOKUP($D539,DMKH!$A$9:$D$50006,2,0))</f>
        <v/>
      </c>
      <c r="F539" s="220" t="str">
        <f>IF($D539="","",VLOOKUP($D539,DMKH!$A$9:$D$50006,3,0))</f>
        <v/>
      </c>
      <c r="G539" s="220" t="str">
        <f>IF($D539="","",VLOOKUP($D539,DMKH!$A$9:$D$50006,4,0))</f>
        <v/>
      </c>
      <c r="H539" s="113"/>
      <c r="I539" s="113"/>
      <c r="J539" s="113"/>
      <c r="K539" s="112"/>
      <c r="L539" s="224" t="str">
        <f>IF($K539="","",VLOOKUP($K539,'Tong hop'!$A$10:$O$50000,2,0))</f>
        <v/>
      </c>
      <c r="M539" s="225" t="str">
        <f>IF($K539="","",VLOOKUP($K539,'Tong hop'!$A$10:$O$50000,3,0))</f>
        <v/>
      </c>
      <c r="N539" s="246"/>
      <c r="O539" s="227" t="str">
        <f t="shared" si="2"/>
        <v/>
      </c>
      <c r="P539" s="158"/>
      <c r="Q539" s="247"/>
      <c r="R539" s="229" t="str">
        <f>IF(LEFT(A539,2)="PX",IF(K539="",0,VLOOKUP(K539,'Tong hop'!$N$10:$O$50000,2,0)),"")</f>
        <v/>
      </c>
      <c r="S539" s="230">
        <f t="shared" si="3"/>
        <v>0</v>
      </c>
      <c r="T539" s="229" t="str">
        <f>IF($K539="","",VLOOKUP($K539,'Tong hop'!$A$10:$K$50000,10,0))</f>
        <v/>
      </c>
      <c r="U539" s="230" t="str">
        <f>IF($K539="","",VLOOKUP($K539,'Tong hop'!$A$10:$K$50000,11,0))</f>
        <v/>
      </c>
      <c r="V539" s="231">
        <f t="shared" si="4"/>
        <v>0</v>
      </c>
      <c r="W539" s="231" t="str">
        <f t="shared" si="5"/>
        <v/>
      </c>
      <c r="X539" s="231">
        <f t="shared" si="6"/>
        <v>0</v>
      </c>
      <c r="Y539" s="231" t="str">
        <f t="shared" si="7"/>
        <v/>
      </c>
      <c r="Z539" s="232" t="str">
        <f t="shared" si="8"/>
        <v/>
      </c>
    </row>
    <row r="540" ht="15.75" customHeight="1">
      <c r="A540" s="112"/>
      <c r="B540" s="244"/>
      <c r="C540" s="245"/>
      <c r="D540" s="245"/>
      <c r="E540" s="220" t="str">
        <f>IF($D540="","",VLOOKUP($D540,DMKH!$A$9:$D$50006,2,0))</f>
        <v/>
      </c>
      <c r="F540" s="220" t="str">
        <f>IF($D540="","",VLOOKUP($D540,DMKH!$A$9:$D$50006,3,0))</f>
        <v/>
      </c>
      <c r="G540" s="220" t="str">
        <f>IF($D540="","",VLOOKUP($D540,DMKH!$A$9:$D$50006,4,0))</f>
        <v/>
      </c>
      <c r="H540" s="113"/>
      <c r="I540" s="113"/>
      <c r="J540" s="113"/>
      <c r="K540" s="112"/>
      <c r="L540" s="224" t="str">
        <f>IF($K540="","",VLOOKUP($K540,'Tong hop'!$A$10:$O$50000,2,0))</f>
        <v/>
      </c>
      <c r="M540" s="225" t="str">
        <f>IF($K540="","",VLOOKUP($K540,'Tong hop'!$A$10:$O$50000,3,0))</f>
        <v/>
      </c>
      <c r="N540" s="246"/>
      <c r="O540" s="227" t="str">
        <f t="shared" si="2"/>
        <v/>
      </c>
      <c r="P540" s="158"/>
      <c r="Q540" s="247"/>
      <c r="R540" s="229" t="str">
        <f>IF(LEFT(A540,2)="PX",IF(K540="",0,VLOOKUP(K540,'Tong hop'!$N$10:$O$50000,2,0)),"")</f>
        <v/>
      </c>
      <c r="S540" s="230">
        <f t="shared" si="3"/>
        <v>0</v>
      </c>
      <c r="T540" s="229" t="str">
        <f>IF($K540="","",VLOOKUP($K540,'Tong hop'!$A$10:$K$50000,10,0))</f>
        <v/>
      </c>
      <c r="U540" s="230" t="str">
        <f>IF($K540="","",VLOOKUP($K540,'Tong hop'!$A$10:$K$50000,11,0))</f>
        <v/>
      </c>
      <c r="V540" s="231">
        <f t="shared" si="4"/>
        <v>0</v>
      </c>
      <c r="W540" s="231" t="str">
        <f t="shared" si="5"/>
        <v/>
      </c>
      <c r="X540" s="231">
        <f t="shared" si="6"/>
        <v>0</v>
      </c>
      <c r="Y540" s="231" t="str">
        <f t="shared" si="7"/>
        <v/>
      </c>
      <c r="Z540" s="232" t="str">
        <f t="shared" si="8"/>
        <v/>
      </c>
    </row>
    <row r="541" ht="15.75" customHeight="1">
      <c r="A541" s="112"/>
      <c r="B541" s="244"/>
      <c r="C541" s="245"/>
      <c r="D541" s="245"/>
      <c r="E541" s="220" t="str">
        <f>IF($D541="","",VLOOKUP($D541,DMKH!$A$9:$D$50006,2,0))</f>
        <v/>
      </c>
      <c r="F541" s="220" t="str">
        <f>IF($D541="","",VLOOKUP($D541,DMKH!$A$9:$D$50006,3,0))</f>
        <v/>
      </c>
      <c r="G541" s="220" t="str">
        <f>IF($D541="","",VLOOKUP($D541,DMKH!$A$9:$D$50006,4,0))</f>
        <v/>
      </c>
      <c r="H541" s="113"/>
      <c r="I541" s="113"/>
      <c r="J541" s="113"/>
      <c r="K541" s="112"/>
      <c r="L541" s="224" t="str">
        <f>IF($K541="","",VLOOKUP($K541,'Tong hop'!$A$10:$O$50000,2,0))</f>
        <v/>
      </c>
      <c r="M541" s="225" t="str">
        <f>IF($K541="","",VLOOKUP($K541,'Tong hop'!$A$10:$O$50000,3,0))</f>
        <v/>
      </c>
      <c r="N541" s="246"/>
      <c r="O541" s="227" t="str">
        <f t="shared" si="2"/>
        <v/>
      </c>
      <c r="P541" s="158"/>
      <c r="Q541" s="247"/>
      <c r="R541" s="229" t="str">
        <f>IF(LEFT(A541,2)="PX",IF(K541="",0,VLOOKUP(K541,'Tong hop'!$N$10:$O$50000,2,0)),"")</f>
        <v/>
      </c>
      <c r="S541" s="230">
        <f t="shared" si="3"/>
        <v>0</v>
      </c>
      <c r="T541" s="229" t="str">
        <f>IF($K541="","",VLOOKUP($K541,'Tong hop'!$A$10:$K$50000,10,0))</f>
        <v/>
      </c>
      <c r="U541" s="230" t="str">
        <f>IF($K541="","",VLOOKUP($K541,'Tong hop'!$A$10:$K$50000,11,0))</f>
        <v/>
      </c>
      <c r="V541" s="231">
        <f t="shared" si="4"/>
        <v>0</v>
      </c>
      <c r="W541" s="231" t="str">
        <f t="shared" si="5"/>
        <v/>
      </c>
      <c r="X541" s="231">
        <f t="shared" si="6"/>
        <v>0</v>
      </c>
      <c r="Y541" s="231" t="str">
        <f t="shared" si="7"/>
        <v/>
      </c>
      <c r="Z541" s="232" t="str">
        <f t="shared" si="8"/>
        <v/>
      </c>
    </row>
    <row r="542" ht="15.75" customHeight="1">
      <c r="A542" s="112"/>
      <c r="B542" s="244"/>
      <c r="C542" s="245"/>
      <c r="D542" s="245"/>
      <c r="E542" s="220" t="str">
        <f>IF($D542="","",VLOOKUP($D542,DMKH!$A$9:$D$50006,2,0))</f>
        <v/>
      </c>
      <c r="F542" s="220" t="str">
        <f>IF($D542="","",VLOOKUP($D542,DMKH!$A$9:$D$50006,3,0))</f>
        <v/>
      </c>
      <c r="G542" s="220" t="str">
        <f>IF($D542="","",VLOOKUP($D542,DMKH!$A$9:$D$50006,4,0))</f>
        <v/>
      </c>
      <c r="H542" s="113"/>
      <c r="I542" s="113"/>
      <c r="J542" s="113"/>
      <c r="K542" s="112"/>
      <c r="L542" s="224" t="str">
        <f>IF($K542="","",VLOOKUP($K542,'Tong hop'!$A$10:$O$50000,2,0))</f>
        <v/>
      </c>
      <c r="M542" s="225" t="str">
        <f>IF($K542="","",VLOOKUP($K542,'Tong hop'!$A$10:$O$50000,3,0))</f>
        <v/>
      </c>
      <c r="N542" s="246"/>
      <c r="O542" s="227" t="str">
        <f t="shared" si="2"/>
        <v/>
      </c>
      <c r="P542" s="158"/>
      <c r="Q542" s="247"/>
      <c r="R542" s="229" t="str">
        <f>IF(LEFT(A542,2)="PX",IF(K542="",0,VLOOKUP(K542,'Tong hop'!$N$10:$O$50000,2,0)),"")</f>
        <v/>
      </c>
      <c r="S542" s="230">
        <f t="shared" si="3"/>
        <v>0</v>
      </c>
      <c r="T542" s="229" t="str">
        <f>IF($K542="","",VLOOKUP($K542,'Tong hop'!$A$10:$K$50000,10,0))</f>
        <v/>
      </c>
      <c r="U542" s="230" t="str">
        <f>IF($K542="","",VLOOKUP($K542,'Tong hop'!$A$10:$K$50000,11,0))</f>
        <v/>
      </c>
      <c r="V542" s="231">
        <f t="shared" si="4"/>
        <v>0</v>
      </c>
      <c r="W542" s="231" t="str">
        <f t="shared" si="5"/>
        <v/>
      </c>
      <c r="X542" s="231">
        <f t="shared" si="6"/>
        <v>0</v>
      </c>
      <c r="Y542" s="231" t="str">
        <f t="shared" si="7"/>
        <v/>
      </c>
      <c r="Z542" s="232" t="str">
        <f t="shared" si="8"/>
        <v/>
      </c>
    </row>
    <row r="543" ht="15.75" customHeight="1">
      <c r="A543" s="112"/>
      <c r="B543" s="244"/>
      <c r="C543" s="245"/>
      <c r="D543" s="245"/>
      <c r="E543" s="220" t="str">
        <f>IF($D543="","",VLOOKUP($D543,DMKH!$A$9:$D$50006,2,0))</f>
        <v/>
      </c>
      <c r="F543" s="220" t="str">
        <f>IF($D543="","",VLOOKUP($D543,DMKH!$A$9:$D$50006,3,0))</f>
        <v/>
      </c>
      <c r="G543" s="220" t="str">
        <f>IF($D543="","",VLOOKUP($D543,DMKH!$A$9:$D$50006,4,0))</f>
        <v/>
      </c>
      <c r="H543" s="113"/>
      <c r="I543" s="113"/>
      <c r="J543" s="113"/>
      <c r="K543" s="112"/>
      <c r="L543" s="224" t="str">
        <f>IF($K543="","",VLOOKUP($K543,'Tong hop'!$A$10:$O$50000,2,0))</f>
        <v/>
      </c>
      <c r="M543" s="225" t="str">
        <f>IF($K543="","",VLOOKUP($K543,'Tong hop'!$A$10:$O$50000,3,0))</f>
        <v/>
      </c>
      <c r="N543" s="246"/>
      <c r="O543" s="227" t="str">
        <f t="shared" si="2"/>
        <v/>
      </c>
      <c r="P543" s="158"/>
      <c r="Q543" s="247"/>
      <c r="R543" s="229" t="str">
        <f>IF(LEFT(A543,2)="PX",IF(K543="",0,VLOOKUP(K543,'Tong hop'!$N$10:$O$50000,2,0)),"")</f>
        <v/>
      </c>
      <c r="S543" s="230">
        <f t="shared" si="3"/>
        <v>0</v>
      </c>
      <c r="T543" s="229" t="str">
        <f>IF($K543="","",VLOOKUP($K543,'Tong hop'!$A$10:$K$50000,10,0))</f>
        <v/>
      </c>
      <c r="U543" s="230" t="str">
        <f>IF($K543="","",VLOOKUP($K543,'Tong hop'!$A$10:$K$50000,11,0))</f>
        <v/>
      </c>
      <c r="V543" s="231">
        <f t="shared" si="4"/>
        <v>0</v>
      </c>
      <c r="W543" s="231" t="str">
        <f t="shared" si="5"/>
        <v/>
      </c>
      <c r="X543" s="231">
        <f t="shared" si="6"/>
        <v>0</v>
      </c>
      <c r="Y543" s="231" t="str">
        <f t="shared" si="7"/>
        <v/>
      </c>
      <c r="Z543" s="232" t="str">
        <f t="shared" si="8"/>
        <v/>
      </c>
    </row>
    <row r="544" ht="15.75" customHeight="1">
      <c r="A544" s="112"/>
      <c r="B544" s="244"/>
      <c r="C544" s="245"/>
      <c r="D544" s="245"/>
      <c r="E544" s="220" t="str">
        <f>IF($D544="","",VLOOKUP($D544,DMKH!$A$9:$D$50006,2,0))</f>
        <v/>
      </c>
      <c r="F544" s="220" t="str">
        <f>IF($D544="","",VLOOKUP($D544,DMKH!$A$9:$D$50006,3,0))</f>
        <v/>
      </c>
      <c r="G544" s="220" t="str">
        <f>IF($D544="","",VLOOKUP($D544,DMKH!$A$9:$D$50006,4,0))</f>
        <v/>
      </c>
      <c r="H544" s="113"/>
      <c r="I544" s="113"/>
      <c r="J544" s="113"/>
      <c r="K544" s="112"/>
      <c r="L544" s="224" t="str">
        <f>IF($K544="","",VLOOKUP($K544,'Tong hop'!$A$10:$O$50000,2,0))</f>
        <v/>
      </c>
      <c r="M544" s="225" t="str">
        <f>IF($K544="","",VLOOKUP($K544,'Tong hop'!$A$10:$O$50000,3,0))</f>
        <v/>
      </c>
      <c r="N544" s="246"/>
      <c r="O544" s="227" t="str">
        <f t="shared" si="2"/>
        <v/>
      </c>
      <c r="P544" s="158"/>
      <c r="Q544" s="247"/>
      <c r="R544" s="229" t="str">
        <f>IF(LEFT(A544,2)="PX",IF(K544="",0,VLOOKUP(K544,'Tong hop'!$N$10:$O$50000,2,0)),"")</f>
        <v/>
      </c>
      <c r="S544" s="230">
        <f t="shared" si="3"/>
        <v>0</v>
      </c>
      <c r="T544" s="229" t="str">
        <f>IF($K544="","",VLOOKUP($K544,'Tong hop'!$A$10:$K$50000,10,0))</f>
        <v/>
      </c>
      <c r="U544" s="230" t="str">
        <f>IF($K544="","",VLOOKUP($K544,'Tong hop'!$A$10:$K$50000,11,0))</f>
        <v/>
      </c>
      <c r="V544" s="231">
        <f t="shared" si="4"/>
        <v>0</v>
      </c>
      <c r="W544" s="231" t="str">
        <f t="shared" si="5"/>
        <v/>
      </c>
      <c r="X544" s="231">
        <f t="shared" si="6"/>
        <v>0</v>
      </c>
      <c r="Y544" s="231" t="str">
        <f t="shared" si="7"/>
        <v/>
      </c>
      <c r="Z544" s="232" t="str">
        <f t="shared" si="8"/>
        <v/>
      </c>
    </row>
    <row r="545" ht="15.75" customHeight="1">
      <c r="A545" s="112"/>
      <c r="B545" s="244"/>
      <c r="C545" s="245"/>
      <c r="D545" s="245"/>
      <c r="E545" s="220" t="str">
        <f>IF($D545="","",VLOOKUP($D545,DMKH!$A$9:$D$50006,2,0))</f>
        <v/>
      </c>
      <c r="F545" s="220" t="str">
        <f>IF($D545="","",VLOOKUP($D545,DMKH!$A$9:$D$50006,3,0))</f>
        <v/>
      </c>
      <c r="G545" s="220" t="str">
        <f>IF($D545="","",VLOOKUP($D545,DMKH!$A$9:$D$50006,4,0))</f>
        <v/>
      </c>
      <c r="H545" s="113"/>
      <c r="I545" s="113"/>
      <c r="J545" s="113"/>
      <c r="K545" s="112"/>
      <c r="L545" s="224" t="str">
        <f>IF($K545="","",VLOOKUP($K545,'Tong hop'!$A$10:$O$50000,2,0))</f>
        <v/>
      </c>
      <c r="M545" s="225" t="str">
        <f>IF($K545="","",VLOOKUP($K545,'Tong hop'!$A$10:$O$50000,3,0))</f>
        <v/>
      </c>
      <c r="N545" s="246"/>
      <c r="O545" s="227" t="str">
        <f t="shared" si="2"/>
        <v/>
      </c>
      <c r="P545" s="158"/>
      <c r="Q545" s="247"/>
      <c r="R545" s="229" t="str">
        <f>IF(LEFT(A545,2)="PX",IF(K545="",0,VLOOKUP(K545,'Tong hop'!$N$10:$O$50000,2,0)),"")</f>
        <v/>
      </c>
      <c r="S545" s="230">
        <f t="shared" si="3"/>
        <v>0</v>
      </c>
      <c r="T545" s="229" t="str">
        <f>IF($K545="","",VLOOKUP($K545,'Tong hop'!$A$10:$K$50000,10,0))</f>
        <v/>
      </c>
      <c r="U545" s="230" t="str">
        <f>IF($K545="","",VLOOKUP($K545,'Tong hop'!$A$10:$K$50000,11,0))</f>
        <v/>
      </c>
      <c r="V545" s="231">
        <f t="shared" si="4"/>
        <v>0</v>
      </c>
      <c r="W545" s="231" t="str">
        <f t="shared" si="5"/>
        <v/>
      </c>
      <c r="X545" s="231">
        <f t="shared" si="6"/>
        <v>0</v>
      </c>
      <c r="Y545" s="231" t="str">
        <f t="shared" si="7"/>
        <v/>
      </c>
      <c r="Z545" s="232" t="str">
        <f t="shared" si="8"/>
        <v/>
      </c>
    </row>
    <row r="546" ht="15.75" customHeight="1">
      <c r="A546" s="112"/>
      <c r="B546" s="244"/>
      <c r="C546" s="245"/>
      <c r="D546" s="245"/>
      <c r="E546" s="220" t="str">
        <f>IF($D546="","",VLOOKUP($D546,DMKH!$A$9:$D$50006,2,0))</f>
        <v/>
      </c>
      <c r="F546" s="220" t="str">
        <f>IF($D546="","",VLOOKUP($D546,DMKH!$A$9:$D$50006,3,0))</f>
        <v/>
      </c>
      <c r="G546" s="220" t="str">
        <f>IF($D546="","",VLOOKUP($D546,DMKH!$A$9:$D$50006,4,0))</f>
        <v/>
      </c>
      <c r="H546" s="113"/>
      <c r="I546" s="113"/>
      <c r="J546" s="113"/>
      <c r="K546" s="112"/>
      <c r="L546" s="224" t="str">
        <f>IF($K546="","",VLOOKUP($K546,'Tong hop'!$A$10:$O$50000,2,0))</f>
        <v/>
      </c>
      <c r="M546" s="225" t="str">
        <f>IF($K546="","",VLOOKUP($K546,'Tong hop'!$A$10:$O$50000,3,0))</f>
        <v/>
      </c>
      <c r="N546" s="246"/>
      <c r="O546" s="227" t="str">
        <f t="shared" si="2"/>
        <v/>
      </c>
      <c r="P546" s="158"/>
      <c r="Q546" s="247"/>
      <c r="R546" s="229" t="str">
        <f>IF(LEFT(A546,2)="PX",IF(K546="",0,VLOOKUP(K546,'Tong hop'!$N$10:$O$50000,2,0)),"")</f>
        <v/>
      </c>
      <c r="S546" s="230">
        <f t="shared" si="3"/>
        <v>0</v>
      </c>
      <c r="T546" s="229" t="str">
        <f>IF($K546="","",VLOOKUP($K546,'Tong hop'!$A$10:$K$50000,10,0))</f>
        <v/>
      </c>
      <c r="U546" s="230" t="str">
        <f>IF($K546="","",VLOOKUP($K546,'Tong hop'!$A$10:$K$50000,11,0))</f>
        <v/>
      </c>
      <c r="V546" s="231">
        <f t="shared" si="4"/>
        <v>0</v>
      </c>
      <c r="W546" s="231" t="str">
        <f t="shared" si="5"/>
        <v/>
      </c>
      <c r="X546" s="231">
        <f t="shared" si="6"/>
        <v>0</v>
      </c>
      <c r="Y546" s="231" t="str">
        <f t="shared" si="7"/>
        <v/>
      </c>
      <c r="Z546" s="232" t="str">
        <f t="shared" si="8"/>
        <v/>
      </c>
    </row>
    <row r="547" ht="15.75" customHeight="1">
      <c r="A547" s="112"/>
      <c r="B547" s="244"/>
      <c r="C547" s="245"/>
      <c r="D547" s="245"/>
      <c r="E547" s="220" t="str">
        <f>IF($D547="","",VLOOKUP($D547,DMKH!$A$9:$D$50006,2,0))</f>
        <v/>
      </c>
      <c r="F547" s="220" t="str">
        <f>IF($D547="","",VLOOKUP($D547,DMKH!$A$9:$D$50006,3,0))</f>
        <v/>
      </c>
      <c r="G547" s="220" t="str">
        <f>IF($D547="","",VLOOKUP($D547,DMKH!$A$9:$D$50006,4,0))</f>
        <v/>
      </c>
      <c r="H547" s="113"/>
      <c r="I547" s="113"/>
      <c r="J547" s="113"/>
      <c r="K547" s="112"/>
      <c r="L547" s="224" t="str">
        <f>IF($K547="","",VLOOKUP($K547,'Tong hop'!$A$10:$O$50000,2,0))</f>
        <v/>
      </c>
      <c r="M547" s="225" t="str">
        <f>IF($K547="","",VLOOKUP($K547,'Tong hop'!$A$10:$O$50000,3,0))</f>
        <v/>
      </c>
      <c r="N547" s="246"/>
      <c r="O547" s="227" t="str">
        <f t="shared" si="2"/>
        <v/>
      </c>
      <c r="P547" s="158"/>
      <c r="Q547" s="247"/>
      <c r="R547" s="229" t="str">
        <f>IF(LEFT(A547,2)="PX",IF(K547="",0,VLOOKUP(K547,'Tong hop'!$N$10:$O$50000,2,0)),"")</f>
        <v/>
      </c>
      <c r="S547" s="230">
        <f t="shared" si="3"/>
        <v>0</v>
      </c>
      <c r="T547" s="229" t="str">
        <f>IF($K547="","",VLOOKUP($K547,'Tong hop'!$A$10:$K$50000,10,0))</f>
        <v/>
      </c>
      <c r="U547" s="230" t="str">
        <f>IF($K547="","",VLOOKUP($K547,'Tong hop'!$A$10:$K$50000,11,0))</f>
        <v/>
      </c>
      <c r="V547" s="231">
        <f t="shared" si="4"/>
        <v>0</v>
      </c>
      <c r="W547" s="231" t="str">
        <f t="shared" si="5"/>
        <v/>
      </c>
      <c r="X547" s="231">
        <f t="shared" si="6"/>
        <v>0</v>
      </c>
      <c r="Y547" s="231" t="str">
        <f t="shared" si="7"/>
        <v/>
      </c>
      <c r="Z547" s="232" t="str">
        <f t="shared" si="8"/>
        <v/>
      </c>
    </row>
    <row r="548" ht="15.75" customHeight="1">
      <c r="A548" s="112"/>
      <c r="B548" s="244"/>
      <c r="C548" s="245"/>
      <c r="D548" s="245"/>
      <c r="E548" s="220" t="str">
        <f>IF($D548="","",VLOOKUP($D548,DMKH!$A$9:$D$50006,2,0))</f>
        <v/>
      </c>
      <c r="F548" s="220" t="str">
        <f>IF($D548="","",VLOOKUP($D548,DMKH!$A$9:$D$50006,3,0))</f>
        <v/>
      </c>
      <c r="G548" s="220" t="str">
        <f>IF($D548="","",VLOOKUP($D548,DMKH!$A$9:$D$50006,4,0))</f>
        <v/>
      </c>
      <c r="H548" s="113"/>
      <c r="I548" s="113"/>
      <c r="J548" s="113"/>
      <c r="K548" s="112"/>
      <c r="L548" s="224" t="str">
        <f>IF($K548="","",VLOOKUP($K548,'Tong hop'!$A$10:$O$50000,2,0))</f>
        <v/>
      </c>
      <c r="M548" s="225" t="str">
        <f>IF($K548="","",VLOOKUP($K548,'Tong hop'!$A$10:$O$50000,3,0))</f>
        <v/>
      </c>
      <c r="N548" s="246"/>
      <c r="O548" s="227" t="str">
        <f t="shared" si="2"/>
        <v/>
      </c>
      <c r="P548" s="158"/>
      <c r="Q548" s="247"/>
      <c r="R548" s="229" t="str">
        <f>IF(LEFT(A548,2)="PX",IF(K548="",0,VLOOKUP(K548,'Tong hop'!$N$10:$O$50000,2,0)),"")</f>
        <v/>
      </c>
      <c r="S548" s="230">
        <f t="shared" si="3"/>
        <v>0</v>
      </c>
      <c r="T548" s="229" t="str">
        <f>IF($K548="","",VLOOKUP($K548,'Tong hop'!$A$10:$K$50000,10,0))</f>
        <v/>
      </c>
      <c r="U548" s="230" t="str">
        <f>IF($K548="","",VLOOKUP($K548,'Tong hop'!$A$10:$K$50000,11,0))</f>
        <v/>
      </c>
      <c r="V548" s="231">
        <f t="shared" si="4"/>
        <v>0</v>
      </c>
      <c r="W548" s="231" t="str">
        <f t="shared" si="5"/>
        <v/>
      </c>
      <c r="X548" s="231">
        <f t="shared" si="6"/>
        <v>0</v>
      </c>
      <c r="Y548" s="231" t="str">
        <f t="shared" si="7"/>
        <v/>
      </c>
      <c r="Z548" s="232" t="str">
        <f t="shared" si="8"/>
        <v/>
      </c>
    </row>
    <row r="549" ht="15.75" customHeight="1">
      <c r="A549" s="112"/>
      <c r="B549" s="244"/>
      <c r="C549" s="245"/>
      <c r="D549" s="245"/>
      <c r="E549" s="220" t="str">
        <f>IF($D549="","",VLOOKUP($D549,DMKH!$A$9:$D$50006,2,0))</f>
        <v/>
      </c>
      <c r="F549" s="220" t="str">
        <f>IF($D549="","",VLOOKUP($D549,DMKH!$A$9:$D$50006,3,0))</f>
        <v/>
      </c>
      <c r="G549" s="220" t="str">
        <f>IF($D549="","",VLOOKUP($D549,DMKH!$A$9:$D$50006,4,0))</f>
        <v/>
      </c>
      <c r="H549" s="113"/>
      <c r="I549" s="113"/>
      <c r="J549" s="113"/>
      <c r="K549" s="112"/>
      <c r="L549" s="224" t="str">
        <f>IF($K549="","",VLOOKUP($K549,'Tong hop'!$A$10:$O$50000,2,0))</f>
        <v/>
      </c>
      <c r="M549" s="225" t="str">
        <f>IF($K549="","",VLOOKUP($K549,'Tong hop'!$A$10:$O$50000,3,0))</f>
        <v/>
      </c>
      <c r="N549" s="246"/>
      <c r="O549" s="227" t="str">
        <f t="shared" si="2"/>
        <v/>
      </c>
      <c r="P549" s="158"/>
      <c r="Q549" s="247"/>
      <c r="R549" s="229" t="str">
        <f>IF(LEFT(A549,2)="PX",IF(K549="",0,VLOOKUP(K549,'Tong hop'!$N$10:$O$50000,2,0)),"")</f>
        <v/>
      </c>
      <c r="S549" s="230">
        <f t="shared" si="3"/>
        <v>0</v>
      </c>
      <c r="T549" s="229" t="str">
        <f>IF($K549="","",VLOOKUP($K549,'Tong hop'!$A$10:$K$50000,10,0))</f>
        <v/>
      </c>
      <c r="U549" s="230" t="str">
        <f>IF($K549="","",VLOOKUP($K549,'Tong hop'!$A$10:$K$50000,11,0))</f>
        <v/>
      </c>
      <c r="V549" s="231">
        <f t="shared" si="4"/>
        <v>0</v>
      </c>
      <c r="W549" s="231" t="str">
        <f t="shared" si="5"/>
        <v/>
      </c>
      <c r="X549" s="231">
        <f t="shared" si="6"/>
        <v>0</v>
      </c>
      <c r="Y549" s="231" t="str">
        <f t="shared" si="7"/>
        <v/>
      </c>
      <c r="Z549" s="232" t="str">
        <f t="shared" si="8"/>
        <v/>
      </c>
    </row>
    <row r="550" ht="15.75" customHeight="1">
      <c r="A550" s="112"/>
      <c r="B550" s="244"/>
      <c r="C550" s="245"/>
      <c r="D550" s="245"/>
      <c r="E550" s="220" t="str">
        <f>IF($D550="","",VLOOKUP($D550,DMKH!$A$9:$D$50006,2,0))</f>
        <v/>
      </c>
      <c r="F550" s="220" t="str">
        <f>IF($D550="","",VLOOKUP($D550,DMKH!$A$9:$D$50006,3,0))</f>
        <v/>
      </c>
      <c r="G550" s="220" t="str">
        <f>IF($D550="","",VLOOKUP($D550,DMKH!$A$9:$D$50006,4,0))</f>
        <v/>
      </c>
      <c r="H550" s="113"/>
      <c r="I550" s="113"/>
      <c r="J550" s="113"/>
      <c r="K550" s="112"/>
      <c r="L550" s="224" t="str">
        <f>IF($K550="","",VLOOKUP($K550,'Tong hop'!$A$10:$O$50000,2,0))</f>
        <v/>
      </c>
      <c r="M550" s="225" t="str">
        <f>IF($K550="","",VLOOKUP($K550,'Tong hop'!$A$10:$O$50000,3,0))</f>
        <v/>
      </c>
      <c r="N550" s="246"/>
      <c r="O550" s="227" t="str">
        <f t="shared" si="2"/>
        <v/>
      </c>
      <c r="P550" s="158"/>
      <c r="Q550" s="247"/>
      <c r="R550" s="229" t="str">
        <f>IF(LEFT(A550,2)="PX",IF(K550="",0,VLOOKUP(K550,'Tong hop'!$N$10:$O$50000,2,0)),"")</f>
        <v/>
      </c>
      <c r="S550" s="230">
        <f t="shared" si="3"/>
        <v>0</v>
      </c>
      <c r="T550" s="229" t="str">
        <f>IF($K550="","",VLOOKUP($K550,'Tong hop'!$A$10:$K$50000,10,0))</f>
        <v/>
      </c>
      <c r="U550" s="230" t="str">
        <f>IF($K550="","",VLOOKUP($K550,'Tong hop'!$A$10:$K$50000,11,0))</f>
        <v/>
      </c>
      <c r="V550" s="231">
        <f t="shared" si="4"/>
        <v>0</v>
      </c>
      <c r="W550" s="231" t="str">
        <f t="shared" si="5"/>
        <v/>
      </c>
      <c r="X550" s="231">
        <f t="shared" si="6"/>
        <v>0</v>
      </c>
      <c r="Y550" s="231" t="str">
        <f t="shared" si="7"/>
        <v/>
      </c>
      <c r="Z550" s="232" t="str">
        <f t="shared" si="8"/>
        <v/>
      </c>
    </row>
    <row r="551" ht="15.75" customHeight="1">
      <c r="A551" s="112"/>
      <c r="B551" s="244"/>
      <c r="C551" s="245"/>
      <c r="D551" s="245"/>
      <c r="E551" s="220" t="str">
        <f>IF($D551="","",VLOOKUP($D551,DMKH!$A$9:$D$50006,2,0))</f>
        <v/>
      </c>
      <c r="F551" s="220" t="str">
        <f>IF($D551="","",VLOOKUP($D551,DMKH!$A$9:$D$50006,3,0))</f>
        <v/>
      </c>
      <c r="G551" s="220" t="str">
        <f>IF($D551="","",VLOOKUP($D551,DMKH!$A$9:$D$50006,4,0))</f>
        <v/>
      </c>
      <c r="H551" s="113"/>
      <c r="I551" s="113"/>
      <c r="J551" s="113"/>
      <c r="K551" s="112"/>
      <c r="L551" s="224" t="str">
        <f>IF($K551="","",VLOOKUP($K551,'Tong hop'!$A$10:$O$50000,2,0))</f>
        <v/>
      </c>
      <c r="M551" s="225" t="str">
        <f>IF($K551="","",VLOOKUP($K551,'Tong hop'!$A$10:$O$50000,3,0))</f>
        <v/>
      </c>
      <c r="N551" s="246"/>
      <c r="O551" s="227" t="str">
        <f t="shared" si="2"/>
        <v/>
      </c>
      <c r="P551" s="158"/>
      <c r="Q551" s="247"/>
      <c r="R551" s="229" t="str">
        <f>IF(LEFT(A551,2)="PX",IF(K551="",0,VLOOKUP(K551,'Tong hop'!$N$10:$O$50000,2,0)),"")</f>
        <v/>
      </c>
      <c r="S551" s="230">
        <f t="shared" si="3"/>
        <v>0</v>
      </c>
      <c r="T551" s="229" t="str">
        <f>IF($K551="","",VLOOKUP($K551,'Tong hop'!$A$10:$K$50000,10,0))</f>
        <v/>
      </c>
      <c r="U551" s="230" t="str">
        <f>IF($K551="","",VLOOKUP($K551,'Tong hop'!$A$10:$K$50000,11,0))</f>
        <v/>
      </c>
      <c r="V551" s="231">
        <f t="shared" si="4"/>
        <v>0</v>
      </c>
      <c r="W551" s="231" t="str">
        <f t="shared" si="5"/>
        <v/>
      </c>
      <c r="X551" s="231">
        <f t="shared" si="6"/>
        <v>0</v>
      </c>
      <c r="Y551" s="231" t="str">
        <f t="shared" si="7"/>
        <v/>
      </c>
      <c r="Z551" s="232" t="str">
        <f t="shared" si="8"/>
        <v/>
      </c>
    </row>
    <row r="552" ht="15.75" customHeight="1">
      <c r="A552" s="112"/>
      <c r="B552" s="244"/>
      <c r="C552" s="245"/>
      <c r="D552" s="245"/>
      <c r="E552" s="220" t="str">
        <f>IF($D552="","",VLOOKUP($D552,DMKH!$A$9:$D$50006,2,0))</f>
        <v/>
      </c>
      <c r="F552" s="220" t="str">
        <f>IF($D552="","",VLOOKUP($D552,DMKH!$A$9:$D$50006,3,0))</f>
        <v/>
      </c>
      <c r="G552" s="220" t="str">
        <f>IF($D552="","",VLOOKUP($D552,DMKH!$A$9:$D$50006,4,0))</f>
        <v/>
      </c>
      <c r="H552" s="113"/>
      <c r="I552" s="113"/>
      <c r="J552" s="113"/>
      <c r="K552" s="112"/>
      <c r="L552" s="224" t="str">
        <f>IF($K552="","",VLOOKUP($K552,'Tong hop'!$A$10:$O$50000,2,0))</f>
        <v/>
      </c>
      <c r="M552" s="225" t="str">
        <f>IF($K552="","",VLOOKUP($K552,'Tong hop'!$A$10:$O$50000,3,0))</f>
        <v/>
      </c>
      <c r="N552" s="246"/>
      <c r="O552" s="227" t="str">
        <f t="shared" si="2"/>
        <v/>
      </c>
      <c r="P552" s="158"/>
      <c r="Q552" s="247"/>
      <c r="R552" s="229" t="str">
        <f>IF(LEFT(A552,2)="PX",IF(K552="",0,VLOOKUP(K552,'Tong hop'!$N$10:$O$50000,2,0)),"")</f>
        <v/>
      </c>
      <c r="S552" s="230">
        <f t="shared" si="3"/>
        <v>0</v>
      </c>
      <c r="T552" s="229" t="str">
        <f>IF($K552="","",VLOOKUP($K552,'Tong hop'!$A$10:$K$50000,10,0))</f>
        <v/>
      </c>
      <c r="U552" s="230" t="str">
        <f>IF($K552="","",VLOOKUP($K552,'Tong hop'!$A$10:$K$50000,11,0))</f>
        <v/>
      </c>
      <c r="V552" s="231">
        <f t="shared" si="4"/>
        <v>0</v>
      </c>
      <c r="W552" s="231" t="str">
        <f t="shared" si="5"/>
        <v/>
      </c>
      <c r="X552" s="231">
        <f t="shared" si="6"/>
        <v>0</v>
      </c>
      <c r="Y552" s="231" t="str">
        <f t="shared" si="7"/>
        <v/>
      </c>
      <c r="Z552" s="232" t="str">
        <f t="shared" si="8"/>
        <v/>
      </c>
    </row>
    <row r="553" ht="15.75" customHeight="1">
      <c r="A553" s="112"/>
      <c r="B553" s="244"/>
      <c r="C553" s="245"/>
      <c r="D553" s="245"/>
      <c r="E553" s="220" t="str">
        <f>IF($D553="","",VLOOKUP($D553,DMKH!$A$9:$D$50006,2,0))</f>
        <v/>
      </c>
      <c r="F553" s="220" t="str">
        <f>IF($D553="","",VLOOKUP($D553,DMKH!$A$9:$D$50006,3,0))</f>
        <v/>
      </c>
      <c r="G553" s="220" t="str">
        <f>IF($D553="","",VLOOKUP($D553,DMKH!$A$9:$D$50006,4,0))</f>
        <v/>
      </c>
      <c r="H553" s="113"/>
      <c r="I553" s="113"/>
      <c r="J553" s="113"/>
      <c r="K553" s="112"/>
      <c r="L553" s="224" t="str">
        <f>IF($K553="","",VLOOKUP($K553,'Tong hop'!$A$10:$O$50000,2,0))</f>
        <v/>
      </c>
      <c r="M553" s="225" t="str">
        <f>IF($K553="","",VLOOKUP($K553,'Tong hop'!$A$10:$O$50000,3,0))</f>
        <v/>
      </c>
      <c r="N553" s="246"/>
      <c r="O553" s="227" t="str">
        <f t="shared" si="2"/>
        <v/>
      </c>
      <c r="P553" s="158"/>
      <c r="Q553" s="247"/>
      <c r="R553" s="229" t="str">
        <f>IF(LEFT(A553,2)="PX",IF(K553="",0,VLOOKUP(K553,'Tong hop'!$N$10:$O$50000,2,0)),"")</f>
        <v/>
      </c>
      <c r="S553" s="230">
        <f t="shared" si="3"/>
        <v>0</v>
      </c>
      <c r="T553" s="229" t="str">
        <f>IF($K553="","",VLOOKUP($K553,'Tong hop'!$A$10:$K$50000,10,0))</f>
        <v/>
      </c>
      <c r="U553" s="230" t="str">
        <f>IF($K553="","",VLOOKUP($K553,'Tong hop'!$A$10:$K$50000,11,0))</f>
        <v/>
      </c>
      <c r="V553" s="231">
        <f t="shared" si="4"/>
        <v>0</v>
      </c>
      <c r="W553" s="231" t="str">
        <f t="shared" si="5"/>
        <v/>
      </c>
      <c r="X553" s="231">
        <f t="shared" si="6"/>
        <v>0</v>
      </c>
      <c r="Y553" s="231" t="str">
        <f t="shared" si="7"/>
        <v/>
      </c>
      <c r="Z553" s="232" t="str">
        <f t="shared" si="8"/>
        <v/>
      </c>
    </row>
    <row r="554" ht="15.75" customHeight="1">
      <c r="A554" s="112"/>
      <c r="B554" s="244"/>
      <c r="C554" s="245"/>
      <c r="D554" s="245"/>
      <c r="E554" s="220" t="str">
        <f>IF($D554="","",VLOOKUP($D554,DMKH!$A$9:$D$50006,2,0))</f>
        <v/>
      </c>
      <c r="F554" s="220" t="str">
        <f>IF($D554="","",VLOOKUP($D554,DMKH!$A$9:$D$50006,3,0))</f>
        <v/>
      </c>
      <c r="G554" s="220" t="str">
        <f>IF($D554="","",VLOOKUP($D554,DMKH!$A$9:$D$50006,4,0))</f>
        <v/>
      </c>
      <c r="H554" s="113"/>
      <c r="I554" s="113"/>
      <c r="J554" s="113"/>
      <c r="K554" s="112"/>
      <c r="L554" s="224" t="str">
        <f>IF($K554="","",VLOOKUP($K554,'Tong hop'!$A$10:$O$50000,2,0))</f>
        <v/>
      </c>
      <c r="M554" s="225" t="str">
        <f>IF($K554="","",VLOOKUP($K554,'Tong hop'!$A$10:$O$50000,3,0))</f>
        <v/>
      </c>
      <c r="N554" s="246"/>
      <c r="O554" s="227" t="str">
        <f t="shared" si="2"/>
        <v/>
      </c>
      <c r="P554" s="158"/>
      <c r="Q554" s="247"/>
      <c r="R554" s="229" t="str">
        <f>IF(LEFT(A554,2)="PX",IF(K554="",0,VLOOKUP(K554,'Tong hop'!$N$10:$O$50000,2,0)),"")</f>
        <v/>
      </c>
      <c r="S554" s="230">
        <f t="shared" si="3"/>
        <v>0</v>
      </c>
      <c r="T554" s="229" t="str">
        <f>IF($K554="","",VLOOKUP($K554,'Tong hop'!$A$10:$K$50000,10,0))</f>
        <v/>
      </c>
      <c r="U554" s="230" t="str">
        <f>IF($K554="","",VLOOKUP($K554,'Tong hop'!$A$10:$K$50000,11,0))</f>
        <v/>
      </c>
      <c r="V554" s="231">
        <f t="shared" si="4"/>
        <v>0</v>
      </c>
      <c r="W554" s="231" t="str">
        <f t="shared" si="5"/>
        <v/>
      </c>
      <c r="X554" s="231">
        <f t="shared" si="6"/>
        <v>0</v>
      </c>
      <c r="Y554" s="231" t="str">
        <f t="shared" si="7"/>
        <v/>
      </c>
      <c r="Z554" s="232" t="str">
        <f t="shared" si="8"/>
        <v/>
      </c>
    </row>
    <row r="555" ht="15.75" customHeight="1">
      <c r="A555" s="112"/>
      <c r="B555" s="244"/>
      <c r="C555" s="245"/>
      <c r="D555" s="245"/>
      <c r="E555" s="220" t="str">
        <f>IF($D555="","",VLOOKUP($D555,DMKH!$A$9:$D$50006,2,0))</f>
        <v/>
      </c>
      <c r="F555" s="220" t="str">
        <f>IF($D555="","",VLOOKUP($D555,DMKH!$A$9:$D$50006,3,0))</f>
        <v/>
      </c>
      <c r="G555" s="220" t="str">
        <f>IF($D555="","",VLOOKUP($D555,DMKH!$A$9:$D$50006,4,0))</f>
        <v/>
      </c>
      <c r="H555" s="113"/>
      <c r="I555" s="113"/>
      <c r="J555" s="113"/>
      <c r="K555" s="112"/>
      <c r="L555" s="224" t="str">
        <f>IF($K555="","",VLOOKUP($K555,'Tong hop'!$A$10:$O$50000,2,0))</f>
        <v/>
      </c>
      <c r="M555" s="225" t="str">
        <f>IF($K555="","",VLOOKUP($K555,'Tong hop'!$A$10:$O$50000,3,0))</f>
        <v/>
      </c>
      <c r="N555" s="246"/>
      <c r="O555" s="227" t="str">
        <f t="shared" si="2"/>
        <v/>
      </c>
      <c r="P555" s="158"/>
      <c r="Q555" s="247"/>
      <c r="R555" s="229" t="str">
        <f>IF(LEFT(A555,2)="PX",IF(K555="",0,VLOOKUP(K555,'Tong hop'!$N$10:$O$50000,2,0)),"")</f>
        <v/>
      </c>
      <c r="S555" s="230">
        <f t="shared" si="3"/>
        <v>0</v>
      </c>
      <c r="T555" s="229" t="str">
        <f>IF($K555="","",VLOOKUP($K555,'Tong hop'!$A$10:$K$50000,10,0))</f>
        <v/>
      </c>
      <c r="U555" s="230" t="str">
        <f>IF($K555="","",VLOOKUP($K555,'Tong hop'!$A$10:$K$50000,11,0))</f>
        <v/>
      </c>
      <c r="V555" s="231">
        <f t="shared" si="4"/>
        <v>0</v>
      </c>
      <c r="W555" s="231" t="str">
        <f t="shared" si="5"/>
        <v/>
      </c>
      <c r="X555" s="231">
        <f t="shared" si="6"/>
        <v>0</v>
      </c>
      <c r="Y555" s="231" t="str">
        <f t="shared" si="7"/>
        <v/>
      </c>
      <c r="Z555" s="232" t="str">
        <f t="shared" si="8"/>
        <v/>
      </c>
    </row>
    <row r="556" ht="15.75" customHeight="1">
      <c r="A556" s="112"/>
      <c r="B556" s="244"/>
      <c r="C556" s="245"/>
      <c r="D556" s="245"/>
      <c r="E556" s="220" t="str">
        <f>IF($D556="","",VLOOKUP($D556,DMKH!$A$9:$D$50006,2,0))</f>
        <v/>
      </c>
      <c r="F556" s="220" t="str">
        <f>IF($D556="","",VLOOKUP($D556,DMKH!$A$9:$D$50006,3,0))</f>
        <v/>
      </c>
      <c r="G556" s="220" t="str">
        <f>IF($D556="","",VLOOKUP($D556,DMKH!$A$9:$D$50006,4,0))</f>
        <v/>
      </c>
      <c r="H556" s="113"/>
      <c r="I556" s="113"/>
      <c r="J556" s="113"/>
      <c r="K556" s="112"/>
      <c r="L556" s="224" t="str">
        <f>IF($K556="","",VLOOKUP($K556,'Tong hop'!$A$10:$O$50000,2,0))</f>
        <v/>
      </c>
      <c r="M556" s="225" t="str">
        <f>IF($K556="","",VLOOKUP($K556,'Tong hop'!$A$10:$O$50000,3,0))</f>
        <v/>
      </c>
      <c r="N556" s="246"/>
      <c r="O556" s="227" t="str">
        <f t="shared" si="2"/>
        <v/>
      </c>
      <c r="P556" s="158"/>
      <c r="Q556" s="247"/>
      <c r="R556" s="229" t="str">
        <f>IF(LEFT(A556,2)="PX",IF(K556="",0,VLOOKUP(K556,'Tong hop'!$N$10:$O$50000,2,0)),"")</f>
        <v/>
      </c>
      <c r="S556" s="230">
        <f t="shared" si="3"/>
        <v>0</v>
      </c>
      <c r="T556" s="229" t="str">
        <f>IF($K556="","",VLOOKUP($K556,'Tong hop'!$A$10:$K$50000,10,0))</f>
        <v/>
      </c>
      <c r="U556" s="230" t="str">
        <f>IF($K556="","",VLOOKUP($K556,'Tong hop'!$A$10:$K$50000,11,0))</f>
        <v/>
      </c>
      <c r="V556" s="231">
        <f t="shared" si="4"/>
        <v>0</v>
      </c>
      <c r="W556" s="231" t="str">
        <f t="shared" si="5"/>
        <v/>
      </c>
      <c r="X556" s="231">
        <f t="shared" si="6"/>
        <v>0</v>
      </c>
      <c r="Y556" s="231" t="str">
        <f t="shared" si="7"/>
        <v/>
      </c>
      <c r="Z556" s="232" t="str">
        <f t="shared" si="8"/>
        <v/>
      </c>
    </row>
    <row r="557" ht="15.75" customHeight="1">
      <c r="A557" s="112"/>
      <c r="B557" s="244"/>
      <c r="C557" s="245"/>
      <c r="D557" s="245"/>
      <c r="E557" s="220" t="str">
        <f>IF($D557="","",VLOOKUP($D557,DMKH!$A$9:$D$50006,2,0))</f>
        <v/>
      </c>
      <c r="F557" s="220" t="str">
        <f>IF($D557="","",VLOOKUP($D557,DMKH!$A$9:$D$50006,3,0))</f>
        <v/>
      </c>
      <c r="G557" s="220" t="str">
        <f>IF($D557="","",VLOOKUP($D557,DMKH!$A$9:$D$50006,4,0))</f>
        <v/>
      </c>
      <c r="H557" s="113"/>
      <c r="I557" s="113"/>
      <c r="J557" s="113"/>
      <c r="K557" s="112"/>
      <c r="L557" s="224" t="str">
        <f>IF($K557="","",VLOOKUP($K557,'Tong hop'!$A$10:$O$50000,2,0))</f>
        <v/>
      </c>
      <c r="M557" s="225" t="str">
        <f>IF($K557="","",VLOOKUP($K557,'Tong hop'!$A$10:$O$50000,3,0))</f>
        <v/>
      </c>
      <c r="N557" s="246"/>
      <c r="O557" s="227" t="str">
        <f t="shared" si="2"/>
        <v/>
      </c>
      <c r="P557" s="158"/>
      <c r="Q557" s="247"/>
      <c r="R557" s="229" t="str">
        <f>IF(LEFT(A557,2)="PX",IF(K557="",0,VLOOKUP(K557,'Tong hop'!$N$10:$O$50000,2,0)),"")</f>
        <v/>
      </c>
      <c r="S557" s="230">
        <f t="shared" si="3"/>
        <v>0</v>
      </c>
      <c r="T557" s="229" t="str">
        <f>IF($K557="","",VLOOKUP($K557,'Tong hop'!$A$10:$K$50000,10,0))</f>
        <v/>
      </c>
      <c r="U557" s="230" t="str">
        <f>IF($K557="","",VLOOKUP($K557,'Tong hop'!$A$10:$K$50000,11,0))</f>
        <v/>
      </c>
      <c r="V557" s="231">
        <f t="shared" si="4"/>
        <v>0</v>
      </c>
      <c r="W557" s="231" t="str">
        <f t="shared" si="5"/>
        <v/>
      </c>
      <c r="X557" s="231">
        <f t="shared" si="6"/>
        <v>0</v>
      </c>
      <c r="Y557" s="231" t="str">
        <f t="shared" si="7"/>
        <v/>
      </c>
      <c r="Z557" s="232" t="str">
        <f t="shared" si="8"/>
        <v/>
      </c>
    </row>
    <row r="558" ht="15.75" customHeight="1">
      <c r="A558" s="112"/>
      <c r="B558" s="244"/>
      <c r="C558" s="245"/>
      <c r="D558" s="245"/>
      <c r="E558" s="220" t="str">
        <f>IF($D558="","",VLOOKUP($D558,DMKH!$A$9:$D$50006,2,0))</f>
        <v/>
      </c>
      <c r="F558" s="220" t="str">
        <f>IF($D558="","",VLOOKUP($D558,DMKH!$A$9:$D$50006,3,0))</f>
        <v/>
      </c>
      <c r="G558" s="220" t="str">
        <f>IF($D558="","",VLOOKUP($D558,DMKH!$A$9:$D$50006,4,0))</f>
        <v/>
      </c>
      <c r="H558" s="113"/>
      <c r="I558" s="113"/>
      <c r="J558" s="113"/>
      <c r="K558" s="112"/>
      <c r="L558" s="224" t="str">
        <f>IF($K558="","",VLOOKUP($K558,'Tong hop'!$A$10:$O$50000,2,0))</f>
        <v/>
      </c>
      <c r="M558" s="225" t="str">
        <f>IF($K558="","",VLOOKUP($K558,'Tong hop'!$A$10:$O$50000,3,0))</f>
        <v/>
      </c>
      <c r="N558" s="246"/>
      <c r="O558" s="227" t="str">
        <f t="shared" si="2"/>
        <v/>
      </c>
      <c r="P558" s="158"/>
      <c r="Q558" s="247"/>
      <c r="R558" s="229" t="str">
        <f>IF(LEFT(A558,2)="PX",IF(K558="",0,VLOOKUP(K558,'Tong hop'!$N$10:$O$50000,2,0)),"")</f>
        <v/>
      </c>
      <c r="S558" s="230">
        <f t="shared" si="3"/>
        <v>0</v>
      </c>
      <c r="T558" s="229" t="str">
        <f>IF($K558="","",VLOOKUP($K558,'Tong hop'!$A$10:$K$50000,10,0))</f>
        <v/>
      </c>
      <c r="U558" s="230" t="str">
        <f>IF($K558="","",VLOOKUP($K558,'Tong hop'!$A$10:$K$50000,11,0))</f>
        <v/>
      </c>
      <c r="V558" s="231">
        <f t="shared" si="4"/>
        <v>0</v>
      </c>
      <c r="W558" s="231" t="str">
        <f t="shared" si="5"/>
        <v/>
      </c>
      <c r="X558" s="231">
        <f t="shared" si="6"/>
        <v>0</v>
      </c>
      <c r="Y558" s="231" t="str">
        <f t="shared" si="7"/>
        <v/>
      </c>
      <c r="Z558" s="232" t="str">
        <f t="shared" si="8"/>
        <v/>
      </c>
    </row>
    <row r="559" ht="15.75" customHeight="1">
      <c r="A559" s="112"/>
      <c r="B559" s="244"/>
      <c r="C559" s="245"/>
      <c r="D559" s="245"/>
      <c r="E559" s="220" t="str">
        <f>IF($D559="","",VLOOKUP($D559,DMKH!$A$9:$D$50006,2,0))</f>
        <v/>
      </c>
      <c r="F559" s="220" t="str">
        <f>IF($D559="","",VLOOKUP($D559,DMKH!$A$9:$D$50006,3,0))</f>
        <v/>
      </c>
      <c r="G559" s="220" t="str">
        <f>IF($D559="","",VLOOKUP($D559,DMKH!$A$9:$D$50006,4,0))</f>
        <v/>
      </c>
      <c r="H559" s="113"/>
      <c r="I559" s="113"/>
      <c r="J559" s="113"/>
      <c r="K559" s="112"/>
      <c r="L559" s="224" t="str">
        <f>IF($K559="","",VLOOKUP($K559,'Tong hop'!$A$10:$O$50000,2,0))</f>
        <v/>
      </c>
      <c r="M559" s="225" t="str">
        <f>IF($K559="","",VLOOKUP($K559,'Tong hop'!$A$10:$O$50000,3,0))</f>
        <v/>
      </c>
      <c r="N559" s="246"/>
      <c r="O559" s="227" t="str">
        <f t="shared" si="2"/>
        <v/>
      </c>
      <c r="P559" s="158"/>
      <c r="Q559" s="247"/>
      <c r="R559" s="229" t="str">
        <f>IF(LEFT(A559,2)="PX",IF(K559="",0,VLOOKUP(K559,'Tong hop'!$N$10:$O$50000,2,0)),"")</f>
        <v/>
      </c>
      <c r="S559" s="230">
        <f t="shared" si="3"/>
        <v>0</v>
      </c>
      <c r="T559" s="229" t="str">
        <f>IF($K559="","",VLOOKUP($K559,'Tong hop'!$A$10:$K$50000,10,0))</f>
        <v/>
      </c>
      <c r="U559" s="230" t="str">
        <f>IF($K559="","",VLOOKUP($K559,'Tong hop'!$A$10:$K$50000,11,0))</f>
        <v/>
      </c>
      <c r="V559" s="231">
        <f t="shared" si="4"/>
        <v>0</v>
      </c>
      <c r="W559" s="231" t="str">
        <f t="shared" si="5"/>
        <v/>
      </c>
      <c r="X559" s="231">
        <f t="shared" si="6"/>
        <v>0</v>
      </c>
      <c r="Y559" s="231" t="str">
        <f t="shared" si="7"/>
        <v/>
      </c>
      <c r="Z559" s="232" t="str">
        <f t="shared" si="8"/>
        <v/>
      </c>
    </row>
    <row r="560" ht="15.75" customHeight="1">
      <c r="A560" s="112"/>
      <c r="B560" s="244"/>
      <c r="C560" s="245"/>
      <c r="D560" s="245"/>
      <c r="E560" s="220" t="str">
        <f>IF($D560="","",VLOOKUP($D560,DMKH!$A$9:$D$50006,2,0))</f>
        <v/>
      </c>
      <c r="F560" s="220" t="str">
        <f>IF($D560="","",VLOOKUP($D560,DMKH!$A$9:$D$50006,3,0))</f>
        <v/>
      </c>
      <c r="G560" s="220" t="str">
        <f>IF($D560="","",VLOOKUP($D560,DMKH!$A$9:$D$50006,4,0))</f>
        <v/>
      </c>
      <c r="H560" s="113"/>
      <c r="I560" s="113"/>
      <c r="J560" s="113"/>
      <c r="K560" s="112"/>
      <c r="L560" s="224" t="str">
        <f>IF($K560="","",VLOOKUP($K560,'Tong hop'!$A$10:$O$50000,2,0))</f>
        <v/>
      </c>
      <c r="M560" s="225" t="str">
        <f>IF($K560="","",VLOOKUP($K560,'Tong hop'!$A$10:$O$50000,3,0))</f>
        <v/>
      </c>
      <c r="N560" s="246"/>
      <c r="O560" s="227" t="str">
        <f t="shared" si="2"/>
        <v/>
      </c>
      <c r="P560" s="158"/>
      <c r="Q560" s="247"/>
      <c r="R560" s="229" t="str">
        <f>IF(LEFT(A560,2)="PX",IF(K560="",0,VLOOKUP(K560,'Tong hop'!$N$10:$O$50000,2,0)),"")</f>
        <v/>
      </c>
      <c r="S560" s="230">
        <f t="shared" si="3"/>
        <v>0</v>
      </c>
      <c r="T560" s="229" t="str">
        <f>IF($K560="","",VLOOKUP($K560,'Tong hop'!$A$10:$K$50000,10,0))</f>
        <v/>
      </c>
      <c r="U560" s="230" t="str">
        <f>IF($K560="","",VLOOKUP($K560,'Tong hop'!$A$10:$K$50000,11,0))</f>
        <v/>
      </c>
      <c r="V560" s="231">
        <f t="shared" si="4"/>
        <v>0</v>
      </c>
      <c r="W560" s="231" t="str">
        <f t="shared" si="5"/>
        <v/>
      </c>
      <c r="X560" s="231">
        <f t="shared" si="6"/>
        <v>0</v>
      </c>
      <c r="Y560" s="231" t="str">
        <f t="shared" si="7"/>
        <v/>
      </c>
      <c r="Z560" s="232" t="str">
        <f t="shared" si="8"/>
        <v/>
      </c>
    </row>
    <row r="561" ht="15.75" customHeight="1">
      <c r="A561" s="112"/>
      <c r="B561" s="244"/>
      <c r="C561" s="245"/>
      <c r="D561" s="245"/>
      <c r="E561" s="220" t="str">
        <f>IF($D561="","",VLOOKUP($D561,DMKH!$A$9:$D$50006,2,0))</f>
        <v/>
      </c>
      <c r="F561" s="220" t="str">
        <f>IF($D561="","",VLOOKUP($D561,DMKH!$A$9:$D$50006,3,0))</f>
        <v/>
      </c>
      <c r="G561" s="220" t="str">
        <f>IF($D561="","",VLOOKUP($D561,DMKH!$A$9:$D$50006,4,0))</f>
        <v/>
      </c>
      <c r="H561" s="113"/>
      <c r="I561" s="113"/>
      <c r="J561" s="113"/>
      <c r="K561" s="112"/>
      <c r="L561" s="224" t="str">
        <f>IF($K561="","",VLOOKUP($K561,'Tong hop'!$A$10:$O$50000,2,0))</f>
        <v/>
      </c>
      <c r="M561" s="225" t="str">
        <f>IF($K561="","",VLOOKUP($K561,'Tong hop'!$A$10:$O$50000,3,0))</f>
        <v/>
      </c>
      <c r="N561" s="246"/>
      <c r="O561" s="227" t="str">
        <f t="shared" si="2"/>
        <v/>
      </c>
      <c r="P561" s="158"/>
      <c r="Q561" s="247"/>
      <c r="R561" s="229" t="str">
        <f>IF(LEFT(A561,2)="PX",IF(K561="",0,VLOOKUP(K561,'Tong hop'!$N$10:$O$50000,2,0)),"")</f>
        <v/>
      </c>
      <c r="S561" s="230">
        <f t="shared" si="3"/>
        <v>0</v>
      </c>
      <c r="T561" s="229" t="str">
        <f>IF($K561="","",VLOOKUP($K561,'Tong hop'!$A$10:$K$50000,10,0))</f>
        <v/>
      </c>
      <c r="U561" s="230" t="str">
        <f>IF($K561="","",VLOOKUP($K561,'Tong hop'!$A$10:$K$50000,11,0))</f>
        <v/>
      </c>
      <c r="V561" s="231">
        <f t="shared" si="4"/>
        <v>0</v>
      </c>
      <c r="W561" s="231" t="str">
        <f t="shared" si="5"/>
        <v/>
      </c>
      <c r="X561" s="231">
        <f t="shared" si="6"/>
        <v>0</v>
      </c>
      <c r="Y561" s="231" t="str">
        <f t="shared" si="7"/>
        <v/>
      </c>
      <c r="Z561" s="232" t="str">
        <f t="shared" si="8"/>
        <v/>
      </c>
    </row>
    <row r="562" ht="15.75" customHeight="1">
      <c r="A562" s="112"/>
      <c r="B562" s="244"/>
      <c r="C562" s="245"/>
      <c r="D562" s="245"/>
      <c r="E562" s="220" t="str">
        <f>IF($D562="","",VLOOKUP($D562,DMKH!$A$9:$D$50006,2,0))</f>
        <v/>
      </c>
      <c r="F562" s="220" t="str">
        <f>IF($D562="","",VLOOKUP($D562,DMKH!$A$9:$D$50006,3,0))</f>
        <v/>
      </c>
      <c r="G562" s="220" t="str">
        <f>IF($D562="","",VLOOKUP($D562,DMKH!$A$9:$D$50006,4,0))</f>
        <v/>
      </c>
      <c r="H562" s="113"/>
      <c r="I562" s="113"/>
      <c r="J562" s="113"/>
      <c r="K562" s="112"/>
      <c r="L562" s="224" t="str">
        <f>IF($K562="","",VLOOKUP($K562,'Tong hop'!$A$10:$O$50000,2,0))</f>
        <v/>
      </c>
      <c r="M562" s="225" t="str">
        <f>IF($K562="","",VLOOKUP($K562,'Tong hop'!$A$10:$O$50000,3,0))</f>
        <v/>
      </c>
      <c r="N562" s="246"/>
      <c r="O562" s="227" t="str">
        <f t="shared" si="2"/>
        <v/>
      </c>
      <c r="P562" s="158"/>
      <c r="Q562" s="247"/>
      <c r="R562" s="229" t="str">
        <f>IF(LEFT(A562,2)="PX",IF(K562="",0,VLOOKUP(K562,'Tong hop'!$N$10:$O$50000,2,0)),"")</f>
        <v/>
      </c>
      <c r="S562" s="230">
        <f t="shared" si="3"/>
        <v>0</v>
      </c>
      <c r="T562" s="229" t="str">
        <f>IF($K562="","",VLOOKUP($K562,'Tong hop'!$A$10:$K$50000,10,0))</f>
        <v/>
      </c>
      <c r="U562" s="230" t="str">
        <f>IF($K562="","",VLOOKUP($K562,'Tong hop'!$A$10:$K$50000,11,0))</f>
        <v/>
      </c>
      <c r="V562" s="231">
        <f t="shared" si="4"/>
        <v>0</v>
      </c>
      <c r="W562" s="231" t="str">
        <f t="shared" si="5"/>
        <v/>
      </c>
      <c r="X562" s="231">
        <f t="shared" si="6"/>
        <v>0</v>
      </c>
      <c r="Y562" s="231" t="str">
        <f t="shared" si="7"/>
        <v/>
      </c>
      <c r="Z562" s="232" t="str">
        <f t="shared" si="8"/>
        <v/>
      </c>
    </row>
    <row r="563" ht="15.75" customHeight="1">
      <c r="A563" s="112"/>
      <c r="B563" s="244"/>
      <c r="C563" s="245"/>
      <c r="D563" s="245"/>
      <c r="E563" s="220" t="str">
        <f>IF($D563="","",VLOOKUP($D563,DMKH!$A$9:$D$50006,2,0))</f>
        <v/>
      </c>
      <c r="F563" s="220" t="str">
        <f>IF($D563="","",VLOOKUP($D563,DMKH!$A$9:$D$50006,3,0))</f>
        <v/>
      </c>
      <c r="G563" s="220" t="str">
        <f>IF($D563="","",VLOOKUP($D563,DMKH!$A$9:$D$50006,4,0))</f>
        <v/>
      </c>
      <c r="H563" s="113"/>
      <c r="I563" s="113"/>
      <c r="J563" s="113"/>
      <c r="K563" s="112"/>
      <c r="L563" s="224" t="str">
        <f>IF($K563="","",VLOOKUP($K563,'Tong hop'!$A$10:$O$50000,2,0))</f>
        <v/>
      </c>
      <c r="M563" s="225" t="str">
        <f>IF($K563="","",VLOOKUP($K563,'Tong hop'!$A$10:$O$50000,3,0))</f>
        <v/>
      </c>
      <c r="N563" s="246"/>
      <c r="O563" s="227" t="str">
        <f t="shared" si="2"/>
        <v/>
      </c>
      <c r="P563" s="158"/>
      <c r="Q563" s="247"/>
      <c r="R563" s="229" t="str">
        <f>IF(LEFT(A563,2)="PX",IF(K563="",0,VLOOKUP(K563,'Tong hop'!$N$10:$O$50000,2,0)),"")</f>
        <v/>
      </c>
      <c r="S563" s="230">
        <f t="shared" si="3"/>
        <v>0</v>
      </c>
      <c r="T563" s="229" t="str">
        <f>IF($K563="","",VLOOKUP($K563,'Tong hop'!$A$10:$K$50000,10,0))</f>
        <v/>
      </c>
      <c r="U563" s="230" t="str">
        <f>IF($K563="","",VLOOKUP($K563,'Tong hop'!$A$10:$K$50000,11,0))</f>
        <v/>
      </c>
      <c r="V563" s="231">
        <f t="shared" si="4"/>
        <v>0</v>
      </c>
      <c r="W563" s="231" t="str">
        <f t="shared" si="5"/>
        <v/>
      </c>
      <c r="X563" s="231">
        <f t="shared" si="6"/>
        <v>0</v>
      </c>
      <c r="Y563" s="231" t="str">
        <f t="shared" si="7"/>
        <v/>
      </c>
      <c r="Z563" s="232" t="str">
        <f t="shared" si="8"/>
        <v/>
      </c>
    </row>
    <row r="564" ht="15.75" customHeight="1">
      <c r="A564" s="112"/>
      <c r="B564" s="244"/>
      <c r="C564" s="245"/>
      <c r="D564" s="245"/>
      <c r="E564" s="220" t="str">
        <f>IF($D564="","",VLOOKUP($D564,DMKH!$A$9:$D$50006,2,0))</f>
        <v/>
      </c>
      <c r="F564" s="220" t="str">
        <f>IF($D564="","",VLOOKUP($D564,DMKH!$A$9:$D$50006,3,0))</f>
        <v/>
      </c>
      <c r="G564" s="220" t="str">
        <f>IF($D564="","",VLOOKUP($D564,DMKH!$A$9:$D$50006,4,0))</f>
        <v/>
      </c>
      <c r="H564" s="113"/>
      <c r="I564" s="113"/>
      <c r="J564" s="113"/>
      <c r="K564" s="112"/>
      <c r="L564" s="224" t="str">
        <f>IF($K564="","",VLOOKUP($K564,'Tong hop'!$A$10:$O$50000,2,0))</f>
        <v/>
      </c>
      <c r="M564" s="225" t="str">
        <f>IF($K564="","",VLOOKUP($K564,'Tong hop'!$A$10:$O$50000,3,0))</f>
        <v/>
      </c>
      <c r="N564" s="246"/>
      <c r="O564" s="227" t="str">
        <f t="shared" si="2"/>
        <v/>
      </c>
      <c r="P564" s="158"/>
      <c r="Q564" s="247"/>
      <c r="R564" s="229" t="str">
        <f>IF(LEFT(A564,2)="PX",IF(K564="",0,VLOOKUP(K564,'Tong hop'!$N$10:$O$50000,2,0)),"")</f>
        <v/>
      </c>
      <c r="S564" s="230">
        <f t="shared" si="3"/>
        <v>0</v>
      </c>
      <c r="T564" s="229" t="str">
        <f>IF($K564="","",VLOOKUP($K564,'Tong hop'!$A$10:$K$50000,10,0))</f>
        <v/>
      </c>
      <c r="U564" s="230" t="str">
        <f>IF($K564="","",VLOOKUP($K564,'Tong hop'!$A$10:$K$50000,11,0))</f>
        <v/>
      </c>
      <c r="V564" s="231">
        <f t="shared" si="4"/>
        <v>0</v>
      </c>
      <c r="W564" s="231" t="str">
        <f t="shared" si="5"/>
        <v/>
      </c>
      <c r="X564" s="231">
        <f t="shared" si="6"/>
        <v>0</v>
      </c>
      <c r="Y564" s="231" t="str">
        <f t="shared" si="7"/>
        <v/>
      </c>
      <c r="Z564" s="232" t="str">
        <f t="shared" si="8"/>
        <v/>
      </c>
    </row>
    <row r="565" ht="15.75" customHeight="1">
      <c r="A565" s="112"/>
      <c r="B565" s="244"/>
      <c r="C565" s="245"/>
      <c r="D565" s="245"/>
      <c r="E565" s="220" t="str">
        <f>IF($D565="","",VLOOKUP($D565,DMKH!$A$9:$D$50006,2,0))</f>
        <v/>
      </c>
      <c r="F565" s="220" t="str">
        <f>IF($D565="","",VLOOKUP($D565,DMKH!$A$9:$D$50006,3,0))</f>
        <v/>
      </c>
      <c r="G565" s="220" t="str">
        <f>IF($D565="","",VLOOKUP($D565,DMKH!$A$9:$D$50006,4,0))</f>
        <v/>
      </c>
      <c r="H565" s="113"/>
      <c r="I565" s="113"/>
      <c r="J565" s="113"/>
      <c r="K565" s="112"/>
      <c r="L565" s="224" t="str">
        <f>IF($K565="","",VLOOKUP($K565,'Tong hop'!$A$10:$O$50000,2,0))</f>
        <v/>
      </c>
      <c r="M565" s="225" t="str">
        <f>IF($K565="","",VLOOKUP($K565,'Tong hop'!$A$10:$O$50000,3,0))</f>
        <v/>
      </c>
      <c r="N565" s="246"/>
      <c r="O565" s="227" t="str">
        <f t="shared" si="2"/>
        <v/>
      </c>
      <c r="P565" s="158"/>
      <c r="Q565" s="247"/>
      <c r="R565" s="229" t="str">
        <f>IF(LEFT(A565,2)="PX",IF(K565="",0,VLOOKUP(K565,'Tong hop'!$N$10:$O$50000,2,0)),"")</f>
        <v/>
      </c>
      <c r="S565" s="230">
        <f t="shared" si="3"/>
        <v>0</v>
      </c>
      <c r="T565" s="229" t="str">
        <f>IF($K565="","",VLOOKUP($K565,'Tong hop'!$A$10:$K$50000,10,0))</f>
        <v/>
      </c>
      <c r="U565" s="230" t="str">
        <f>IF($K565="","",VLOOKUP($K565,'Tong hop'!$A$10:$K$50000,11,0))</f>
        <v/>
      </c>
      <c r="V565" s="231">
        <f t="shared" si="4"/>
        <v>0</v>
      </c>
      <c r="W565" s="231" t="str">
        <f t="shared" si="5"/>
        <v/>
      </c>
      <c r="X565" s="231">
        <f t="shared" si="6"/>
        <v>0</v>
      </c>
      <c r="Y565" s="231" t="str">
        <f t="shared" si="7"/>
        <v/>
      </c>
      <c r="Z565" s="232" t="str">
        <f t="shared" si="8"/>
        <v/>
      </c>
    </row>
    <row r="566" ht="15.75" customHeight="1">
      <c r="A566" s="112"/>
      <c r="B566" s="244"/>
      <c r="C566" s="245"/>
      <c r="D566" s="245"/>
      <c r="E566" s="220" t="str">
        <f>IF($D566="","",VLOOKUP($D566,DMKH!$A$9:$D$50006,2,0))</f>
        <v/>
      </c>
      <c r="F566" s="220" t="str">
        <f>IF($D566="","",VLOOKUP($D566,DMKH!$A$9:$D$50006,3,0))</f>
        <v/>
      </c>
      <c r="G566" s="220" t="str">
        <f>IF($D566="","",VLOOKUP($D566,DMKH!$A$9:$D$50006,4,0))</f>
        <v/>
      </c>
      <c r="H566" s="113"/>
      <c r="I566" s="113"/>
      <c r="J566" s="113"/>
      <c r="K566" s="112"/>
      <c r="L566" s="224" t="str">
        <f>IF($K566="","",VLOOKUP($K566,'Tong hop'!$A$10:$O$50000,2,0))</f>
        <v/>
      </c>
      <c r="M566" s="225" t="str">
        <f>IF($K566="","",VLOOKUP($K566,'Tong hop'!$A$10:$O$50000,3,0))</f>
        <v/>
      </c>
      <c r="N566" s="246"/>
      <c r="O566" s="227" t="str">
        <f t="shared" si="2"/>
        <v/>
      </c>
      <c r="P566" s="158"/>
      <c r="Q566" s="247"/>
      <c r="R566" s="229" t="str">
        <f>IF(LEFT(A566,2)="PX",IF(K566="",0,VLOOKUP(K566,'Tong hop'!$N$10:$O$50000,2,0)),"")</f>
        <v/>
      </c>
      <c r="S566" s="230">
        <f t="shared" si="3"/>
        <v>0</v>
      </c>
      <c r="T566" s="229" t="str">
        <f>IF($K566="","",VLOOKUP($K566,'Tong hop'!$A$10:$K$50000,10,0))</f>
        <v/>
      </c>
      <c r="U566" s="230" t="str">
        <f>IF($K566="","",VLOOKUP($K566,'Tong hop'!$A$10:$K$50000,11,0))</f>
        <v/>
      </c>
      <c r="V566" s="231">
        <f t="shared" si="4"/>
        <v>0</v>
      </c>
      <c r="W566" s="231" t="str">
        <f t="shared" si="5"/>
        <v/>
      </c>
      <c r="X566" s="231">
        <f t="shared" si="6"/>
        <v>0</v>
      </c>
      <c r="Y566" s="231" t="str">
        <f t="shared" si="7"/>
        <v/>
      </c>
      <c r="Z566" s="232" t="str">
        <f t="shared" si="8"/>
        <v/>
      </c>
    </row>
    <row r="567" ht="15.75" customHeight="1">
      <c r="A567" s="112"/>
      <c r="B567" s="244"/>
      <c r="C567" s="245"/>
      <c r="D567" s="245"/>
      <c r="E567" s="220" t="str">
        <f>IF($D567="","",VLOOKUP($D567,DMKH!$A$9:$D$50006,2,0))</f>
        <v/>
      </c>
      <c r="F567" s="220" t="str">
        <f>IF($D567="","",VLOOKUP($D567,DMKH!$A$9:$D$50006,3,0))</f>
        <v/>
      </c>
      <c r="G567" s="220" t="str">
        <f>IF($D567="","",VLOOKUP($D567,DMKH!$A$9:$D$50006,4,0))</f>
        <v/>
      </c>
      <c r="H567" s="113"/>
      <c r="I567" s="113"/>
      <c r="J567" s="113"/>
      <c r="K567" s="112"/>
      <c r="L567" s="224" t="str">
        <f>IF($K567="","",VLOOKUP($K567,'Tong hop'!$A$10:$O$50000,2,0))</f>
        <v/>
      </c>
      <c r="M567" s="225" t="str">
        <f>IF($K567="","",VLOOKUP($K567,'Tong hop'!$A$10:$O$50000,3,0))</f>
        <v/>
      </c>
      <c r="N567" s="246"/>
      <c r="O567" s="227" t="str">
        <f t="shared" si="2"/>
        <v/>
      </c>
      <c r="P567" s="158"/>
      <c r="Q567" s="247"/>
      <c r="R567" s="229" t="str">
        <f>IF(LEFT(A567,2)="PX",IF(K567="",0,VLOOKUP(K567,'Tong hop'!$N$10:$O$50000,2,0)),"")</f>
        <v/>
      </c>
      <c r="S567" s="230">
        <f t="shared" si="3"/>
        <v>0</v>
      </c>
      <c r="T567" s="229" t="str">
        <f>IF($K567="","",VLOOKUP($K567,'Tong hop'!$A$10:$K$50000,10,0))</f>
        <v/>
      </c>
      <c r="U567" s="230" t="str">
        <f>IF($K567="","",VLOOKUP($K567,'Tong hop'!$A$10:$K$50000,11,0))</f>
        <v/>
      </c>
      <c r="V567" s="231">
        <f t="shared" si="4"/>
        <v>0</v>
      </c>
      <c r="W567" s="231" t="str">
        <f t="shared" si="5"/>
        <v/>
      </c>
      <c r="X567" s="231">
        <f t="shared" si="6"/>
        <v>0</v>
      </c>
      <c r="Y567" s="231" t="str">
        <f t="shared" si="7"/>
        <v/>
      </c>
      <c r="Z567" s="232" t="str">
        <f t="shared" si="8"/>
        <v/>
      </c>
    </row>
    <row r="568" ht="15.75" customHeight="1">
      <c r="A568" s="112"/>
      <c r="B568" s="244"/>
      <c r="C568" s="245"/>
      <c r="D568" s="245"/>
      <c r="E568" s="220" t="str">
        <f>IF($D568="","",VLOOKUP($D568,DMKH!$A$9:$D$50006,2,0))</f>
        <v/>
      </c>
      <c r="F568" s="220" t="str">
        <f>IF($D568="","",VLOOKUP($D568,DMKH!$A$9:$D$50006,3,0))</f>
        <v/>
      </c>
      <c r="G568" s="220" t="str">
        <f>IF($D568="","",VLOOKUP($D568,DMKH!$A$9:$D$50006,4,0))</f>
        <v/>
      </c>
      <c r="H568" s="113"/>
      <c r="I568" s="113"/>
      <c r="J568" s="113"/>
      <c r="K568" s="112"/>
      <c r="L568" s="224" t="str">
        <f>IF($K568="","",VLOOKUP($K568,'Tong hop'!$A$10:$O$50000,2,0))</f>
        <v/>
      </c>
      <c r="M568" s="225" t="str">
        <f>IF($K568="","",VLOOKUP($K568,'Tong hop'!$A$10:$O$50000,3,0))</f>
        <v/>
      </c>
      <c r="N568" s="246"/>
      <c r="O568" s="227" t="str">
        <f t="shared" si="2"/>
        <v/>
      </c>
      <c r="P568" s="158"/>
      <c r="Q568" s="247"/>
      <c r="R568" s="229" t="str">
        <f>IF(LEFT(A568,2)="PX",IF(K568="",0,VLOOKUP(K568,'Tong hop'!$N$10:$O$50000,2,0)),"")</f>
        <v/>
      </c>
      <c r="S568" s="230">
        <f t="shared" si="3"/>
        <v>0</v>
      </c>
      <c r="T568" s="229" t="str">
        <f>IF($K568="","",VLOOKUP($K568,'Tong hop'!$A$10:$K$50000,10,0))</f>
        <v/>
      </c>
      <c r="U568" s="230" t="str">
        <f>IF($K568="","",VLOOKUP($K568,'Tong hop'!$A$10:$K$50000,11,0))</f>
        <v/>
      </c>
      <c r="V568" s="231">
        <f t="shared" si="4"/>
        <v>0</v>
      </c>
      <c r="W568" s="231" t="str">
        <f t="shared" si="5"/>
        <v/>
      </c>
      <c r="X568" s="231">
        <f t="shared" si="6"/>
        <v>0</v>
      </c>
      <c r="Y568" s="231" t="str">
        <f t="shared" si="7"/>
        <v/>
      </c>
      <c r="Z568" s="232" t="str">
        <f t="shared" si="8"/>
        <v/>
      </c>
    </row>
    <row r="569" ht="15.75" customHeight="1">
      <c r="A569" s="112"/>
      <c r="B569" s="244"/>
      <c r="C569" s="245"/>
      <c r="D569" s="245"/>
      <c r="E569" s="220" t="str">
        <f>IF($D569="","",VLOOKUP($D569,DMKH!$A$9:$D$50006,2,0))</f>
        <v/>
      </c>
      <c r="F569" s="220" t="str">
        <f>IF($D569="","",VLOOKUP($D569,DMKH!$A$9:$D$50006,3,0))</f>
        <v/>
      </c>
      <c r="G569" s="220" t="str">
        <f>IF($D569="","",VLOOKUP($D569,DMKH!$A$9:$D$50006,4,0))</f>
        <v/>
      </c>
      <c r="H569" s="113"/>
      <c r="I569" s="113"/>
      <c r="J569" s="113"/>
      <c r="K569" s="112"/>
      <c r="L569" s="224" t="str">
        <f>IF($K569="","",VLOOKUP($K569,'Tong hop'!$A$10:$O$50000,2,0))</f>
        <v/>
      </c>
      <c r="M569" s="225" t="str">
        <f>IF($K569="","",VLOOKUP($K569,'Tong hop'!$A$10:$O$50000,3,0))</f>
        <v/>
      </c>
      <c r="N569" s="246"/>
      <c r="O569" s="227" t="str">
        <f t="shared" si="2"/>
        <v/>
      </c>
      <c r="P569" s="158"/>
      <c r="Q569" s="247"/>
      <c r="R569" s="229" t="str">
        <f>IF(LEFT(A569,2)="PX",IF(K569="",0,VLOOKUP(K569,'Tong hop'!$N$10:$O$50000,2,0)),"")</f>
        <v/>
      </c>
      <c r="S569" s="230">
        <f t="shared" si="3"/>
        <v>0</v>
      </c>
      <c r="T569" s="229" t="str">
        <f>IF($K569="","",VLOOKUP($K569,'Tong hop'!$A$10:$K$50000,10,0))</f>
        <v/>
      </c>
      <c r="U569" s="230" t="str">
        <f>IF($K569="","",VLOOKUP($K569,'Tong hop'!$A$10:$K$50000,11,0))</f>
        <v/>
      </c>
      <c r="V569" s="231">
        <f t="shared" si="4"/>
        <v>0</v>
      </c>
      <c r="W569" s="231" t="str">
        <f t="shared" si="5"/>
        <v/>
      </c>
      <c r="X569" s="231">
        <f t="shared" si="6"/>
        <v>0</v>
      </c>
      <c r="Y569" s="231" t="str">
        <f t="shared" si="7"/>
        <v/>
      </c>
      <c r="Z569" s="232" t="str">
        <f t="shared" si="8"/>
        <v/>
      </c>
    </row>
    <row r="570" ht="15.75" customHeight="1">
      <c r="A570" s="112"/>
      <c r="B570" s="244"/>
      <c r="C570" s="245"/>
      <c r="D570" s="245"/>
      <c r="E570" s="220" t="str">
        <f>IF($D570="","",VLOOKUP($D570,DMKH!$A$9:$D$50006,2,0))</f>
        <v/>
      </c>
      <c r="F570" s="220" t="str">
        <f>IF($D570="","",VLOOKUP($D570,DMKH!$A$9:$D$50006,3,0))</f>
        <v/>
      </c>
      <c r="G570" s="220" t="str">
        <f>IF($D570="","",VLOOKUP($D570,DMKH!$A$9:$D$50006,4,0))</f>
        <v/>
      </c>
      <c r="H570" s="113"/>
      <c r="I570" s="113"/>
      <c r="J570" s="113"/>
      <c r="K570" s="112"/>
      <c r="L570" s="224" t="str">
        <f>IF($K570="","",VLOOKUP($K570,'Tong hop'!$A$10:$O$50000,2,0))</f>
        <v/>
      </c>
      <c r="M570" s="225" t="str">
        <f>IF($K570="","",VLOOKUP($K570,'Tong hop'!$A$10:$O$50000,3,0))</f>
        <v/>
      </c>
      <c r="N570" s="246"/>
      <c r="O570" s="227" t="str">
        <f t="shared" si="2"/>
        <v/>
      </c>
      <c r="P570" s="158"/>
      <c r="Q570" s="247"/>
      <c r="R570" s="229" t="str">
        <f>IF(LEFT(A570,2)="PX",IF(K570="",0,VLOOKUP(K570,'Tong hop'!$N$10:$O$50000,2,0)),"")</f>
        <v/>
      </c>
      <c r="S570" s="230">
        <f t="shared" si="3"/>
        <v>0</v>
      </c>
      <c r="T570" s="229" t="str">
        <f>IF($K570="","",VLOOKUP($K570,'Tong hop'!$A$10:$K$50000,10,0))</f>
        <v/>
      </c>
      <c r="U570" s="230" t="str">
        <f>IF($K570="","",VLOOKUP($K570,'Tong hop'!$A$10:$K$50000,11,0))</f>
        <v/>
      </c>
      <c r="V570" s="231">
        <f t="shared" si="4"/>
        <v>0</v>
      </c>
      <c r="W570" s="231" t="str">
        <f t="shared" si="5"/>
        <v/>
      </c>
      <c r="X570" s="231">
        <f t="shared" si="6"/>
        <v>0</v>
      </c>
      <c r="Y570" s="231" t="str">
        <f t="shared" si="7"/>
        <v/>
      </c>
      <c r="Z570" s="232" t="str">
        <f t="shared" si="8"/>
        <v/>
      </c>
    </row>
    <row r="571" ht="15.75" customHeight="1">
      <c r="A571" s="112"/>
      <c r="B571" s="244"/>
      <c r="C571" s="245"/>
      <c r="D571" s="245"/>
      <c r="E571" s="220" t="str">
        <f>IF($D571="","",VLOOKUP($D571,DMKH!$A$9:$D$50006,2,0))</f>
        <v/>
      </c>
      <c r="F571" s="220" t="str">
        <f>IF($D571="","",VLOOKUP($D571,DMKH!$A$9:$D$50006,3,0))</f>
        <v/>
      </c>
      <c r="G571" s="220" t="str">
        <f>IF($D571="","",VLOOKUP($D571,DMKH!$A$9:$D$50006,4,0))</f>
        <v/>
      </c>
      <c r="H571" s="113"/>
      <c r="I571" s="113"/>
      <c r="J571" s="113"/>
      <c r="K571" s="112"/>
      <c r="L571" s="224" t="str">
        <f>IF($K571="","",VLOOKUP($K571,'Tong hop'!$A$10:$O$50000,2,0))</f>
        <v/>
      </c>
      <c r="M571" s="225" t="str">
        <f>IF($K571="","",VLOOKUP($K571,'Tong hop'!$A$10:$O$50000,3,0))</f>
        <v/>
      </c>
      <c r="N571" s="246"/>
      <c r="O571" s="227" t="str">
        <f t="shared" si="2"/>
        <v/>
      </c>
      <c r="P571" s="158"/>
      <c r="Q571" s="247"/>
      <c r="R571" s="229" t="str">
        <f>IF(LEFT(A571,2)="PX",IF(K571="",0,VLOOKUP(K571,'Tong hop'!$N$10:$O$50000,2,0)),"")</f>
        <v/>
      </c>
      <c r="S571" s="230">
        <f t="shared" si="3"/>
        <v>0</v>
      </c>
      <c r="T571" s="229" t="str">
        <f>IF($K571="","",VLOOKUP($K571,'Tong hop'!$A$10:$K$50000,10,0))</f>
        <v/>
      </c>
      <c r="U571" s="230" t="str">
        <f>IF($K571="","",VLOOKUP($K571,'Tong hop'!$A$10:$K$50000,11,0))</f>
        <v/>
      </c>
      <c r="V571" s="231">
        <f t="shared" si="4"/>
        <v>0</v>
      </c>
      <c r="W571" s="231" t="str">
        <f t="shared" si="5"/>
        <v/>
      </c>
      <c r="X571" s="231">
        <f t="shared" si="6"/>
        <v>0</v>
      </c>
      <c r="Y571" s="231" t="str">
        <f t="shared" si="7"/>
        <v/>
      </c>
      <c r="Z571" s="232" t="str">
        <f t="shared" si="8"/>
        <v/>
      </c>
    </row>
    <row r="572" ht="15.75" customHeight="1">
      <c r="A572" s="112"/>
      <c r="B572" s="244"/>
      <c r="C572" s="245"/>
      <c r="D572" s="245"/>
      <c r="E572" s="220" t="str">
        <f>IF($D572="","",VLOOKUP($D572,DMKH!$A$9:$D$50006,2,0))</f>
        <v/>
      </c>
      <c r="F572" s="220" t="str">
        <f>IF($D572="","",VLOOKUP($D572,DMKH!$A$9:$D$50006,3,0))</f>
        <v/>
      </c>
      <c r="G572" s="220" t="str">
        <f>IF($D572="","",VLOOKUP($D572,DMKH!$A$9:$D$50006,4,0))</f>
        <v/>
      </c>
      <c r="H572" s="113"/>
      <c r="I572" s="113"/>
      <c r="J572" s="113"/>
      <c r="K572" s="112"/>
      <c r="L572" s="224" t="str">
        <f>IF($K572="","",VLOOKUP($K572,'Tong hop'!$A$10:$O$50000,2,0))</f>
        <v/>
      </c>
      <c r="M572" s="225" t="str">
        <f>IF($K572="","",VLOOKUP($K572,'Tong hop'!$A$10:$O$50000,3,0))</f>
        <v/>
      </c>
      <c r="N572" s="246"/>
      <c r="O572" s="227" t="str">
        <f t="shared" si="2"/>
        <v/>
      </c>
      <c r="P572" s="158"/>
      <c r="Q572" s="247"/>
      <c r="R572" s="229" t="str">
        <f>IF(LEFT(A572,2)="PX",IF(K572="",0,VLOOKUP(K572,'Tong hop'!$N$10:$O$50000,2,0)),"")</f>
        <v/>
      </c>
      <c r="S572" s="230">
        <f t="shared" si="3"/>
        <v>0</v>
      </c>
      <c r="T572" s="229" t="str">
        <f>IF($K572="","",VLOOKUP($K572,'Tong hop'!$A$10:$K$50000,10,0))</f>
        <v/>
      </c>
      <c r="U572" s="230" t="str">
        <f>IF($K572="","",VLOOKUP($K572,'Tong hop'!$A$10:$K$50000,11,0))</f>
        <v/>
      </c>
      <c r="V572" s="231">
        <f t="shared" si="4"/>
        <v>0</v>
      </c>
      <c r="W572" s="231" t="str">
        <f t="shared" si="5"/>
        <v/>
      </c>
      <c r="X572" s="231">
        <f t="shared" si="6"/>
        <v>0</v>
      </c>
      <c r="Y572" s="231" t="str">
        <f t="shared" si="7"/>
        <v/>
      </c>
      <c r="Z572" s="232" t="str">
        <f t="shared" si="8"/>
        <v/>
      </c>
    </row>
    <row r="573" ht="15.75" customHeight="1">
      <c r="A573" s="112"/>
      <c r="B573" s="244"/>
      <c r="C573" s="245"/>
      <c r="D573" s="245"/>
      <c r="E573" s="220" t="str">
        <f>IF($D573="","",VLOOKUP($D573,DMKH!$A$9:$D$50006,2,0))</f>
        <v/>
      </c>
      <c r="F573" s="220" t="str">
        <f>IF($D573="","",VLOOKUP($D573,DMKH!$A$9:$D$50006,3,0))</f>
        <v/>
      </c>
      <c r="G573" s="220" t="str">
        <f>IF($D573="","",VLOOKUP($D573,DMKH!$A$9:$D$50006,4,0))</f>
        <v/>
      </c>
      <c r="H573" s="113"/>
      <c r="I573" s="113"/>
      <c r="J573" s="113"/>
      <c r="K573" s="112"/>
      <c r="L573" s="224" t="str">
        <f>IF($K573="","",VLOOKUP($K573,'Tong hop'!$A$10:$O$50000,2,0))</f>
        <v/>
      </c>
      <c r="M573" s="225" t="str">
        <f>IF($K573="","",VLOOKUP($K573,'Tong hop'!$A$10:$O$50000,3,0))</f>
        <v/>
      </c>
      <c r="N573" s="246"/>
      <c r="O573" s="227" t="str">
        <f t="shared" si="2"/>
        <v/>
      </c>
      <c r="P573" s="158"/>
      <c r="Q573" s="247"/>
      <c r="R573" s="229" t="str">
        <f>IF(LEFT(A573,2)="PX",IF(K573="",0,VLOOKUP(K573,'Tong hop'!$N$10:$O$50000,2,0)),"")</f>
        <v/>
      </c>
      <c r="S573" s="230">
        <f t="shared" si="3"/>
        <v>0</v>
      </c>
      <c r="T573" s="229" t="str">
        <f>IF($K573="","",VLOOKUP($K573,'Tong hop'!$A$10:$K$50000,10,0))</f>
        <v/>
      </c>
      <c r="U573" s="230" t="str">
        <f>IF($K573="","",VLOOKUP($K573,'Tong hop'!$A$10:$K$50000,11,0))</f>
        <v/>
      </c>
      <c r="V573" s="231">
        <f t="shared" si="4"/>
        <v>0</v>
      </c>
      <c r="W573" s="231" t="str">
        <f t="shared" si="5"/>
        <v/>
      </c>
      <c r="X573" s="231">
        <f t="shared" si="6"/>
        <v>0</v>
      </c>
      <c r="Y573" s="231" t="str">
        <f t="shared" si="7"/>
        <v/>
      </c>
      <c r="Z573" s="232" t="str">
        <f t="shared" si="8"/>
        <v/>
      </c>
    </row>
    <row r="574" ht="15.75" customHeight="1">
      <c r="A574" s="112"/>
      <c r="B574" s="244"/>
      <c r="C574" s="245"/>
      <c r="D574" s="245"/>
      <c r="E574" s="220" t="str">
        <f>IF($D574="","",VLOOKUP($D574,DMKH!$A$9:$D$50006,2,0))</f>
        <v/>
      </c>
      <c r="F574" s="220" t="str">
        <f>IF($D574="","",VLOOKUP($D574,DMKH!$A$9:$D$50006,3,0))</f>
        <v/>
      </c>
      <c r="G574" s="220" t="str">
        <f>IF($D574="","",VLOOKUP($D574,DMKH!$A$9:$D$50006,4,0))</f>
        <v/>
      </c>
      <c r="H574" s="113"/>
      <c r="I574" s="113"/>
      <c r="J574" s="113"/>
      <c r="K574" s="112"/>
      <c r="L574" s="224" t="str">
        <f>IF($K574="","",VLOOKUP($K574,'Tong hop'!$A$10:$O$50000,2,0))</f>
        <v/>
      </c>
      <c r="M574" s="225" t="str">
        <f>IF($K574="","",VLOOKUP($K574,'Tong hop'!$A$10:$O$50000,3,0))</f>
        <v/>
      </c>
      <c r="N574" s="246"/>
      <c r="O574" s="227" t="str">
        <f t="shared" si="2"/>
        <v/>
      </c>
      <c r="P574" s="158"/>
      <c r="Q574" s="247"/>
      <c r="R574" s="229" t="str">
        <f>IF(LEFT(A574,2)="PX",IF(K574="",0,VLOOKUP(K574,'Tong hop'!$N$10:$O$50000,2,0)),"")</f>
        <v/>
      </c>
      <c r="S574" s="230">
        <f t="shared" si="3"/>
        <v>0</v>
      </c>
      <c r="T574" s="229" t="str">
        <f>IF($K574="","",VLOOKUP($K574,'Tong hop'!$A$10:$K$50000,10,0))</f>
        <v/>
      </c>
      <c r="U574" s="230" t="str">
        <f>IF($K574="","",VLOOKUP($K574,'Tong hop'!$A$10:$K$50000,11,0))</f>
        <v/>
      </c>
      <c r="V574" s="231">
        <f t="shared" si="4"/>
        <v>0</v>
      </c>
      <c r="W574" s="231" t="str">
        <f t="shared" si="5"/>
        <v/>
      </c>
      <c r="X574" s="231">
        <f t="shared" si="6"/>
        <v>0</v>
      </c>
      <c r="Y574" s="231" t="str">
        <f t="shared" si="7"/>
        <v/>
      </c>
      <c r="Z574" s="232" t="str">
        <f t="shared" si="8"/>
        <v/>
      </c>
    </row>
    <row r="575" ht="15.75" customHeight="1">
      <c r="A575" s="112"/>
      <c r="B575" s="244"/>
      <c r="C575" s="245"/>
      <c r="D575" s="245"/>
      <c r="E575" s="220" t="str">
        <f>IF($D575="","",VLOOKUP($D575,DMKH!$A$9:$D$50006,2,0))</f>
        <v/>
      </c>
      <c r="F575" s="220" t="str">
        <f>IF($D575="","",VLOOKUP($D575,DMKH!$A$9:$D$50006,3,0))</f>
        <v/>
      </c>
      <c r="G575" s="220" t="str">
        <f>IF($D575="","",VLOOKUP($D575,DMKH!$A$9:$D$50006,4,0))</f>
        <v/>
      </c>
      <c r="H575" s="113"/>
      <c r="I575" s="113"/>
      <c r="J575" s="113"/>
      <c r="K575" s="112"/>
      <c r="L575" s="224" t="str">
        <f>IF($K575="","",VLOOKUP($K575,'Tong hop'!$A$10:$O$50000,2,0))</f>
        <v/>
      </c>
      <c r="M575" s="225" t="str">
        <f>IF($K575="","",VLOOKUP($K575,'Tong hop'!$A$10:$O$50000,3,0))</f>
        <v/>
      </c>
      <c r="N575" s="246"/>
      <c r="O575" s="227" t="str">
        <f t="shared" si="2"/>
        <v/>
      </c>
      <c r="P575" s="158"/>
      <c r="Q575" s="247"/>
      <c r="R575" s="229" t="str">
        <f>IF(LEFT(A575,2)="PX",IF(K575="",0,VLOOKUP(K575,'Tong hop'!$N$10:$O$50000,2,0)),"")</f>
        <v/>
      </c>
      <c r="S575" s="230">
        <f t="shared" si="3"/>
        <v>0</v>
      </c>
      <c r="T575" s="229" t="str">
        <f>IF($K575="","",VLOOKUP($K575,'Tong hop'!$A$10:$K$50000,10,0))</f>
        <v/>
      </c>
      <c r="U575" s="230" t="str">
        <f>IF($K575="","",VLOOKUP($K575,'Tong hop'!$A$10:$K$50000,11,0))</f>
        <v/>
      </c>
      <c r="V575" s="231">
        <f t="shared" si="4"/>
        <v>0</v>
      </c>
      <c r="W575" s="231" t="str">
        <f t="shared" si="5"/>
        <v/>
      </c>
      <c r="X575" s="231">
        <f t="shared" si="6"/>
        <v>0</v>
      </c>
      <c r="Y575" s="231" t="str">
        <f t="shared" si="7"/>
        <v/>
      </c>
      <c r="Z575" s="232" t="str">
        <f t="shared" si="8"/>
        <v/>
      </c>
    </row>
    <row r="576" ht="15.75" customHeight="1">
      <c r="A576" s="112"/>
      <c r="B576" s="244"/>
      <c r="C576" s="245"/>
      <c r="D576" s="245"/>
      <c r="E576" s="220" t="str">
        <f>IF($D576="","",VLOOKUP($D576,DMKH!$A$9:$D$50006,2,0))</f>
        <v/>
      </c>
      <c r="F576" s="220" t="str">
        <f>IF($D576="","",VLOOKUP($D576,DMKH!$A$9:$D$50006,3,0))</f>
        <v/>
      </c>
      <c r="G576" s="220" t="str">
        <f>IF($D576="","",VLOOKUP($D576,DMKH!$A$9:$D$50006,4,0))</f>
        <v/>
      </c>
      <c r="H576" s="113"/>
      <c r="I576" s="113"/>
      <c r="J576" s="113"/>
      <c r="K576" s="112"/>
      <c r="L576" s="224" t="str">
        <f>IF($K576="","",VLOOKUP($K576,'Tong hop'!$A$10:$O$50000,2,0))</f>
        <v/>
      </c>
      <c r="M576" s="225" t="str">
        <f>IF($K576="","",VLOOKUP($K576,'Tong hop'!$A$10:$O$50000,3,0))</f>
        <v/>
      </c>
      <c r="N576" s="246"/>
      <c r="O576" s="227" t="str">
        <f t="shared" si="2"/>
        <v/>
      </c>
      <c r="P576" s="158"/>
      <c r="Q576" s="247"/>
      <c r="R576" s="229" t="str">
        <f>IF(LEFT(A576,2)="PX",IF(K576="",0,VLOOKUP(K576,'Tong hop'!$N$10:$O$50000,2,0)),"")</f>
        <v/>
      </c>
      <c r="S576" s="230">
        <f t="shared" si="3"/>
        <v>0</v>
      </c>
      <c r="T576" s="229" t="str">
        <f>IF($K576="","",VLOOKUP($K576,'Tong hop'!$A$10:$K$50000,10,0))</f>
        <v/>
      </c>
      <c r="U576" s="230" t="str">
        <f>IF($K576="","",VLOOKUP($K576,'Tong hop'!$A$10:$K$50000,11,0))</f>
        <v/>
      </c>
      <c r="V576" s="231">
        <f t="shared" si="4"/>
        <v>0</v>
      </c>
      <c r="W576" s="231" t="str">
        <f t="shared" si="5"/>
        <v/>
      </c>
      <c r="X576" s="231">
        <f t="shared" si="6"/>
        <v>0</v>
      </c>
      <c r="Y576" s="231" t="str">
        <f t="shared" si="7"/>
        <v/>
      </c>
      <c r="Z576" s="232" t="str">
        <f t="shared" si="8"/>
        <v/>
      </c>
    </row>
    <row r="577" ht="15.75" customHeight="1">
      <c r="A577" s="112"/>
      <c r="B577" s="244"/>
      <c r="C577" s="245"/>
      <c r="D577" s="245"/>
      <c r="E577" s="220" t="str">
        <f>IF($D577="","",VLOOKUP($D577,DMKH!$A$9:$D$50006,2,0))</f>
        <v/>
      </c>
      <c r="F577" s="220" t="str">
        <f>IF($D577="","",VLOOKUP($D577,DMKH!$A$9:$D$50006,3,0))</f>
        <v/>
      </c>
      <c r="G577" s="220" t="str">
        <f>IF($D577="","",VLOOKUP($D577,DMKH!$A$9:$D$50006,4,0))</f>
        <v/>
      </c>
      <c r="H577" s="113"/>
      <c r="I577" s="113"/>
      <c r="J577" s="113"/>
      <c r="K577" s="112"/>
      <c r="L577" s="224" t="str">
        <f>IF($K577="","",VLOOKUP($K577,'Tong hop'!$A$10:$O$50000,2,0))</f>
        <v/>
      </c>
      <c r="M577" s="225" t="str">
        <f>IF($K577="","",VLOOKUP($K577,'Tong hop'!$A$10:$O$50000,3,0))</f>
        <v/>
      </c>
      <c r="N577" s="246"/>
      <c r="O577" s="227" t="str">
        <f t="shared" si="2"/>
        <v/>
      </c>
      <c r="P577" s="158"/>
      <c r="Q577" s="247"/>
      <c r="R577" s="229" t="str">
        <f>IF(LEFT(A577,2)="PX",IF(K577="",0,VLOOKUP(K577,'Tong hop'!$N$10:$O$50000,2,0)),"")</f>
        <v/>
      </c>
      <c r="S577" s="230">
        <f t="shared" si="3"/>
        <v>0</v>
      </c>
      <c r="T577" s="229" t="str">
        <f>IF($K577="","",VLOOKUP($K577,'Tong hop'!$A$10:$K$50000,10,0))</f>
        <v/>
      </c>
      <c r="U577" s="230" t="str">
        <f>IF($K577="","",VLOOKUP($K577,'Tong hop'!$A$10:$K$50000,11,0))</f>
        <v/>
      </c>
      <c r="V577" s="231">
        <f t="shared" si="4"/>
        <v>0</v>
      </c>
      <c r="W577" s="231" t="str">
        <f t="shared" si="5"/>
        <v/>
      </c>
      <c r="X577" s="231">
        <f t="shared" si="6"/>
        <v>0</v>
      </c>
      <c r="Y577" s="231" t="str">
        <f t="shared" si="7"/>
        <v/>
      </c>
      <c r="Z577" s="232" t="str">
        <f t="shared" si="8"/>
        <v/>
      </c>
    </row>
    <row r="578" ht="15.75" customHeight="1">
      <c r="A578" s="112"/>
      <c r="B578" s="244"/>
      <c r="C578" s="245"/>
      <c r="D578" s="245"/>
      <c r="E578" s="220" t="str">
        <f>IF($D578="","",VLOOKUP($D578,DMKH!$A$9:$D$50006,2,0))</f>
        <v/>
      </c>
      <c r="F578" s="220" t="str">
        <f>IF($D578="","",VLOOKUP($D578,DMKH!$A$9:$D$50006,3,0))</f>
        <v/>
      </c>
      <c r="G578" s="220" t="str">
        <f>IF($D578="","",VLOOKUP($D578,DMKH!$A$9:$D$50006,4,0))</f>
        <v/>
      </c>
      <c r="H578" s="113"/>
      <c r="I578" s="113"/>
      <c r="J578" s="113"/>
      <c r="K578" s="112"/>
      <c r="L578" s="224" t="str">
        <f>IF($K578="","",VLOOKUP($K578,'Tong hop'!$A$10:$O$50000,2,0))</f>
        <v/>
      </c>
      <c r="M578" s="225" t="str">
        <f>IF($K578="","",VLOOKUP($K578,'Tong hop'!$A$10:$O$50000,3,0))</f>
        <v/>
      </c>
      <c r="N578" s="246"/>
      <c r="O578" s="227" t="str">
        <f t="shared" si="2"/>
        <v/>
      </c>
      <c r="P578" s="158"/>
      <c r="Q578" s="247"/>
      <c r="R578" s="229" t="str">
        <f>IF(LEFT(A578,2)="PX",IF(K578="",0,VLOOKUP(K578,'Tong hop'!$N$10:$O$50000,2,0)),"")</f>
        <v/>
      </c>
      <c r="S578" s="230">
        <f t="shared" si="3"/>
        <v>0</v>
      </c>
      <c r="T578" s="229" t="str">
        <f>IF($K578="","",VLOOKUP($K578,'Tong hop'!$A$10:$K$50000,10,0))</f>
        <v/>
      </c>
      <c r="U578" s="230" t="str">
        <f>IF($K578="","",VLOOKUP($K578,'Tong hop'!$A$10:$K$50000,11,0))</f>
        <v/>
      </c>
      <c r="V578" s="231">
        <f t="shared" si="4"/>
        <v>0</v>
      </c>
      <c r="W578" s="231" t="str">
        <f t="shared" si="5"/>
        <v/>
      </c>
      <c r="X578" s="231">
        <f t="shared" si="6"/>
        <v>0</v>
      </c>
      <c r="Y578" s="231" t="str">
        <f t="shared" si="7"/>
        <v/>
      </c>
      <c r="Z578" s="232" t="str">
        <f t="shared" si="8"/>
        <v/>
      </c>
    </row>
    <row r="579" ht="15.75" customHeight="1">
      <c r="A579" s="112"/>
      <c r="B579" s="244"/>
      <c r="C579" s="245"/>
      <c r="D579" s="245"/>
      <c r="E579" s="220" t="str">
        <f>IF($D579="","",VLOOKUP($D579,DMKH!$A$9:$D$50006,2,0))</f>
        <v/>
      </c>
      <c r="F579" s="220" t="str">
        <f>IF($D579="","",VLOOKUP($D579,DMKH!$A$9:$D$50006,3,0))</f>
        <v/>
      </c>
      <c r="G579" s="220" t="str">
        <f>IF($D579="","",VLOOKUP($D579,DMKH!$A$9:$D$50006,4,0))</f>
        <v/>
      </c>
      <c r="H579" s="113"/>
      <c r="I579" s="113"/>
      <c r="J579" s="113"/>
      <c r="K579" s="112"/>
      <c r="L579" s="224" t="str">
        <f>IF($K579="","",VLOOKUP($K579,'Tong hop'!$A$10:$O$50000,2,0))</f>
        <v/>
      </c>
      <c r="M579" s="225" t="str">
        <f>IF($K579="","",VLOOKUP($K579,'Tong hop'!$A$10:$O$50000,3,0))</f>
        <v/>
      </c>
      <c r="N579" s="246"/>
      <c r="O579" s="227" t="str">
        <f t="shared" si="2"/>
        <v/>
      </c>
      <c r="P579" s="158"/>
      <c r="Q579" s="247"/>
      <c r="R579" s="229" t="str">
        <f>IF(LEFT(A579,2)="PX",IF(K579="",0,VLOOKUP(K579,'Tong hop'!$N$10:$O$50000,2,0)),"")</f>
        <v/>
      </c>
      <c r="S579" s="230">
        <f t="shared" si="3"/>
        <v>0</v>
      </c>
      <c r="T579" s="229" t="str">
        <f>IF($K579="","",VLOOKUP($K579,'Tong hop'!$A$10:$K$50000,10,0))</f>
        <v/>
      </c>
      <c r="U579" s="230" t="str">
        <f>IF($K579="","",VLOOKUP($K579,'Tong hop'!$A$10:$K$50000,11,0))</f>
        <v/>
      </c>
      <c r="V579" s="231">
        <f t="shared" si="4"/>
        <v>0</v>
      </c>
      <c r="W579" s="231" t="str">
        <f t="shared" si="5"/>
        <v/>
      </c>
      <c r="X579" s="231">
        <f t="shared" si="6"/>
        <v>0</v>
      </c>
      <c r="Y579" s="231" t="str">
        <f t="shared" si="7"/>
        <v/>
      </c>
      <c r="Z579" s="232" t="str">
        <f t="shared" si="8"/>
        <v/>
      </c>
    </row>
    <row r="580" ht="15.75" customHeight="1">
      <c r="A580" s="112"/>
      <c r="B580" s="244"/>
      <c r="C580" s="245"/>
      <c r="D580" s="245"/>
      <c r="E580" s="220" t="str">
        <f>IF($D580="","",VLOOKUP($D580,DMKH!$A$9:$D$50006,2,0))</f>
        <v/>
      </c>
      <c r="F580" s="220" t="str">
        <f>IF($D580="","",VLOOKUP($D580,DMKH!$A$9:$D$50006,3,0))</f>
        <v/>
      </c>
      <c r="G580" s="220" t="str">
        <f>IF($D580="","",VLOOKUP($D580,DMKH!$A$9:$D$50006,4,0))</f>
        <v/>
      </c>
      <c r="H580" s="113"/>
      <c r="I580" s="113"/>
      <c r="J580" s="113"/>
      <c r="K580" s="112"/>
      <c r="L580" s="224" t="str">
        <f>IF($K580="","",VLOOKUP($K580,'Tong hop'!$A$10:$O$50000,2,0))</f>
        <v/>
      </c>
      <c r="M580" s="225" t="str">
        <f>IF($K580="","",VLOOKUP($K580,'Tong hop'!$A$10:$O$50000,3,0))</f>
        <v/>
      </c>
      <c r="N580" s="246"/>
      <c r="O580" s="227" t="str">
        <f t="shared" si="2"/>
        <v/>
      </c>
      <c r="P580" s="158"/>
      <c r="Q580" s="247"/>
      <c r="R580" s="229" t="str">
        <f>IF(LEFT(A580,2)="PX",IF(K580="",0,VLOOKUP(K580,'Tong hop'!$N$10:$O$50000,2,0)),"")</f>
        <v/>
      </c>
      <c r="S580" s="230">
        <f t="shared" si="3"/>
        <v>0</v>
      </c>
      <c r="T580" s="229" t="str">
        <f>IF($K580="","",VLOOKUP($K580,'Tong hop'!$A$10:$K$50000,10,0))</f>
        <v/>
      </c>
      <c r="U580" s="230" t="str">
        <f>IF($K580="","",VLOOKUP($K580,'Tong hop'!$A$10:$K$50000,11,0))</f>
        <v/>
      </c>
      <c r="V580" s="231">
        <f t="shared" si="4"/>
        <v>0</v>
      </c>
      <c r="W580" s="231" t="str">
        <f t="shared" si="5"/>
        <v/>
      </c>
      <c r="X580" s="231">
        <f t="shared" si="6"/>
        <v>0</v>
      </c>
      <c r="Y580" s="231" t="str">
        <f t="shared" si="7"/>
        <v/>
      </c>
      <c r="Z580" s="232" t="str">
        <f t="shared" si="8"/>
        <v/>
      </c>
    </row>
    <row r="581" ht="15.75" customHeight="1">
      <c r="A581" s="112"/>
      <c r="B581" s="244"/>
      <c r="C581" s="245"/>
      <c r="D581" s="245"/>
      <c r="E581" s="220" t="str">
        <f>IF($D581="","",VLOOKUP($D581,DMKH!$A$9:$D$50006,2,0))</f>
        <v/>
      </c>
      <c r="F581" s="220" t="str">
        <f>IF($D581="","",VLOOKUP($D581,DMKH!$A$9:$D$50006,3,0))</f>
        <v/>
      </c>
      <c r="G581" s="220" t="str">
        <f>IF($D581="","",VLOOKUP($D581,DMKH!$A$9:$D$50006,4,0))</f>
        <v/>
      </c>
      <c r="H581" s="113"/>
      <c r="I581" s="113"/>
      <c r="J581" s="113"/>
      <c r="K581" s="112"/>
      <c r="L581" s="224" t="str">
        <f>IF($K581="","",VLOOKUP($K581,'Tong hop'!$A$10:$O$50000,2,0))</f>
        <v/>
      </c>
      <c r="M581" s="225" t="str">
        <f>IF($K581="","",VLOOKUP($K581,'Tong hop'!$A$10:$O$50000,3,0))</f>
        <v/>
      </c>
      <c r="N581" s="246"/>
      <c r="O581" s="227" t="str">
        <f t="shared" si="2"/>
        <v/>
      </c>
      <c r="P581" s="158"/>
      <c r="Q581" s="247"/>
      <c r="R581" s="229" t="str">
        <f>IF(LEFT(A581,2)="PX",IF(K581="",0,VLOOKUP(K581,'Tong hop'!$N$10:$O$50000,2,0)),"")</f>
        <v/>
      </c>
      <c r="S581" s="230">
        <f t="shared" si="3"/>
        <v>0</v>
      </c>
      <c r="T581" s="229" t="str">
        <f>IF($K581="","",VLOOKUP($K581,'Tong hop'!$A$10:$K$50000,10,0))</f>
        <v/>
      </c>
      <c r="U581" s="230" t="str">
        <f>IF($K581="","",VLOOKUP($K581,'Tong hop'!$A$10:$K$50000,11,0))</f>
        <v/>
      </c>
      <c r="V581" s="231">
        <f t="shared" si="4"/>
        <v>0</v>
      </c>
      <c r="W581" s="231" t="str">
        <f t="shared" si="5"/>
        <v/>
      </c>
      <c r="X581" s="231">
        <f t="shared" si="6"/>
        <v>0</v>
      </c>
      <c r="Y581" s="231" t="str">
        <f t="shared" si="7"/>
        <v/>
      </c>
      <c r="Z581" s="232" t="str">
        <f t="shared" si="8"/>
        <v/>
      </c>
    </row>
    <row r="582" ht="15.75" customHeight="1">
      <c r="A582" s="112"/>
      <c r="B582" s="244"/>
      <c r="C582" s="245"/>
      <c r="D582" s="245"/>
      <c r="E582" s="220" t="str">
        <f>IF($D582="","",VLOOKUP($D582,DMKH!$A$9:$D$50006,2,0))</f>
        <v/>
      </c>
      <c r="F582" s="220" t="str">
        <f>IF($D582="","",VLOOKUP($D582,DMKH!$A$9:$D$50006,3,0))</f>
        <v/>
      </c>
      <c r="G582" s="220" t="str">
        <f>IF($D582="","",VLOOKUP($D582,DMKH!$A$9:$D$50006,4,0))</f>
        <v/>
      </c>
      <c r="H582" s="113"/>
      <c r="I582" s="113"/>
      <c r="J582" s="113"/>
      <c r="K582" s="112"/>
      <c r="L582" s="224" t="str">
        <f>IF($K582="","",VLOOKUP($K582,'Tong hop'!$A$10:$O$50000,2,0))</f>
        <v/>
      </c>
      <c r="M582" s="225" t="str">
        <f>IF($K582="","",VLOOKUP($K582,'Tong hop'!$A$10:$O$50000,3,0))</f>
        <v/>
      </c>
      <c r="N582" s="246"/>
      <c r="O582" s="227" t="str">
        <f t="shared" si="2"/>
        <v/>
      </c>
      <c r="P582" s="158"/>
      <c r="Q582" s="247"/>
      <c r="R582" s="229" t="str">
        <f>IF(LEFT(A582,2)="PX",IF(K582="",0,VLOOKUP(K582,'Tong hop'!$N$10:$O$50000,2,0)),"")</f>
        <v/>
      </c>
      <c r="S582" s="230">
        <f t="shared" si="3"/>
        <v>0</v>
      </c>
      <c r="T582" s="229" t="str">
        <f>IF($K582="","",VLOOKUP($K582,'Tong hop'!$A$10:$K$50000,10,0))</f>
        <v/>
      </c>
      <c r="U582" s="230" t="str">
        <f>IF($K582="","",VLOOKUP($K582,'Tong hop'!$A$10:$K$50000,11,0))</f>
        <v/>
      </c>
      <c r="V582" s="231">
        <f t="shared" si="4"/>
        <v>0</v>
      </c>
      <c r="W582" s="231" t="str">
        <f t="shared" si="5"/>
        <v/>
      </c>
      <c r="X582" s="231">
        <f t="shared" si="6"/>
        <v>0</v>
      </c>
      <c r="Y582" s="231" t="str">
        <f t="shared" si="7"/>
        <v/>
      </c>
      <c r="Z582" s="232" t="str">
        <f t="shared" si="8"/>
        <v/>
      </c>
    </row>
    <row r="583" ht="15.75" customHeight="1">
      <c r="A583" s="112"/>
      <c r="B583" s="244"/>
      <c r="C583" s="245"/>
      <c r="D583" s="245"/>
      <c r="E583" s="220" t="str">
        <f>IF($D583="","",VLOOKUP($D583,DMKH!$A$9:$D$50006,2,0))</f>
        <v/>
      </c>
      <c r="F583" s="220" t="str">
        <f>IF($D583="","",VLOOKUP($D583,DMKH!$A$9:$D$50006,3,0))</f>
        <v/>
      </c>
      <c r="G583" s="220" t="str">
        <f>IF($D583="","",VLOOKUP($D583,DMKH!$A$9:$D$50006,4,0))</f>
        <v/>
      </c>
      <c r="H583" s="113"/>
      <c r="I583" s="113"/>
      <c r="J583" s="113"/>
      <c r="K583" s="112"/>
      <c r="L583" s="224" t="str">
        <f>IF($K583="","",VLOOKUP($K583,'Tong hop'!$A$10:$O$50000,2,0))</f>
        <v/>
      </c>
      <c r="M583" s="225" t="str">
        <f>IF($K583="","",VLOOKUP($K583,'Tong hop'!$A$10:$O$50000,3,0))</f>
        <v/>
      </c>
      <c r="N583" s="246"/>
      <c r="O583" s="227" t="str">
        <f t="shared" si="2"/>
        <v/>
      </c>
      <c r="P583" s="158"/>
      <c r="Q583" s="247"/>
      <c r="R583" s="229" t="str">
        <f>IF(LEFT(A583,2)="PX",IF(K583="",0,VLOOKUP(K583,'Tong hop'!$N$10:$O$50000,2,0)),"")</f>
        <v/>
      </c>
      <c r="S583" s="230">
        <f t="shared" si="3"/>
        <v>0</v>
      </c>
      <c r="T583" s="229" t="str">
        <f>IF($K583="","",VLOOKUP($K583,'Tong hop'!$A$10:$K$50000,10,0))</f>
        <v/>
      </c>
      <c r="U583" s="230" t="str">
        <f>IF($K583="","",VLOOKUP($K583,'Tong hop'!$A$10:$K$50000,11,0))</f>
        <v/>
      </c>
      <c r="V583" s="231">
        <f t="shared" si="4"/>
        <v>0</v>
      </c>
      <c r="W583" s="231" t="str">
        <f t="shared" si="5"/>
        <v/>
      </c>
      <c r="X583" s="231">
        <f t="shared" si="6"/>
        <v>0</v>
      </c>
      <c r="Y583" s="231" t="str">
        <f t="shared" si="7"/>
        <v/>
      </c>
      <c r="Z583" s="232" t="str">
        <f t="shared" si="8"/>
        <v/>
      </c>
    </row>
    <row r="584" ht="15.75" customHeight="1">
      <c r="A584" s="112"/>
      <c r="B584" s="244"/>
      <c r="C584" s="245"/>
      <c r="D584" s="245"/>
      <c r="E584" s="220" t="str">
        <f>IF($D584="","",VLOOKUP($D584,DMKH!$A$9:$D$50006,2,0))</f>
        <v/>
      </c>
      <c r="F584" s="220" t="str">
        <f>IF($D584="","",VLOOKUP($D584,DMKH!$A$9:$D$50006,3,0))</f>
        <v/>
      </c>
      <c r="G584" s="220" t="str">
        <f>IF($D584="","",VLOOKUP($D584,DMKH!$A$9:$D$50006,4,0))</f>
        <v/>
      </c>
      <c r="H584" s="113"/>
      <c r="I584" s="113"/>
      <c r="J584" s="113"/>
      <c r="K584" s="112"/>
      <c r="L584" s="224" t="str">
        <f>IF($K584="","",VLOOKUP($K584,'Tong hop'!$A$10:$O$50000,2,0))</f>
        <v/>
      </c>
      <c r="M584" s="225" t="str">
        <f>IF($K584="","",VLOOKUP($K584,'Tong hop'!$A$10:$O$50000,3,0))</f>
        <v/>
      </c>
      <c r="N584" s="246"/>
      <c r="O584" s="227" t="str">
        <f t="shared" si="2"/>
        <v/>
      </c>
      <c r="P584" s="158"/>
      <c r="Q584" s="247"/>
      <c r="R584" s="229" t="str">
        <f>IF(LEFT(A584,2)="PX",IF(K584="",0,VLOOKUP(K584,'Tong hop'!$N$10:$O$50000,2,0)),"")</f>
        <v/>
      </c>
      <c r="S584" s="230">
        <f t="shared" si="3"/>
        <v>0</v>
      </c>
      <c r="T584" s="229" t="str">
        <f>IF($K584="","",VLOOKUP($K584,'Tong hop'!$A$10:$K$50000,10,0))</f>
        <v/>
      </c>
      <c r="U584" s="230" t="str">
        <f>IF($K584="","",VLOOKUP($K584,'Tong hop'!$A$10:$K$50000,11,0))</f>
        <v/>
      </c>
      <c r="V584" s="231">
        <f t="shared" si="4"/>
        <v>0</v>
      </c>
      <c r="W584" s="231" t="str">
        <f t="shared" si="5"/>
        <v/>
      </c>
      <c r="X584" s="231">
        <f t="shared" si="6"/>
        <v>0</v>
      </c>
      <c r="Y584" s="231" t="str">
        <f t="shared" si="7"/>
        <v/>
      </c>
      <c r="Z584" s="232" t="str">
        <f t="shared" si="8"/>
        <v/>
      </c>
    </row>
    <row r="585" ht="15.75" customHeight="1">
      <c r="A585" s="112"/>
      <c r="B585" s="244"/>
      <c r="C585" s="245"/>
      <c r="D585" s="245"/>
      <c r="E585" s="220" t="str">
        <f>IF($D585="","",VLOOKUP($D585,DMKH!$A$9:$D$50006,2,0))</f>
        <v/>
      </c>
      <c r="F585" s="220" t="str">
        <f>IF($D585="","",VLOOKUP($D585,DMKH!$A$9:$D$50006,3,0))</f>
        <v/>
      </c>
      <c r="G585" s="220" t="str">
        <f>IF($D585="","",VLOOKUP($D585,DMKH!$A$9:$D$50006,4,0))</f>
        <v/>
      </c>
      <c r="H585" s="113"/>
      <c r="I585" s="113"/>
      <c r="J585" s="113"/>
      <c r="K585" s="112"/>
      <c r="L585" s="224" t="str">
        <f>IF($K585="","",VLOOKUP($K585,'Tong hop'!$A$10:$O$50000,2,0))</f>
        <v/>
      </c>
      <c r="M585" s="225" t="str">
        <f>IF($K585="","",VLOOKUP($K585,'Tong hop'!$A$10:$O$50000,3,0))</f>
        <v/>
      </c>
      <c r="N585" s="246"/>
      <c r="O585" s="227" t="str">
        <f t="shared" si="2"/>
        <v/>
      </c>
      <c r="P585" s="158"/>
      <c r="Q585" s="247"/>
      <c r="R585" s="229" t="str">
        <f>IF(LEFT(A585,2)="PX",IF(K585="",0,VLOOKUP(K585,'Tong hop'!$N$10:$O$50000,2,0)),"")</f>
        <v/>
      </c>
      <c r="S585" s="230">
        <f t="shared" si="3"/>
        <v>0</v>
      </c>
      <c r="T585" s="229" t="str">
        <f>IF($K585="","",VLOOKUP($K585,'Tong hop'!$A$10:$K$50000,10,0))</f>
        <v/>
      </c>
      <c r="U585" s="230" t="str">
        <f>IF($K585="","",VLOOKUP($K585,'Tong hop'!$A$10:$K$50000,11,0))</f>
        <v/>
      </c>
      <c r="V585" s="231">
        <f t="shared" si="4"/>
        <v>0</v>
      </c>
      <c r="W585" s="231" t="str">
        <f t="shared" si="5"/>
        <v/>
      </c>
      <c r="X585" s="231">
        <f t="shared" si="6"/>
        <v>0</v>
      </c>
      <c r="Y585" s="231" t="str">
        <f t="shared" si="7"/>
        <v/>
      </c>
      <c r="Z585" s="232" t="str">
        <f t="shared" si="8"/>
        <v/>
      </c>
    </row>
    <row r="586" ht="15.75" customHeight="1">
      <c r="A586" s="112"/>
      <c r="B586" s="244"/>
      <c r="C586" s="245"/>
      <c r="D586" s="245"/>
      <c r="E586" s="220" t="str">
        <f>IF($D586="","",VLOOKUP($D586,DMKH!$A$9:$D$50006,2,0))</f>
        <v/>
      </c>
      <c r="F586" s="220" t="str">
        <f>IF($D586="","",VLOOKUP($D586,DMKH!$A$9:$D$50006,3,0))</f>
        <v/>
      </c>
      <c r="G586" s="220" t="str">
        <f>IF($D586="","",VLOOKUP($D586,DMKH!$A$9:$D$50006,4,0))</f>
        <v/>
      </c>
      <c r="H586" s="113"/>
      <c r="I586" s="113"/>
      <c r="J586" s="113"/>
      <c r="K586" s="112"/>
      <c r="L586" s="224" t="str">
        <f>IF($K586="","",VLOOKUP($K586,'Tong hop'!$A$10:$O$50000,2,0))</f>
        <v/>
      </c>
      <c r="M586" s="225" t="str">
        <f>IF($K586="","",VLOOKUP($K586,'Tong hop'!$A$10:$O$50000,3,0))</f>
        <v/>
      </c>
      <c r="N586" s="246"/>
      <c r="O586" s="227" t="str">
        <f t="shared" si="2"/>
        <v/>
      </c>
      <c r="P586" s="158"/>
      <c r="Q586" s="247"/>
      <c r="R586" s="229" t="str">
        <f>IF(LEFT(A586,2)="PX",IF(K586="",0,VLOOKUP(K586,'Tong hop'!$N$10:$O$50000,2,0)),"")</f>
        <v/>
      </c>
      <c r="S586" s="230">
        <f t="shared" si="3"/>
        <v>0</v>
      </c>
      <c r="T586" s="229" t="str">
        <f>IF($K586="","",VLOOKUP($K586,'Tong hop'!$A$10:$K$50000,10,0))</f>
        <v/>
      </c>
      <c r="U586" s="230" t="str">
        <f>IF($K586="","",VLOOKUP($K586,'Tong hop'!$A$10:$K$50000,11,0))</f>
        <v/>
      </c>
      <c r="V586" s="231">
        <f t="shared" si="4"/>
        <v>0</v>
      </c>
      <c r="W586" s="231" t="str">
        <f t="shared" si="5"/>
        <v/>
      </c>
      <c r="X586" s="231">
        <f t="shared" si="6"/>
        <v>0</v>
      </c>
      <c r="Y586" s="231" t="str">
        <f t="shared" si="7"/>
        <v/>
      </c>
      <c r="Z586" s="232" t="str">
        <f t="shared" si="8"/>
        <v/>
      </c>
    </row>
    <row r="587" ht="15.75" customHeight="1">
      <c r="A587" s="112"/>
      <c r="B587" s="244"/>
      <c r="C587" s="245"/>
      <c r="D587" s="245"/>
      <c r="E587" s="220" t="str">
        <f>IF($D587="","",VLOOKUP($D587,DMKH!$A$9:$D$50006,2,0))</f>
        <v/>
      </c>
      <c r="F587" s="220" t="str">
        <f>IF($D587="","",VLOOKUP($D587,DMKH!$A$9:$D$50006,3,0))</f>
        <v/>
      </c>
      <c r="G587" s="220" t="str">
        <f>IF($D587="","",VLOOKUP($D587,DMKH!$A$9:$D$50006,4,0))</f>
        <v/>
      </c>
      <c r="H587" s="113"/>
      <c r="I587" s="113"/>
      <c r="J587" s="113"/>
      <c r="K587" s="112"/>
      <c r="L587" s="224" t="str">
        <f>IF($K587="","",VLOOKUP($K587,'Tong hop'!$A$10:$O$50000,2,0))</f>
        <v/>
      </c>
      <c r="M587" s="225" t="str">
        <f>IF($K587="","",VLOOKUP($K587,'Tong hop'!$A$10:$O$50000,3,0))</f>
        <v/>
      </c>
      <c r="N587" s="246"/>
      <c r="O587" s="227" t="str">
        <f t="shared" si="2"/>
        <v/>
      </c>
      <c r="P587" s="158"/>
      <c r="Q587" s="247"/>
      <c r="R587" s="229" t="str">
        <f>IF(LEFT(A587,2)="PX",IF(K587="",0,VLOOKUP(K587,'Tong hop'!$N$10:$O$50000,2,0)),"")</f>
        <v/>
      </c>
      <c r="S587" s="230">
        <f t="shared" si="3"/>
        <v>0</v>
      </c>
      <c r="T587" s="229" t="str">
        <f>IF($K587="","",VLOOKUP($K587,'Tong hop'!$A$10:$K$50000,10,0))</f>
        <v/>
      </c>
      <c r="U587" s="230" t="str">
        <f>IF($K587="","",VLOOKUP($K587,'Tong hop'!$A$10:$K$50000,11,0))</f>
        <v/>
      </c>
      <c r="V587" s="231">
        <f t="shared" si="4"/>
        <v>0</v>
      </c>
      <c r="W587" s="231" t="str">
        <f t="shared" si="5"/>
        <v/>
      </c>
      <c r="X587" s="231">
        <f t="shared" si="6"/>
        <v>0</v>
      </c>
      <c r="Y587" s="231" t="str">
        <f t="shared" si="7"/>
        <v/>
      </c>
      <c r="Z587" s="232" t="str">
        <f t="shared" si="8"/>
        <v/>
      </c>
    </row>
    <row r="588" ht="15.75" customHeight="1">
      <c r="A588" s="112"/>
      <c r="B588" s="244"/>
      <c r="C588" s="245"/>
      <c r="D588" s="245"/>
      <c r="E588" s="220" t="str">
        <f>IF($D588="","",VLOOKUP($D588,DMKH!$A$9:$D$50006,2,0))</f>
        <v/>
      </c>
      <c r="F588" s="220" t="str">
        <f>IF($D588="","",VLOOKUP($D588,DMKH!$A$9:$D$50006,3,0))</f>
        <v/>
      </c>
      <c r="G588" s="220" t="str">
        <f>IF($D588="","",VLOOKUP($D588,DMKH!$A$9:$D$50006,4,0))</f>
        <v/>
      </c>
      <c r="H588" s="113"/>
      <c r="I588" s="113"/>
      <c r="J588" s="113"/>
      <c r="K588" s="112"/>
      <c r="L588" s="224" t="str">
        <f>IF($K588="","",VLOOKUP($K588,'Tong hop'!$A$10:$O$50000,2,0))</f>
        <v/>
      </c>
      <c r="M588" s="225" t="str">
        <f>IF($K588="","",VLOOKUP($K588,'Tong hop'!$A$10:$O$50000,3,0))</f>
        <v/>
      </c>
      <c r="N588" s="246"/>
      <c r="O588" s="227" t="str">
        <f t="shared" si="2"/>
        <v/>
      </c>
      <c r="P588" s="158"/>
      <c r="Q588" s="247"/>
      <c r="R588" s="229" t="str">
        <f>IF(LEFT(A588,2)="PX",IF(K588="",0,VLOOKUP(K588,'Tong hop'!$N$10:$O$50000,2,0)),"")</f>
        <v/>
      </c>
      <c r="S588" s="230">
        <f t="shared" si="3"/>
        <v>0</v>
      </c>
      <c r="T588" s="229" t="str">
        <f>IF($K588="","",VLOOKUP($K588,'Tong hop'!$A$10:$K$50000,10,0))</f>
        <v/>
      </c>
      <c r="U588" s="230" t="str">
        <f>IF($K588="","",VLOOKUP($K588,'Tong hop'!$A$10:$K$50000,11,0))</f>
        <v/>
      </c>
      <c r="V588" s="231">
        <f t="shared" si="4"/>
        <v>0</v>
      </c>
      <c r="W588" s="231" t="str">
        <f t="shared" si="5"/>
        <v/>
      </c>
      <c r="X588" s="231">
        <f t="shared" si="6"/>
        <v>0</v>
      </c>
      <c r="Y588" s="231" t="str">
        <f t="shared" si="7"/>
        <v/>
      </c>
      <c r="Z588" s="232" t="str">
        <f t="shared" si="8"/>
        <v/>
      </c>
    </row>
    <row r="589" ht="15.75" customHeight="1">
      <c r="A589" s="112"/>
      <c r="B589" s="244"/>
      <c r="C589" s="245"/>
      <c r="D589" s="245"/>
      <c r="E589" s="220" t="str">
        <f>IF($D589="","",VLOOKUP($D589,DMKH!$A$9:$D$50006,2,0))</f>
        <v/>
      </c>
      <c r="F589" s="220" t="str">
        <f>IF($D589="","",VLOOKUP($D589,DMKH!$A$9:$D$50006,3,0))</f>
        <v/>
      </c>
      <c r="G589" s="220" t="str">
        <f>IF($D589="","",VLOOKUP($D589,DMKH!$A$9:$D$50006,4,0))</f>
        <v/>
      </c>
      <c r="H589" s="113"/>
      <c r="I589" s="113"/>
      <c r="J589" s="113"/>
      <c r="K589" s="112"/>
      <c r="L589" s="224" t="str">
        <f>IF($K589="","",VLOOKUP($K589,'Tong hop'!$A$10:$O$50000,2,0))</f>
        <v/>
      </c>
      <c r="M589" s="225" t="str">
        <f>IF($K589="","",VLOOKUP($K589,'Tong hop'!$A$10:$O$50000,3,0))</f>
        <v/>
      </c>
      <c r="N589" s="246"/>
      <c r="O589" s="227" t="str">
        <f t="shared" si="2"/>
        <v/>
      </c>
      <c r="P589" s="158"/>
      <c r="Q589" s="247"/>
      <c r="R589" s="229" t="str">
        <f>IF(LEFT(A589,2)="PX",IF(K589="",0,VLOOKUP(K589,'Tong hop'!$N$10:$O$50000,2,0)),"")</f>
        <v/>
      </c>
      <c r="S589" s="230">
        <f t="shared" si="3"/>
        <v>0</v>
      </c>
      <c r="T589" s="229" t="str">
        <f>IF($K589="","",VLOOKUP($K589,'Tong hop'!$A$10:$K$50000,10,0))</f>
        <v/>
      </c>
      <c r="U589" s="230" t="str">
        <f>IF($K589="","",VLOOKUP($K589,'Tong hop'!$A$10:$K$50000,11,0))</f>
        <v/>
      </c>
      <c r="V589" s="231">
        <f t="shared" si="4"/>
        <v>0</v>
      </c>
      <c r="W589" s="231" t="str">
        <f t="shared" si="5"/>
        <v/>
      </c>
      <c r="X589" s="231">
        <f t="shared" si="6"/>
        <v>0</v>
      </c>
      <c r="Y589" s="231" t="str">
        <f t="shared" si="7"/>
        <v/>
      </c>
      <c r="Z589" s="232" t="str">
        <f t="shared" si="8"/>
        <v/>
      </c>
    </row>
    <row r="590" ht="15.75" customHeight="1">
      <c r="A590" s="112"/>
      <c r="B590" s="244"/>
      <c r="C590" s="245"/>
      <c r="D590" s="245"/>
      <c r="E590" s="220" t="str">
        <f>IF($D590="","",VLOOKUP($D590,DMKH!$A$9:$D$50006,2,0))</f>
        <v/>
      </c>
      <c r="F590" s="220" t="str">
        <f>IF($D590="","",VLOOKUP($D590,DMKH!$A$9:$D$50006,3,0))</f>
        <v/>
      </c>
      <c r="G590" s="220" t="str">
        <f>IF($D590="","",VLOOKUP($D590,DMKH!$A$9:$D$50006,4,0))</f>
        <v/>
      </c>
      <c r="H590" s="113"/>
      <c r="I590" s="113"/>
      <c r="J590" s="113"/>
      <c r="K590" s="112"/>
      <c r="L590" s="224" t="str">
        <f>IF($K590="","",VLOOKUP($K590,'Tong hop'!$A$10:$O$50000,2,0))</f>
        <v/>
      </c>
      <c r="M590" s="225" t="str">
        <f>IF($K590="","",VLOOKUP($K590,'Tong hop'!$A$10:$O$50000,3,0))</f>
        <v/>
      </c>
      <c r="N590" s="246"/>
      <c r="O590" s="227" t="str">
        <f t="shared" si="2"/>
        <v/>
      </c>
      <c r="P590" s="158"/>
      <c r="Q590" s="247"/>
      <c r="R590" s="229" t="str">
        <f>IF(LEFT(A590,2)="PX",IF(K590="",0,VLOOKUP(K590,'Tong hop'!$N$10:$O$50000,2,0)),"")</f>
        <v/>
      </c>
      <c r="S590" s="230">
        <f t="shared" si="3"/>
        <v>0</v>
      </c>
      <c r="T590" s="229" t="str">
        <f>IF($K590="","",VLOOKUP($K590,'Tong hop'!$A$10:$K$50000,10,0))</f>
        <v/>
      </c>
      <c r="U590" s="230" t="str">
        <f>IF($K590="","",VLOOKUP($K590,'Tong hop'!$A$10:$K$50000,11,0))</f>
        <v/>
      </c>
      <c r="V590" s="231">
        <f t="shared" si="4"/>
        <v>0</v>
      </c>
      <c r="W590" s="231" t="str">
        <f t="shared" si="5"/>
        <v/>
      </c>
      <c r="X590" s="231">
        <f t="shared" si="6"/>
        <v>0</v>
      </c>
      <c r="Y590" s="231" t="str">
        <f t="shared" si="7"/>
        <v/>
      </c>
      <c r="Z590" s="232" t="str">
        <f t="shared" si="8"/>
        <v/>
      </c>
    </row>
    <row r="591" ht="15.75" customHeight="1">
      <c r="A591" s="112"/>
      <c r="B591" s="244"/>
      <c r="C591" s="245"/>
      <c r="D591" s="245"/>
      <c r="E591" s="220" t="str">
        <f>IF($D591="","",VLOOKUP($D591,DMKH!$A$9:$D$50006,2,0))</f>
        <v/>
      </c>
      <c r="F591" s="220" t="str">
        <f>IF($D591="","",VLOOKUP($D591,DMKH!$A$9:$D$50006,3,0))</f>
        <v/>
      </c>
      <c r="G591" s="220" t="str">
        <f>IF($D591="","",VLOOKUP($D591,DMKH!$A$9:$D$50006,4,0))</f>
        <v/>
      </c>
      <c r="H591" s="113"/>
      <c r="I591" s="113"/>
      <c r="J591" s="113"/>
      <c r="K591" s="112"/>
      <c r="L591" s="224" t="str">
        <f>IF($K591="","",VLOOKUP($K591,'Tong hop'!$A$10:$O$50000,2,0))</f>
        <v/>
      </c>
      <c r="M591" s="225" t="str">
        <f>IF($K591="","",VLOOKUP($K591,'Tong hop'!$A$10:$O$50000,3,0))</f>
        <v/>
      </c>
      <c r="N591" s="246"/>
      <c r="O591" s="227" t="str">
        <f t="shared" si="2"/>
        <v/>
      </c>
      <c r="P591" s="158"/>
      <c r="Q591" s="247"/>
      <c r="R591" s="229" t="str">
        <f>IF(LEFT(A591,2)="PX",IF(K591="",0,VLOOKUP(K591,'Tong hop'!$N$10:$O$50000,2,0)),"")</f>
        <v/>
      </c>
      <c r="S591" s="230">
        <f t="shared" si="3"/>
        <v>0</v>
      </c>
      <c r="T591" s="229" t="str">
        <f>IF($K591="","",VLOOKUP($K591,'Tong hop'!$A$10:$K$50000,10,0))</f>
        <v/>
      </c>
      <c r="U591" s="230" t="str">
        <f>IF($K591="","",VLOOKUP($K591,'Tong hop'!$A$10:$K$50000,11,0))</f>
        <v/>
      </c>
      <c r="V591" s="231">
        <f t="shared" si="4"/>
        <v>0</v>
      </c>
      <c r="W591" s="231" t="str">
        <f t="shared" si="5"/>
        <v/>
      </c>
      <c r="X591" s="231">
        <f t="shared" si="6"/>
        <v>0</v>
      </c>
      <c r="Y591" s="231" t="str">
        <f t="shared" si="7"/>
        <v/>
      </c>
      <c r="Z591" s="232" t="str">
        <f t="shared" si="8"/>
        <v/>
      </c>
    </row>
    <row r="592" ht="15.75" customHeight="1">
      <c r="A592" s="112"/>
      <c r="B592" s="244"/>
      <c r="C592" s="245"/>
      <c r="D592" s="245"/>
      <c r="E592" s="220" t="str">
        <f>IF($D592="","",VLOOKUP($D592,DMKH!$A$9:$D$50006,2,0))</f>
        <v/>
      </c>
      <c r="F592" s="220" t="str">
        <f>IF($D592="","",VLOOKUP($D592,DMKH!$A$9:$D$50006,3,0))</f>
        <v/>
      </c>
      <c r="G592" s="220" t="str">
        <f>IF($D592="","",VLOOKUP($D592,DMKH!$A$9:$D$50006,4,0))</f>
        <v/>
      </c>
      <c r="H592" s="113"/>
      <c r="I592" s="113"/>
      <c r="J592" s="113"/>
      <c r="K592" s="112"/>
      <c r="L592" s="224" t="str">
        <f>IF($K592="","",VLOOKUP($K592,'Tong hop'!$A$10:$O$50000,2,0))</f>
        <v/>
      </c>
      <c r="M592" s="225" t="str">
        <f>IF($K592="","",VLOOKUP($K592,'Tong hop'!$A$10:$O$50000,3,0))</f>
        <v/>
      </c>
      <c r="N592" s="246"/>
      <c r="O592" s="227" t="str">
        <f t="shared" si="2"/>
        <v/>
      </c>
      <c r="P592" s="158"/>
      <c r="Q592" s="247"/>
      <c r="R592" s="229" t="str">
        <f>IF(LEFT(A592,2)="PX",IF(K592="",0,VLOOKUP(K592,'Tong hop'!$N$10:$O$50000,2,0)),"")</f>
        <v/>
      </c>
      <c r="S592" s="230">
        <f t="shared" si="3"/>
        <v>0</v>
      </c>
      <c r="T592" s="229" t="str">
        <f>IF($K592="","",VLOOKUP($K592,'Tong hop'!$A$10:$K$50000,10,0))</f>
        <v/>
      </c>
      <c r="U592" s="230" t="str">
        <f>IF($K592="","",VLOOKUP($K592,'Tong hop'!$A$10:$K$50000,11,0))</f>
        <v/>
      </c>
      <c r="V592" s="231">
        <f t="shared" si="4"/>
        <v>0</v>
      </c>
      <c r="W592" s="231" t="str">
        <f t="shared" si="5"/>
        <v/>
      </c>
      <c r="X592" s="231">
        <f t="shared" si="6"/>
        <v>0</v>
      </c>
      <c r="Y592" s="231" t="str">
        <f t="shared" si="7"/>
        <v/>
      </c>
      <c r="Z592" s="232" t="str">
        <f t="shared" si="8"/>
        <v/>
      </c>
    </row>
    <row r="593" ht="15.75" customHeight="1">
      <c r="A593" s="112"/>
      <c r="B593" s="244"/>
      <c r="C593" s="245"/>
      <c r="D593" s="245"/>
      <c r="E593" s="220" t="str">
        <f>IF($D593="","",VLOOKUP($D593,DMKH!$A$9:$D$50006,2,0))</f>
        <v/>
      </c>
      <c r="F593" s="220" t="str">
        <f>IF($D593="","",VLOOKUP($D593,DMKH!$A$9:$D$50006,3,0))</f>
        <v/>
      </c>
      <c r="G593" s="220" t="str">
        <f>IF($D593="","",VLOOKUP($D593,DMKH!$A$9:$D$50006,4,0))</f>
        <v/>
      </c>
      <c r="H593" s="113"/>
      <c r="I593" s="113"/>
      <c r="J593" s="113"/>
      <c r="K593" s="112"/>
      <c r="L593" s="224" t="str">
        <f>IF($K593="","",VLOOKUP($K593,'Tong hop'!$A$10:$O$50000,2,0))</f>
        <v/>
      </c>
      <c r="M593" s="225" t="str">
        <f>IF($K593="","",VLOOKUP($K593,'Tong hop'!$A$10:$O$50000,3,0))</f>
        <v/>
      </c>
      <c r="N593" s="246"/>
      <c r="O593" s="227" t="str">
        <f t="shared" si="2"/>
        <v/>
      </c>
      <c r="P593" s="158"/>
      <c r="Q593" s="247"/>
      <c r="R593" s="229" t="str">
        <f>IF(LEFT(A593,2)="PX",IF(K593="",0,VLOOKUP(K593,'Tong hop'!$N$10:$O$50000,2,0)),"")</f>
        <v/>
      </c>
      <c r="S593" s="230">
        <f t="shared" si="3"/>
        <v>0</v>
      </c>
      <c r="T593" s="229" t="str">
        <f>IF($K593="","",VLOOKUP($K593,'Tong hop'!$A$10:$K$50000,10,0))</f>
        <v/>
      </c>
      <c r="U593" s="230" t="str">
        <f>IF($K593="","",VLOOKUP($K593,'Tong hop'!$A$10:$K$50000,11,0))</f>
        <v/>
      </c>
      <c r="V593" s="231">
        <f t="shared" si="4"/>
        <v>0</v>
      </c>
      <c r="W593" s="231" t="str">
        <f t="shared" si="5"/>
        <v/>
      </c>
      <c r="X593" s="231">
        <f t="shared" si="6"/>
        <v>0</v>
      </c>
      <c r="Y593" s="231" t="str">
        <f t="shared" si="7"/>
        <v/>
      </c>
      <c r="Z593" s="232" t="str">
        <f t="shared" si="8"/>
        <v/>
      </c>
    </row>
    <row r="594" ht="15.75" customHeight="1">
      <c r="A594" s="112"/>
      <c r="B594" s="244"/>
      <c r="C594" s="245"/>
      <c r="D594" s="245"/>
      <c r="E594" s="220" t="str">
        <f>IF($D594="","",VLOOKUP($D594,DMKH!$A$9:$D$50006,2,0))</f>
        <v/>
      </c>
      <c r="F594" s="220" t="str">
        <f>IF($D594="","",VLOOKUP($D594,DMKH!$A$9:$D$50006,3,0))</f>
        <v/>
      </c>
      <c r="G594" s="220" t="str">
        <f>IF($D594="","",VLOOKUP($D594,DMKH!$A$9:$D$50006,4,0))</f>
        <v/>
      </c>
      <c r="H594" s="113"/>
      <c r="I594" s="113"/>
      <c r="J594" s="113"/>
      <c r="K594" s="112"/>
      <c r="L594" s="224" t="str">
        <f>IF($K594="","",VLOOKUP($K594,'Tong hop'!$A$10:$O$50000,2,0))</f>
        <v/>
      </c>
      <c r="M594" s="225" t="str">
        <f>IF($K594="","",VLOOKUP($K594,'Tong hop'!$A$10:$O$50000,3,0))</f>
        <v/>
      </c>
      <c r="N594" s="246"/>
      <c r="O594" s="227" t="str">
        <f t="shared" si="2"/>
        <v/>
      </c>
      <c r="P594" s="158"/>
      <c r="Q594" s="247"/>
      <c r="R594" s="229" t="str">
        <f>IF(LEFT(A594,2)="PX",IF(K594="",0,VLOOKUP(K594,'Tong hop'!$N$10:$O$50000,2,0)),"")</f>
        <v/>
      </c>
      <c r="S594" s="230">
        <f t="shared" si="3"/>
        <v>0</v>
      </c>
      <c r="T594" s="229" t="str">
        <f>IF($K594="","",VLOOKUP($K594,'Tong hop'!$A$10:$K$50000,10,0))</f>
        <v/>
      </c>
      <c r="U594" s="230" t="str">
        <f>IF($K594="","",VLOOKUP($K594,'Tong hop'!$A$10:$K$50000,11,0))</f>
        <v/>
      </c>
      <c r="V594" s="231">
        <f t="shared" si="4"/>
        <v>0</v>
      </c>
      <c r="W594" s="231" t="str">
        <f t="shared" si="5"/>
        <v/>
      </c>
      <c r="X594" s="231">
        <f t="shared" si="6"/>
        <v>0</v>
      </c>
      <c r="Y594" s="231" t="str">
        <f t="shared" si="7"/>
        <v/>
      </c>
      <c r="Z594" s="232" t="str">
        <f t="shared" si="8"/>
        <v/>
      </c>
    </row>
    <row r="595" ht="15.75" customHeight="1">
      <c r="A595" s="112"/>
      <c r="B595" s="244"/>
      <c r="C595" s="245"/>
      <c r="D595" s="245"/>
      <c r="E595" s="220" t="str">
        <f>IF($D595="","",VLOOKUP($D595,DMKH!$A$9:$D$50006,2,0))</f>
        <v/>
      </c>
      <c r="F595" s="220" t="str">
        <f>IF($D595="","",VLOOKUP($D595,DMKH!$A$9:$D$50006,3,0))</f>
        <v/>
      </c>
      <c r="G595" s="220" t="str">
        <f>IF($D595="","",VLOOKUP($D595,DMKH!$A$9:$D$50006,4,0))</f>
        <v/>
      </c>
      <c r="H595" s="113"/>
      <c r="I595" s="113"/>
      <c r="J595" s="113"/>
      <c r="K595" s="112"/>
      <c r="L595" s="224" t="str">
        <f>IF($K595="","",VLOOKUP($K595,'Tong hop'!$A$10:$O$50000,2,0))</f>
        <v/>
      </c>
      <c r="M595" s="225" t="str">
        <f>IF($K595="","",VLOOKUP($K595,'Tong hop'!$A$10:$O$50000,3,0))</f>
        <v/>
      </c>
      <c r="N595" s="246"/>
      <c r="O595" s="227" t="str">
        <f t="shared" si="2"/>
        <v/>
      </c>
      <c r="P595" s="158"/>
      <c r="Q595" s="247"/>
      <c r="R595" s="229" t="str">
        <f>IF(LEFT(A595,2)="PX",IF(K595="",0,VLOOKUP(K595,'Tong hop'!$N$10:$O$50000,2,0)),"")</f>
        <v/>
      </c>
      <c r="S595" s="230">
        <f t="shared" si="3"/>
        <v>0</v>
      </c>
      <c r="T595" s="229" t="str">
        <f>IF($K595="","",VLOOKUP($K595,'Tong hop'!$A$10:$K$50000,10,0))</f>
        <v/>
      </c>
      <c r="U595" s="230" t="str">
        <f>IF($K595="","",VLOOKUP($K595,'Tong hop'!$A$10:$K$50000,11,0))</f>
        <v/>
      </c>
      <c r="V595" s="231">
        <f t="shared" si="4"/>
        <v>0</v>
      </c>
      <c r="W595" s="231" t="str">
        <f t="shared" si="5"/>
        <v/>
      </c>
      <c r="X595" s="231">
        <f t="shared" si="6"/>
        <v>0</v>
      </c>
      <c r="Y595" s="231" t="str">
        <f t="shared" si="7"/>
        <v/>
      </c>
      <c r="Z595" s="232" t="str">
        <f t="shared" si="8"/>
        <v/>
      </c>
    </row>
    <row r="596" ht="15.75" customHeight="1">
      <c r="A596" s="112"/>
      <c r="B596" s="244"/>
      <c r="C596" s="245"/>
      <c r="D596" s="245"/>
      <c r="E596" s="220" t="str">
        <f>IF($D596="","",VLOOKUP($D596,DMKH!$A$9:$D$50006,2,0))</f>
        <v/>
      </c>
      <c r="F596" s="220" t="str">
        <f>IF($D596="","",VLOOKUP($D596,DMKH!$A$9:$D$50006,3,0))</f>
        <v/>
      </c>
      <c r="G596" s="220" t="str">
        <f>IF($D596="","",VLOOKUP($D596,DMKH!$A$9:$D$50006,4,0))</f>
        <v/>
      </c>
      <c r="H596" s="113"/>
      <c r="I596" s="113"/>
      <c r="J596" s="113"/>
      <c r="K596" s="112"/>
      <c r="L596" s="224" t="str">
        <f>IF($K596="","",VLOOKUP($K596,'Tong hop'!$A$10:$O$50000,2,0))</f>
        <v/>
      </c>
      <c r="M596" s="225" t="str">
        <f>IF($K596="","",VLOOKUP($K596,'Tong hop'!$A$10:$O$50000,3,0))</f>
        <v/>
      </c>
      <c r="N596" s="246"/>
      <c r="O596" s="227" t="str">
        <f t="shared" si="2"/>
        <v/>
      </c>
      <c r="P596" s="158"/>
      <c r="Q596" s="247"/>
      <c r="R596" s="229" t="str">
        <f>IF(LEFT(A596,2)="PX",IF(K596="",0,VLOOKUP(K596,'Tong hop'!$N$10:$O$50000,2,0)),"")</f>
        <v/>
      </c>
      <c r="S596" s="230">
        <f t="shared" si="3"/>
        <v>0</v>
      </c>
      <c r="T596" s="229" t="str">
        <f>IF($K596="","",VLOOKUP($K596,'Tong hop'!$A$10:$K$50000,10,0))</f>
        <v/>
      </c>
      <c r="U596" s="230" t="str">
        <f>IF($K596="","",VLOOKUP($K596,'Tong hop'!$A$10:$K$50000,11,0))</f>
        <v/>
      </c>
      <c r="V596" s="231">
        <f t="shared" si="4"/>
        <v>0</v>
      </c>
      <c r="W596" s="231" t="str">
        <f t="shared" si="5"/>
        <v/>
      </c>
      <c r="X596" s="231">
        <f t="shared" si="6"/>
        <v>0</v>
      </c>
      <c r="Y596" s="231" t="str">
        <f t="shared" si="7"/>
        <v/>
      </c>
      <c r="Z596" s="232" t="str">
        <f t="shared" si="8"/>
        <v/>
      </c>
    </row>
    <row r="597" ht="15.75" customHeight="1">
      <c r="A597" s="112"/>
      <c r="B597" s="244"/>
      <c r="C597" s="245"/>
      <c r="D597" s="245"/>
      <c r="E597" s="220" t="str">
        <f>IF($D597="","",VLOOKUP($D597,DMKH!$A$9:$D$50006,2,0))</f>
        <v/>
      </c>
      <c r="F597" s="220" t="str">
        <f>IF($D597="","",VLOOKUP($D597,DMKH!$A$9:$D$50006,3,0))</f>
        <v/>
      </c>
      <c r="G597" s="220" t="str">
        <f>IF($D597="","",VLOOKUP($D597,DMKH!$A$9:$D$50006,4,0))</f>
        <v/>
      </c>
      <c r="H597" s="113"/>
      <c r="I597" s="113"/>
      <c r="J597" s="113"/>
      <c r="K597" s="112"/>
      <c r="L597" s="224" t="str">
        <f>IF($K597="","",VLOOKUP($K597,'Tong hop'!$A$10:$O$50000,2,0))</f>
        <v/>
      </c>
      <c r="M597" s="225" t="str">
        <f>IF($K597="","",VLOOKUP($K597,'Tong hop'!$A$10:$O$50000,3,0))</f>
        <v/>
      </c>
      <c r="N597" s="246"/>
      <c r="O597" s="227" t="str">
        <f t="shared" si="2"/>
        <v/>
      </c>
      <c r="P597" s="158"/>
      <c r="Q597" s="247"/>
      <c r="R597" s="229" t="str">
        <f>IF(LEFT(A597,2)="PX",IF(K597="",0,VLOOKUP(K597,'Tong hop'!$N$10:$O$50000,2,0)),"")</f>
        <v/>
      </c>
      <c r="S597" s="230">
        <f t="shared" si="3"/>
        <v>0</v>
      </c>
      <c r="T597" s="229" t="str">
        <f>IF($K597="","",VLOOKUP($K597,'Tong hop'!$A$10:$K$50000,10,0))</f>
        <v/>
      </c>
      <c r="U597" s="230" t="str">
        <f>IF($K597="","",VLOOKUP($K597,'Tong hop'!$A$10:$K$50000,11,0))</f>
        <v/>
      </c>
      <c r="V597" s="231">
        <f t="shared" si="4"/>
        <v>0</v>
      </c>
      <c r="W597" s="231" t="str">
        <f t="shared" si="5"/>
        <v/>
      </c>
      <c r="X597" s="231">
        <f t="shared" si="6"/>
        <v>0</v>
      </c>
      <c r="Y597" s="231" t="str">
        <f t="shared" si="7"/>
        <v/>
      </c>
      <c r="Z597" s="232" t="str">
        <f t="shared" si="8"/>
        <v/>
      </c>
    </row>
    <row r="598" ht="15.75" customHeight="1">
      <c r="A598" s="112"/>
      <c r="B598" s="244"/>
      <c r="C598" s="245"/>
      <c r="D598" s="245"/>
      <c r="E598" s="220" t="str">
        <f>IF($D598="","",VLOOKUP($D598,DMKH!$A$9:$D$50006,2,0))</f>
        <v/>
      </c>
      <c r="F598" s="220" t="str">
        <f>IF($D598="","",VLOOKUP($D598,DMKH!$A$9:$D$50006,3,0))</f>
        <v/>
      </c>
      <c r="G598" s="220" t="str">
        <f>IF($D598="","",VLOOKUP($D598,DMKH!$A$9:$D$50006,4,0))</f>
        <v/>
      </c>
      <c r="H598" s="113"/>
      <c r="I598" s="113"/>
      <c r="J598" s="113"/>
      <c r="K598" s="112"/>
      <c r="L598" s="224" t="str">
        <f>IF($K598="","",VLOOKUP($K598,'Tong hop'!$A$10:$O$50000,2,0))</f>
        <v/>
      </c>
      <c r="M598" s="225" t="str">
        <f>IF($K598="","",VLOOKUP($K598,'Tong hop'!$A$10:$O$50000,3,0))</f>
        <v/>
      </c>
      <c r="N598" s="246"/>
      <c r="O598" s="227" t="str">
        <f t="shared" si="2"/>
        <v/>
      </c>
      <c r="P598" s="158"/>
      <c r="Q598" s="247"/>
      <c r="R598" s="229" t="str">
        <f>IF(LEFT(A598,2)="PX",IF(K598="",0,VLOOKUP(K598,'Tong hop'!$N$10:$O$50000,2,0)),"")</f>
        <v/>
      </c>
      <c r="S598" s="230">
        <f t="shared" si="3"/>
        <v>0</v>
      </c>
      <c r="T598" s="229" t="str">
        <f>IF($K598="","",VLOOKUP($K598,'Tong hop'!$A$10:$K$50000,10,0))</f>
        <v/>
      </c>
      <c r="U598" s="230" t="str">
        <f>IF($K598="","",VLOOKUP($K598,'Tong hop'!$A$10:$K$50000,11,0))</f>
        <v/>
      </c>
      <c r="V598" s="231">
        <f t="shared" si="4"/>
        <v>0</v>
      </c>
      <c r="W598" s="231" t="str">
        <f t="shared" si="5"/>
        <v/>
      </c>
      <c r="X598" s="231">
        <f t="shared" si="6"/>
        <v>0</v>
      </c>
      <c r="Y598" s="231" t="str">
        <f t="shared" si="7"/>
        <v/>
      </c>
      <c r="Z598" s="232" t="str">
        <f t="shared" si="8"/>
        <v/>
      </c>
    </row>
    <row r="599" ht="15.75" customHeight="1">
      <c r="A599" s="112"/>
      <c r="B599" s="244"/>
      <c r="C599" s="245"/>
      <c r="D599" s="245"/>
      <c r="E599" s="220" t="str">
        <f>IF($D599="","",VLOOKUP($D599,DMKH!$A$9:$D$50006,2,0))</f>
        <v/>
      </c>
      <c r="F599" s="220" t="str">
        <f>IF($D599="","",VLOOKUP($D599,DMKH!$A$9:$D$50006,3,0))</f>
        <v/>
      </c>
      <c r="G599" s="220" t="str">
        <f>IF($D599="","",VLOOKUP($D599,DMKH!$A$9:$D$50006,4,0))</f>
        <v/>
      </c>
      <c r="H599" s="113"/>
      <c r="I599" s="113"/>
      <c r="J599" s="113"/>
      <c r="K599" s="112"/>
      <c r="L599" s="224" t="str">
        <f>IF($K599="","",VLOOKUP($K599,'Tong hop'!$A$10:$O$50000,2,0))</f>
        <v/>
      </c>
      <c r="M599" s="225" t="str">
        <f>IF($K599="","",VLOOKUP($K599,'Tong hop'!$A$10:$O$50000,3,0))</f>
        <v/>
      </c>
      <c r="N599" s="246"/>
      <c r="O599" s="227" t="str">
        <f t="shared" si="2"/>
        <v/>
      </c>
      <c r="P599" s="158"/>
      <c r="Q599" s="247"/>
      <c r="R599" s="229" t="str">
        <f>IF(LEFT(A599,2)="PX",IF(K599="",0,VLOOKUP(K599,'Tong hop'!$N$10:$O$50000,2,0)),"")</f>
        <v/>
      </c>
      <c r="S599" s="230">
        <f t="shared" si="3"/>
        <v>0</v>
      </c>
      <c r="T599" s="229" t="str">
        <f>IF($K599="","",VLOOKUP($K599,'Tong hop'!$A$10:$K$50000,10,0))</f>
        <v/>
      </c>
      <c r="U599" s="230" t="str">
        <f>IF($K599="","",VLOOKUP($K599,'Tong hop'!$A$10:$K$50000,11,0))</f>
        <v/>
      </c>
      <c r="V599" s="231">
        <f t="shared" si="4"/>
        <v>0</v>
      </c>
      <c r="W599" s="231" t="str">
        <f t="shared" si="5"/>
        <v/>
      </c>
      <c r="X599" s="231">
        <f t="shared" si="6"/>
        <v>0</v>
      </c>
      <c r="Y599" s="231" t="str">
        <f t="shared" si="7"/>
        <v/>
      </c>
      <c r="Z599" s="232" t="str">
        <f t="shared" si="8"/>
        <v/>
      </c>
    </row>
    <row r="600" ht="15.75" customHeight="1">
      <c r="A600" s="112"/>
      <c r="B600" s="244"/>
      <c r="C600" s="245"/>
      <c r="D600" s="245"/>
      <c r="E600" s="220" t="str">
        <f>IF($D600="","",VLOOKUP($D600,DMKH!$A$9:$D$50006,2,0))</f>
        <v/>
      </c>
      <c r="F600" s="220" t="str">
        <f>IF($D600="","",VLOOKUP($D600,DMKH!$A$9:$D$50006,3,0))</f>
        <v/>
      </c>
      <c r="G600" s="220" t="str">
        <f>IF($D600="","",VLOOKUP($D600,DMKH!$A$9:$D$50006,4,0))</f>
        <v/>
      </c>
      <c r="H600" s="113"/>
      <c r="I600" s="113"/>
      <c r="J600" s="113"/>
      <c r="K600" s="112"/>
      <c r="L600" s="224" t="str">
        <f>IF($K600="","",VLOOKUP($K600,'Tong hop'!$A$10:$O$50000,2,0))</f>
        <v/>
      </c>
      <c r="M600" s="225" t="str">
        <f>IF($K600="","",VLOOKUP($K600,'Tong hop'!$A$10:$O$50000,3,0))</f>
        <v/>
      </c>
      <c r="N600" s="246"/>
      <c r="O600" s="227" t="str">
        <f t="shared" si="2"/>
        <v/>
      </c>
      <c r="P600" s="158"/>
      <c r="Q600" s="247"/>
      <c r="R600" s="229" t="str">
        <f>IF(LEFT(A600,2)="PX",IF(K600="",0,VLOOKUP(K600,'Tong hop'!$N$10:$O$50000,2,0)),"")</f>
        <v/>
      </c>
      <c r="S600" s="230">
        <f t="shared" si="3"/>
        <v>0</v>
      </c>
      <c r="T600" s="229" t="str">
        <f>IF($K600="","",VLOOKUP($K600,'Tong hop'!$A$10:$K$50000,10,0))</f>
        <v/>
      </c>
      <c r="U600" s="230" t="str">
        <f>IF($K600="","",VLOOKUP($K600,'Tong hop'!$A$10:$K$50000,11,0))</f>
        <v/>
      </c>
      <c r="V600" s="231">
        <f t="shared" si="4"/>
        <v>0</v>
      </c>
      <c r="W600" s="231" t="str">
        <f t="shared" si="5"/>
        <v/>
      </c>
      <c r="X600" s="231">
        <f t="shared" si="6"/>
        <v>0</v>
      </c>
      <c r="Y600" s="231" t="str">
        <f t="shared" si="7"/>
        <v/>
      </c>
      <c r="Z600" s="232" t="str">
        <f t="shared" si="8"/>
        <v/>
      </c>
    </row>
    <row r="601" ht="15.75" customHeight="1">
      <c r="A601" s="112"/>
      <c r="B601" s="244"/>
      <c r="C601" s="245"/>
      <c r="D601" s="245"/>
      <c r="E601" s="220" t="str">
        <f>IF($D601="","",VLOOKUP($D601,DMKH!$A$9:$D$50006,2,0))</f>
        <v/>
      </c>
      <c r="F601" s="220" t="str">
        <f>IF($D601="","",VLOOKUP($D601,DMKH!$A$9:$D$50006,3,0))</f>
        <v/>
      </c>
      <c r="G601" s="220" t="str">
        <f>IF($D601="","",VLOOKUP($D601,DMKH!$A$9:$D$50006,4,0))</f>
        <v/>
      </c>
      <c r="H601" s="113"/>
      <c r="I601" s="113"/>
      <c r="J601" s="113"/>
      <c r="K601" s="112"/>
      <c r="L601" s="224" t="str">
        <f>IF($K601="","",VLOOKUP($K601,'Tong hop'!$A$10:$O$50000,2,0))</f>
        <v/>
      </c>
      <c r="M601" s="225" t="str">
        <f>IF($K601="","",VLOOKUP($K601,'Tong hop'!$A$10:$O$50000,3,0))</f>
        <v/>
      </c>
      <c r="N601" s="246"/>
      <c r="O601" s="227" t="str">
        <f t="shared" si="2"/>
        <v/>
      </c>
      <c r="P601" s="158"/>
      <c r="Q601" s="247"/>
      <c r="R601" s="229" t="str">
        <f>IF(LEFT(A601,2)="PX",IF(K601="",0,VLOOKUP(K601,'Tong hop'!$N$10:$O$50000,2,0)),"")</f>
        <v/>
      </c>
      <c r="S601" s="230">
        <f t="shared" si="3"/>
        <v>0</v>
      </c>
      <c r="T601" s="229" t="str">
        <f>IF($K601="","",VLOOKUP($K601,'Tong hop'!$A$10:$K$50000,10,0))</f>
        <v/>
      </c>
      <c r="U601" s="230" t="str">
        <f>IF($K601="","",VLOOKUP($K601,'Tong hop'!$A$10:$K$50000,11,0))</f>
        <v/>
      </c>
      <c r="V601" s="231">
        <f t="shared" si="4"/>
        <v>0</v>
      </c>
      <c r="W601" s="231" t="str">
        <f t="shared" si="5"/>
        <v/>
      </c>
      <c r="X601" s="231">
        <f t="shared" si="6"/>
        <v>0</v>
      </c>
      <c r="Y601" s="231" t="str">
        <f t="shared" si="7"/>
        <v/>
      </c>
      <c r="Z601" s="232" t="str">
        <f t="shared" si="8"/>
        <v/>
      </c>
    </row>
    <row r="602" ht="15.75" customHeight="1">
      <c r="A602" s="112"/>
      <c r="B602" s="244"/>
      <c r="C602" s="245"/>
      <c r="D602" s="245"/>
      <c r="E602" s="220" t="str">
        <f>IF($D602="","",VLOOKUP($D602,DMKH!$A$9:$D$50006,2,0))</f>
        <v/>
      </c>
      <c r="F602" s="220" t="str">
        <f>IF($D602="","",VLOOKUP($D602,DMKH!$A$9:$D$50006,3,0))</f>
        <v/>
      </c>
      <c r="G602" s="220" t="str">
        <f>IF($D602="","",VLOOKUP($D602,DMKH!$A$9:$D$50006,4,0))</f>
        <v/>
      </c>
      <c r="H602" s="113"/>
      <c r="I602" s="113"/>
      <c r="J602" s="113"/>
      <c r="K602" s="112"/>
      <c r="L602" s="224" t="str">
        <f>IF($K602="","",VLOOKUP($K602,'Tong hop'!$A$10:$O$50000,2,0))</f>
        <v/>
      </c>
      <c r="M602" s="225" t="str">
        <f>IF($K602="","",VLOOKUP($K602,'Tong hop'!$A$10:$O$50000,3,0))</f>
        <v/>
      </c>
      <c r="N602" s="246"/>
      <c r="O602" s="227" t="str">
        <f t="shared" si="2"/>
        <v/>
      </c>
      <c r="P602" s="158"/>
      <c r="Q602" s="247"/>
      <c r="R602" s="229" t="str">
        <f>IF(LEFT(A602,2)="PX",IF(K602="",0,VLOOKUP(K602,'Tong hop'!$N$10:$O$50000,2,0)),"")</f>
        <v/>
      </c>
      <c r="S602" s="230">
        <f t="shared" si="3"/>
        <v>0</v>
      </c>
      <c r="T602" s="229" t="str">
        <f>IF($K602="","",VLOOKUP($K602,'Tong hop'!$A$10:$K$50000,10,0))</f>
        <v/>
      </c>
      <c r="U602" s="230" t="str">
        <f>IF($K602="","",VLOOKUP($K602,'Tong hop'!$A$10:$K$50000,11,0))</f>
        <v/>
      </c>
      <c r="V602" s="231">
        <f t="shared" si="4"/>
        <v>0</v>
      </c>
      <c r="W602" s="231" t="str">
        <f t="shared" si="5"/>
        <v/>
      </c>
      <c r="X602" s="231">
        <f t="shared" si="6"/>
        <v>0</v>
      </c>
      <c r="Y602" s="231" t="str">
        <f t="shared" si="7"/>
        <v/>
      </c>
      <c r="Z602" s="232" t="str">
        <f t="shared" si="8"/>
        <v/>
      </c>
    </row>
    <row r="603" ht="15.75" customHeight="1">
      <c r="A603" s="112"/>
      <c r="B603" s="244"/>
      <c r="C603" s="245"/>
      <c r="D603" s="245"/>
      <c r="E603" s="220" t="str">
        <f>IF($D603="","",VLOOKUP($D603,DMKH!$A$9:$D$50006,2,0))</f>
        <v/>
      </c>
      <c r="F603" s="220" t="str">
        <f>IF($D603="","",VLOOKUP($D603,DMKH!$A$9:$D$50006,3,0))</f>
        <v/>
      </c>
      <c r="G603" s="220" t="str">
        <f>IF($D603="","",VLOOKUP($D603,DMKH!$A$9:$D$50006,4,0))</f>
        <v/>
      </c>
      <c r="H603" s="113"/>
      <c r="I603" s="113"/>
      <c r="J603" s="113"/>
      <c r="K603" s="112"/>
      <c r="L603" s="224" t="str">
        <f>IF($K603="","",VLOOKUP($K603,'Tong hop'!$A$10:$O$50000,2,0))</f>
        <v/>
      </c>
      <c r="M603" s="225" t="str">
        <f>IF($K603="","",VLOOKUP($K603,'Tong hop'!$A$10:$O$50000,3,0))</f>
        <v/>
      </c>
      <c r="N603" s="246"/>
      <c r="O603" s="227" t="str">
        <f t="shared" si="2"/>
        <v/>
      </c>
      <c r="P603" s="158"/>
      <c r="Q603" s="247"/>
      <c r="R603" s="229" t="str">
        <f>IF(LEFT(A603,2)="PX",IF(K603="",0,VLOOKUP(K603,'Tong hop'!$N$10:$O$50000,2,0)),"")</f>
        <v/>
      </c>
      <c r="S603" s="230">
        <f t="shared" si="3"/>
        <v>0</v>
      </c>
      <c r="T603" s="229" t="str">
        <f>IF($K603="","",VLOOKUP($K603,'Tong hop'!$A$10:$K$50000,10,0))</f>
        <v/>
      </c>
      <c r="U603" s="230" t="str">
        <f>IF($K603="","",VLOOKUP($K603,'Tong hop'!$A$10:$K$50000,11,0))</f>
        <v/>
      </c>
      <c r="V603" s="231">
        <f t="shared" si="4"/>
        <v>0</v>
      </c>
      <c r="W603" s="231" t="str">
        <f t="shared" si="5"/>
        <v/>
      </c>
      <c r="X603" s="231">
        <f t="shared" si="6"/>
        <v>0</v>
      </c>
      <c r="Y603" s="231" t="str">
        <f t="shared" si="7"/>
        <v/>
      </c>
      <c r="Z603" s="232" t="str">
        <f t="shared" si="8"/>
        <v/>
      </c>
    </row>
    <row r="604" ht="15.75" customHeight="1">
      <c r="A604" s="112"/>
      <c r="B604" s="244"/>
      <c r="C604" s="245"/>
      <c r="D604" s="245"/>
      <c r="E604" s="220" t="str">
        <f>IF($D604="","",VLOOKUP($D604,DMKH!$A$9:$D$50006,2,0))</f>
        <v/>
      </c>
      <c r="F604" s="220" t="str">
        <f>IF($D604="","",VLOOKUP($D604,DMKH!$A$9:$D$50006,3,0))</f>
        <v/>
      </c>
      <c r="G604" s="220" t="str">
        <f>IF($D604="","",VLOOKUP($D604,DMKH!$A$9:$D$50006,4,0))</f>
        <v/>
      </c>
      <c r="H604" s="113"/>
      <c r="I604" s="113"/>
      <c r="J604" s="113"/>
      <c r="K604" s="112"/>
      <c r="L604" s="224" t="str">
        <f>IF($K604="","",VLOOKUP($K604,'Tong hop'!$A$10:$O$50000,2,0))</f>
        <v/>
      </c>
      <c r="M604" s="225" t="str">
        <f>IF($K604="","",VLOOKUP($K604,'Tong hop'!$A$10:$O$50000,3,0))</f>
        <v/>
      </c>
      <c r="N604" s="246"/>
      <c r="O604" s="227" t="str">
        <f t="shared" si="2"/>
        <v/>
      </c>
      <c r="P604" s="158"/>
      <c r="Q604" s="247"/>
      <c r="R604" s="229" t="str">
        <f>IF(LEFT(A604,2)="PX",IF(K604="",0,VLOOKUP(K604,'Tong hop'!$N$10:$O$50000,2,0)),"")</f>
        <v/>
      </c>
      <c r="S604" s="230">
        <f t="shared" si="3"/>
        <v>0</v>
      </c>
      <c r="T604" s="229" t="str">
        <f>IF($K604="","",VLOOKUP($K604,'Tong hop'!$A$10:$K$50000,10,0))</f>
        <v/>
      </c>
      <c r="U604" s="230" t="str">
        <f>IF($K604="","",VLOOKUP($K604,'Tong hop'!$A$10:$K$50000,11,0))</f>
        <v/>
      </c>
      <c r="V604" s="231">
        <f t="shared" si="4"/>
        <v>0</v>
      </c>
      <c r="W604" s="231" t="str">
        <f t="shared" si="5"/>
        <v/>
      </c>
      <c r="X604" s="231">
        <f t="shared" si="6"/>
        <v>0</v>
      </c>
      <c r="Y604" s="231" t="str">
        <f t="shared" si="7"/>
        <v/>
      </c>
      <c r="Z604" s="232" t="str">
        <f t="shared" si="8"/>
        <v/>
      </c>
    </row>
    <row r="605" ht="15.75" customHeight="1">
      <c r="A605" s="112"/>
      <c r="B605" s="244"/>
      <c r="C605" s="245"/>
      <c r="D605" s="245"/>
      <c r="E605" s="220" t="str">
        <f>IF($D605="","",VLOOKUP($D605,DMKH!$A$9:$D$50006,2,0))</f>
        <v/>
      </c>
      <c r="F605" s="220" t="str">
        <f>IF($D605="","",VLOOKUP($D605,DMKH!$A$9:$D$50006,3,0))</f>
        <v/>
      </c>
      <c r="G605" s="220" t="str">
        <f>IF($D605="","",VLOOKUP($D605,DMKH!$A$9:$D$50006,4,0))</f>
        <v/>
      </c>
      <c r="H605" s="113"/>
      <c r="I605" s="113"/>
      <c r="J605" s="113"/>
      <c r="K605" s="112"/>
      <c r="L605" s="224" t="str">
        <f>IF($K605="","",VLOOKUP($K605,'Tong hop'!$A$10:$O$50000,2,0))</f>
        <v/>
      </c>
      <c r="M605" s="225" t="str">
        <f>IF($K605="","",VLOOKUP($K605,'Tong hop'!$A$10:$O$50000,3,0))</f>
        <v/>
      </c>
      <c r="N605" s="246"/>
      <c r="O605" s="227" t="str">
        <f t="shared" si="2"/>
        <v/>
      </c>
      <c r="P605" s="158"/>
      <c r="Q605" s="247"/>
      <c r="R605" s="229" t="str">
        <f>IF(LEFT(A605,2)="PX",IF(K605="",0,VLOOKUP(K605,'Tong hop'!$N$10:$O$50000,2,0)),"")</f>
        <v/>
      </c>
      <c r="S605" s="230">
        <f t="shared" si="3"/>
        <v>0</v>
      </c>
      <c r="T605" s="229" t="str">
        <f>IF($K605="","",VLOOKUP($K605,'Tong hop'!$A$10:$K$50000,10,0))</f>
        <v/>
      </c>
      <c r="U605" s="230" t="str">
        <f>IF($K605="","",VLOOKUP($K605,'Tong hop'!$A$10:$K$50000,11,0))</f>
        <v/>
      </c>
      <c r="V605" s="231">
        <f t="shared" si="4"/>
        <v>0</v>
      </c>
      <c r="W605" s="231" t="str">
        <f t="shared" si="5"/>
        <v/>
      </c>
      <c r="X605" s="231">
        <f t="shared" si="6"/>
        <v>0</v>
      </c>
      <c r="Y605" s="231" t="str">
        <f t="shared" si="7"/>
        <v/>
      </c>
      <c r="Z605" s="232" t="str">
        <f t="shared" si="8"/>
        <v/>
      </c>
    </row>
    <row r="606" ht="15.75" customHeight="1">
      <c r="A606" s="112"/>
      <c r="B606" s="244"/>
      <c r="C606" s="245"/>
      <c r="D606" s="245"/>
      <c r="E606" s="220" t="str">
        <f>IF($D606="","",VLOOKUP($D606,DMKH!$A$9:$D$50006,2,0))</f>
        <v/>
      </c>
      <c r="F606" s="220" t="str">
        <f>IF($D606="","",VLOOKUP($D606,DMKH!$A$9:$D$50006,3,0))</f>
        <v/>
      </c>
      <c r="G606" s="220" t="str">
        <f>IF($D606="","",VLOOKUP($D606,DMKH!$A$9:$D$50006,4,0))</f>
        <v/>
      </c>
      <c r="H606" s="113"/>
      <c r="I606" s="113"/>
      <c r="J606" s="113"/>
      <c r="K606" s="112"/>
      <c r="L606" s="224" t="str">
        <f>IF($K606="","",VLOOKUP($K606,'Tong hop'!$A$10:$O$50000,2,0))</f>
        <v/>
      </c>
      <c r="M606" s="225" t="str">
        <f>IF($K606="","",VLOOKUP($K606,'Tong hop'!$A$10:$O$50000,3,0))</f>
        <v/>
      </c>
      <c r="N606" s="246"/>
      <c r="O606" s="227" t="str">
        <f t="shared" si="2"/>
        <v/>
      </c>
      <c r="P606" s="158"/>
      <c r="Q606" s="247"/>
      <c r="R606" s="229" t="str">
        <f>IF(LEFT(A606,2)="PX",IF(K606="",0,VLOOKUP(K606,'Tong hop'!$N$10:$O$50000,2,0)),"")</f>
        <v/>
      </c>
      <c r="S606" s="230">
        <f t="shared" si="3"/>
        <v>0</v>
      </c>
      <c r="T606" s="229" t="str">
        <f>IF($K606="","",VLOOKUP($K606,'Tong hop'!$A$10:$K$50000,10,0))</f>
        <v/>
      </c>
      <c r="U606" s="230" t="str">
        <f>IF($K606="","",VLOOKUP($K606,'Tong hop'!$A$10:$K$50000,11,0))</f>
        <v/>
      </c>
      <c r="V606" s="231">
        <f t="shared" si="4"/>
        <v>0</v>
      </c>
      <c r="W606" s="231" t="str">
        <f t="shared" si="5"/>
        <v/>
      </c>
      <c r="X606" s="231">
        <f t="shared" si="6"/>
        <v>0</v>
      </c>
      <c r="Y606" s="231" t="str">
        <f t="shared" si="7"/>
        <v/>
      </c>
      <c r="Z606" s="232" t="str">
        <f t="shared" si="8"/>
        <v/>
      </c>
    </row>
    <row r="607" ht="15.75" customHeight="1">
      <c r="A607" s="112"/>
      <c r="B607" s="244"/>
      <c r="C607" s="245"/>
      <c r="D607" s="245"/>
      <c r="E607" s="220" t="str">
        <f>IF($D607="","",VLOOKUP($D607,DMKH!$A$9:$D$50006,2,0))</f>
        <v/>
      </c>
      <c r="F607" s="220" t="str">
        <f>IF($D607="","",VLOOKUP($D607,DMKH!$A$9:$D$50006,3,0))</f>
        <v/>
      </c>
      <c r="G607" s="220" t="str">
        <f>IF($D607="","",VLOOKUP($D607,DMKH!$A$9:$D$50006,4,0))</f>
        <v/>
      </c>
      <c r="H607" s="113"/>
      <c r="I607" s="113"/>
      <c r="J607" s="113"/>
      <c r="K607" s="112"/>
      <c r="L607" s="224" t="str">
        <f>IF($K607="","",VLOOKUP($K607,'Tong hop'!$A$10:$O$50000,2,0))</f>
        <v/>
      </c>
      <c r="M607" s="225" t="str">
        <f>IF($K607="","",VLOOKUP($K607,'Tong hop'!$A$10:$O$50000,3,0))</f>
        <v/>
      </c>
      <c r="N607" s="246"/>
      <c r="O607" s="227" t="str">
        <f t="shared" si="2"/>
        <v/>
      </c>
      <c r="P607" s="158"/>
      <c r="Q607" s="247"/>
      <c r="R607" s="229" t="str">
        <f>IF(LEFT(A607,2)="PX",IF(K607="",0,VLOOKUP(K607,'Tong hop'!$N$10:$O$50000,2,0)),"")</f>
        <v/>
      </c>
      <c r="S607" s="230">
        <f t="shared" si="3"/>
        <v>0</v>
      </c>
      <c r="T607" s="229" t="str">
        <f>IF($K607="","",VLOOKUP($K607,'Tong hop'!$A$10:$K$50000,10,0))</f>
        <v/>
      </c>
      <c r="U607" s="230" t="str">
        <f>IF($K607="","",VLOOKUP($K607,'Tong hop'!$A$10:$K$50000,11,0))</f>
        <v/>
      </c>
      <c r="V607" s="231">
        <f t="shared" si="4"/>
        <v>0</v>
      </c>
      <c r="W607" s="231" t="str">
        <f t="shared" si="5"/>
        <v/>
      </c>
      <c r="X607" s="231">
        <f t="shared" si="6"/>
        <v>0</v>
      </c>
      <c r="Y607" s="231" t="str">
        <f t="shared" si="7"/>
        <v/>
      </c>
      <c r="Z607" s="232" t="str">
        <f t="shared" si="8"/>
        <v/>
      </c>
    </row>
    <row r="608" ht="15.75" customHeight="1">
      <c r="A608" s="112"/>
      <c r="B608" s="244"/>
      <c r="C608" s="245"/>
      <c r="D608" s="245"/>
      <c r="E608" s="220" t="str">
        <f>IF($D608="","",VLOOKUP($D608,DMKH!$A$9:$D$50006,2,0))</f>
        <v/>
      </c>
      <c r="F608" s="220" t="str">
        <f>IF($D608="","",VLOOKUP($D608,DMKH!$A$9:$D$50006,3,0))</f>
        <v/>
      </c>
      <c r="G608" s="220" t="str">
        <f>IF($D608="","",VLOOKUP($D608,DMKH!$A$9:$D$50006,4,0))</f>
        <v/>
      </c>
      <c r="H608" s="113"/>
      <c r="I608" s="113"/>
      <c r="J608" s="113"/>
      <c r="K608" s="112"/>
      <c r="L608" s="224" t="str">
        <f>IF($K608="","",VLOOKUP($K608,'Tong hop'!$A$10:$O$50000,2,0))</f>
        <v/>
      </c>
      <c r="M608" s="225" t="str">
        <f>IF($K608="","",VLOOKUP($K608,'Tong hop'!$A$10:$O$50000,3,0))</f>
        <v/>
      </c>
      <c r="N608" s="246"/>
      <c r="O608" s="227" t="str">
        <f t="shared" si="2"/>
        <v/>
      </c>
      <c r="P608" s="158"/>
      <c r="Q608" s="247"/>
      <c r="R608" s="229" t="str">
        <f>IF(LEFT(A608,2)="PX",IF(K608="",0,VLOOKUP(K608,'Tong hop'!$N$10:$O$50000,2,0)),"")</f>
        <v/>
      </c>
      <c r="S608" s="230">
        <f t="shared" si="3"/>
        <v>0</v>
      </c>
      <c r="T608" s="229" t="str">
        <f>IF($K608="","",VLOOKUP($K608,'Tong hop'!$A$10:$K$50000,10,0))</f>
        <v/>
      </c>
      <c r="U608" s="230" t="str">
        <f>IF($K608="","",VLOOKUP($K608,'Tong hop'!$A$10:$K$50000,11,0))</f>
        <v/>
      </c>
      <c r="V608" s="231">
        <f t="shared" si="4"/>
        <v>0</v>
      </c>
      <c r="W608" s="231" t="str">
        <f t="shared" si="5"/>
        <v/>
      </c>
      <c r="X608" s="231">
        <f t="shared" si="6"/>
        <v>0</v>
      </c>
      <c r="Y608" s="231" t="str">
        <f t="shared" si="7"/>
        <v/>
      </c>
      <c r="Z608" s="232" t="str">
        <f t="shared" si="8"/>
        <v/>
      </c>
    </row>
    <row r="609" ht="15.75" customHeight="1">
      <c r="A609" s="112"/>
      <c r="B609" s="244"/>
      <c r="C609" s="245"/>
      <c r="D609" s="245"/>
      <c r="E609" s="220" t="str">
        <f>IF($D609="","",VLOOKUP($D609,DMKH!$A$9:$D$50006,2,0))</f>
        <v/>
      </c>
      <c r="F609" s="220" t="str">
        <f>IF($D609="","",VLOOKUP($D609,DMKH!$A$9:$D$50006,3,0))</f>
        <v/>
      </c>
      <c r="G609" s="220" t="str">
        <f>IF($D609="","",VLOOKUP($D609,DMKH!$A$9:$D$50006,4,0))</f>
        <v/>
      </c>
      <c r="H609" s="113"/>
      <c r="I609" s="113"/>
      <c r="J609" s="113"/>
      <c r="K609" s="112"/>
      <c r="L609" s="224" t="str">
        <f>IF($K609="","",VLOOKUP($K609,'Tong hop'!$A$10:$O$50000,2,0))</f>
        <v/>
      </c>
      <c r="M609" s="225" t="str">
        <f>IF($K609="","",VLOOKUP($K609,'Tong hop'!$A$10:$O$50000,3,0))</f>
        <v/>
      </c>
      <c r="N609" s="246"/>
      <c r="O609" s="227" t="str">
        <f t="shared" si="2"/>
        <v/>
      </c>
      <c r="P609" s="158"/>
      <c r="Q609" s="247"/>
      <c r="R609" s="229" t="str">
        <f>IF(LEFT(A609,2)="PX",IF(K609="",0,VLOOKUP(K609,'Tong hop'!$N$10:$O$50000,2,0)),"")</f>
        <v/>
      </c>
      <c r="S609" s="230">
        <f t="shared" si="3"/>
        <v>0</v>
      </c>
      <c r="T609" s="229" t="str">
        <f>IF($K609="","",VLOOKUP($K609,'Tong hop'!$A$10:$K$50000,10,0))</f>
        <v/>
      </c>
      <c r="U609" s="230" t="str">
        <f>IF($K609="","",VLOOKUP($K609,'Tong hop'!$A$10:$K$50000,11,0))</f>
        <v/>
      </c>
      <c r="V609" s="231">
        <f t="shared" si="4"/>
        <v>0</v>
      </c>
      <c r="W609" s="231" t="str">
        <f t="shared" si="5"/>
        <v/>
      </c>
      <c r="X609" s="231">
        <f t="shared" si="6"/>
        <v>0</v>
      </c>
      <c r="Y609" s="231" t="str">
        <f t="shared" si="7"/>
        <v/>
      </c>
      <c r="Z609" s="232" t="str">
        <f t="shared" si="8"/>
        <v/>
      </c>
    </row>
    <row r="610" ht="15.75" customHeight="1">
      <c r="A610" s="112"/>
      <c r="B610" s="244"/>
      <c r="C610" s="245"/>
      <c r="D610" s="245"/>
      <c r="E610" s="220" t="str">
        <f>IF($D610="","",VLOOKUP($D610,DMKH!$A$9:$D$50006,2,0))</f>
        <v/>
      </c>
      <c r="F610" s="220" t="str">
        <f>IF($D610="","",VLOOKUP($D610,DMKH!$A$9:$D$50006,3,0))</f>
        <v/>
      </c>
      <c r="G610" s="220" t="str">
        <f>IF($D610="","",VLOOKUP($D610,DMKH!$A$9:$D$50006,4,0))</f>
        <v/>
      </c>
      <c r="H610" s="113"/>
      <c r="I610" s="113"/>
      <c r="J610" s="113"/>
      <c r="K610" s="112"/>
      <c r="L610" s="224" t="str">
        <f>IF($K610="","",VLOOKUP($K610,'Tong hop'!$A$10:$O$50000,2,0))</f>
        <v/>
      </c>
      <c r="M610" s="225" t="str">
        <f>IF($K610="","",VLOOKUP($K610,'Tong hop'!$A$10:$O$50000,3,0))</f>
        <v/>
      </c>
      <c r="N610" s="246"/>
      <c r="O610" s="227" t="str">
        <f t="shared" si="2"/>
        <v/>
      </c>
      <c r="P610" s="158"/>
      <c r="Q610" s="247"/>
      <c r="R610" s="229" t="str">
        <f>IF(LEFT(A610,2)="PX",IF(K610="",0,VLOOKUP(K610,'Tong hop'!$N$10:$O$50000,2,0)),"")</f>
        <v/>
      </c>
      <c r="S610" s="230">
        <f t="shared" si="3"/>
        <v>0</v>
      </c>
      <c r="T610" s="229" t="str">
        <f>IF($K610="","",VLOOKUP($K610,'Tong hop'!$A$10:$K$50000,10,0))</f>
        <v/>
      </c>
      <c r="U610" s="230" t="str">
        <f>IF($K610="","",VLOOKUP($K610,'Tong hop'!$A$10:$K$50000,11,0))</f>
        <v/>
      </c>
      <c r="V610" s="231">
        <f t="shared" si="4"/>
        <v>0</v>
      </c>
      <c r="W610" s="231" t="str">
        <f t="shared" si="5"/>
        <v/>
      </c>
      <c r="X610" s="231">
        <f t="shared" si="6"/>
        <v>0</v>
      </c>
      <c r="Y610" s="231" t="str">
        <f t="shared" si="7"/>
        <v/>
      </c>
      <c r="Z610" s="232" t="str">
        <f t="shared" si="8"/>
        <v/>
      </c>
    </row>
    <row r="611" ht="15.75" customHeight="1">
      <c r="A611" s="112"/>
      <c r="B611" s="244"/>
      <c r="C611" s="245"/>
      <c r="D611" s="245"/>
      <c r="E611" s="220" t="str">
        <f>IF($D611="","",VLOOKUP($D611,DMKH!$A$9:$D$50006,2,0))</f>
        <v/>
      </c>
      <c r="F611" s="220" t="str">
        <f>IF($D611="","",VLOOKUP($D611,DMKH!$A$9:$D$50006,3,0))</f>
        <v/>
      </c>
      <c r="G611" s="220" t="str">
        <f>IF($D611="","",VLOOKUP($D611,DMKH!$A$9:$D$50006,4,0))</f>
        <v/>
      </c>
      <c r="H611" s="113"/>
      <c r="I611" s="113"/>
      <c r="J611" s="113"/>
      <c r="K611" s="112"/>
      <c r="L611" s="224" t="str">
        <f>IF($K611="","",VLOOKUP($K611,'Tong hop'!$A$10:$O$50000,2,0))</f>
        <v/>
      </c>
      <c r="M611" s="225" t="str">
        <f>IF($K611="","",VLOOKUP($K611,'Tong hop'!$A$10:$O$50000,3,0))</f>
        <v/>
      </c>
      <c r="N611" s="246"/>
      <c r="O611" s="227" t="str">
        <f t="shared" si="2"/>
        <v/>
      </c>
      <c r="P611" s="158"/>
      <c r="Q611" s="247"/>
      <c r="R611" s="229" t="str">
        <f>IF(LEFT(A611,2)="PX",IF(K611="",0,VLOOKUP(K611,'Tong hop'!$N$10:$O$50000,2,0)),"")</f>
        <v/>
      </c>
      <c r="S611" s="230">
        <f t="shared" si="3"/>
        <v>0</v>
      </c>
      <c r="T611" s="229" t="str">
        <f>IF($K611="","",VLOOKUP($K611,'Tong hop'!$A$10:$K$50000,10,0))</f>
        <v/>
      </c>
      <c r="U611" s="230" t="str">
        <f>IF($K611="","",VLOOKUP($K611,'Tong hop'!$A$10:$K$50000,11,0))</f>
        <v/>
      </c>
      <c r="V611" s="231">
        <f t="shared" si="4"/>
        <v>0</v>
      </c>
      <c r="W611" s="231" t="str">
        <f t="shared" si="5"/>
        <v/>
      </c>
      <c r="X611" s="231">
        <f t="shared" si="6"/>
        <v>0</v>
      </c>
      <c r="Y611" s="231" t="str">
        <f t="shared" si="7"/>
        <v/>
      </c>
      <c r="Z611" s="232" t="str">
        <f t="shared" si="8"/>
        <v/>
      </c>
    </row>
    <row r="612" ht="15.75" customHeight="1">
      <c r="A612" s="112"/>
      <c r="B612" s="244"/>
      <c r="C612" s="245"/>
      <c r="D612" s="245"/>
      <c r="E612" s="220" t="str">
        <f>IF($D612="","",VLOOKUP($D612,DMKH!$A$9:$D$50006,2,0))</f>
        <v/>
      </c>
      <c r="F612" s="220" t="str">
        <f>IF($D612="","",VLOOKUP($D612,DMKH!$A$9:$D$50006,3,0))</f>
        <v/>
      </c>
      <c r="G612" s="220" t="str">
        <f>IF($D612="","",VLOOKUP($D612,DMKH!$A$9:$D$50006,4,0))</f>
        <v/>
      </c>
      <c r="H612" s="113"/>
      <c r="I612" s="113"/>
      <c r="J612" s="113"/>
      <c r="K612" s="112"/>
      <c r="L612" s="224" t="str">
        <f>IF($K612="","",VLOOKUP($K612,'Tong hop'!$A$10:$O$50000,2,0))</f>
        <v/>
      </c>
      <c r="M612" s="225" t="str">
        <f>IF($K612="","",VLOOKUP($K612,'Tong hop'!$A$10:$O$50000,3,0))</f>
        <v/>
      </c>
      <c r="N612" s="246"/>
      <c r="O612" s="227" t="str">
        <f t="shared" si="2"/>
        <v/>
      </c>
      <c r="P612" s="158"/>
      <c r="Q612" s="247"/>
      <c r="R612" s="229" t="str">
        <f>IF(LEFT(A612,2)="PX",IF(K612="",0,VLOOKUP(K612,'Tong hop'!$N$10:$O$50000,2,0)),"")</f>
        <v/>
      </c>
      <c r="S612" s="230">
        <f t="shared" si="3"/>
        <v>0</v>
      </c>
      <c r="T612" s="229" t="str">
        <f>IF($K612="","",VLOOKUP($K612,'Tong hop'!$A$10:$K$50000,10,0))</f>
        <v/>
      </c>
      <c r="U612" s="230" t="str">
        <f>IF($K612="","",VLOOKUP($K612,'Tong hop'!$A$10:$K$50000,11,0))</f>
        <v/>
      </c>
      <c r="V612" s="231">
        <f t="shared" si="4"/>
        <v>0</v>
      </c>
      <c r="W612" s="231" t="str">
        <f t="shared" si="5"/>
        <v/>
      </c>
      <c r="X612" s="231">
        <f t="shared" si="6"/>
        <v>0</v>
      </c>
      <c r="Y612" s="231" t="str">
        <f t="shared" si="7"/>
        <v/>
      </c>
      <c r="Z612" s="232" t="str">
        <f t="shared" si="8"/>
        <v/>
      </c>
    </row>
    <row r="613" ht="15.75" customHeight="1">
      <c r="A613" s="112"/>
      <c r="B613" s="244"/>
      <c r="C613" s="245"/>
      <c r="D613" s="245"/>
      <c r="E613" s="220" t="str">
        <f>IF($D613="","",VLOOKUP($D613,DMKH!$A$9:$D$50006,2,0))</f>
        <v/>
      </c>
      <c r="F613" s="220" t="str">
        <f>IF($D613="","",VLOOKUP($D613,DMKH!$A$9:$D$50006,3,0))</f>
        <v/>
      </c>
      <c r="G613" s="220" t="str">
        <f>IF($D613="","",VLOOKUP($D613,DMKH!$A$9:$D$50006,4,0))</f>
        <v/>
      </c>
      <c r="H613" s="113"/>
      <c r="I613" s="113"/>
      <c r="J613" s="113"/>
      <c r="K613" s="112"/>
      <c r="L613" s="224" t="str">
        <f>IF($K613="","",VLOOKUP($K613,'Tong hop'!$A$10:$O$50000,2,0))</f>
        <v/>
      </c>
      <c r="M613" s="225" t="str">
        <f>IF($K613="","",VLOOKUP($K613,'Tong hop'!$A$10:$O$50000,3,0))</f>
        <v/>
      </c>
      <c r="N613" s="246"/>
      <c r="O613" s="227" t="str">
        <f t="shared" si="2"/>
        <v/>
      </c>
      <c r="P613" s="158"/>
      <c r="Q613" s="247"/>
      <c r="R613" s="229" t="str">
        <f>IF(LEFT(A613,2)="PX",IF(K613="",0,VLOOKUP(K613,'Tong hop'!$N$10:$O$50000,2,0)),"")</f>
        <v/>
      </c>
      <c r="S613" s="230">
        <f t="shared" si="3"/>
        <v>0</v>
      </c>
      <c r="T613" s="229" t="str">
        <f>IF($K613="","",VLOOKUP($K613,'Tong hop'!$A$10:$K$50000,10,0))</f>
        <v/>
      </c>
      <c r="U613" s="230" t="str">
        <f>IF($K613="","",VLOOKUP($K613,'Tong hop'!$A$10:$K$50000,11,0))</f>
        <v/>
      </c>
      <c r="V613" s="231">
        <f t="shared" si="4"/>
        <v>0</v>
      </c>
      <c r="W613" s="231" t="str">
        <f t="shared" si="5"/>
        <v/>
      </c>
      <c r="X613" s="231">
        <f t="shared" si="6"/>
        <v>0</v>
      </c>
      <c r="Y613" s="231" t="str">
        <f t="shared" si="7"/>
        <v/>
      </c>
      <c r="Z613" s="232" t="str">
        <f t="shared" si="8"/>
        <v/>
      </c>
    </row>
    <row r="614" ht="15.75" customHeight="1">
      <c r="A614" s="112"/>
      <c r="B614" s="244"/>
      <c r="C614" s="245"/>
      <c r="D614" s="245"/>
      <c r="E614" s="220" t="str">
        <f>IF($D614="","",VLOOKUP($D614,DMKH!$A$9:$D$50006,2,0))</f>
        <v/>
      </c>
      <c r="F614" s="220" t="str">
        <f>IF($D614="","",VLOOKUP($D614,DMKH!$A$9:$D$50006,3,0))</f>
        <v/>
      </c>
      <c r="G614" s="220" t="str">
        <f>IF($D614="","",VLOOKUP($D614,DMKH!$A$9:$D$50006,4,0))</f>
        <v/>
      </c>
      <c r="H614" s="113"/>
      <c r="I614" s="113"/>
      <c r="J614" s="113"/>
      <c r="K614" s="112"/>
      <c r="L614" s="224" t="str">
        <f>IF($K614="","",VLOOKUP($K614,'Tong hop'!$A$10:$O$50000,2,0))</f>
        <v/>
      </c>
      <c r="M614" s="225" t="str">
        <f>IF($K614="","",VLOOKUP($K614,'Tong hop'!$A$10:$O$50000,3,0))</f>
        <v/>
      </c>
      <c r="N614" s="246"/>
      <c r="O614" s="227" t="str">
        <f t="shared" si="2"/>
        <v/>
      </c>
      <c r="P614" s="158"/>
      <c r="Q614" s="247"/>
      <c r="R614" s="229" t="str">
        <f>IF(LEFT(A614,2)="PX",IF(K614="",0,VLOOKUP(K614,'Tong hop'!$N$10:$O$50000,2,0)),"")</f>
        <v/>
      </c>
      <c r="S614" s="230">
        <f t="shared" si="3"/>
        <v>0</v>
      </c>
      <c r="T614" s="229" t="str">
        <f>IF($K614="","",VLOOKUP($K614,'Tong hop'!$A$10:$K$50000,10,0))</f>
        <v/>
      </c>
      <c r="U614" s="230" t="str">
        <f>IF($K614="","",VLOOKUP($K614,'Tong hop'!$A$10:$K$50000,11,0))</f>
        <v/>
      </c>
      <c r="V614" s="231">
        <f t="shared" si="4"/>
        <v>0</v>
      </c>
      <c r="W614" s="231" t="str">
        <f t="shared" si="5"/>
        <v/>
      </c>
      <c r="X614" s="231">
        <f t="shared" si="6"/>
        <v>0</v>
      </c>
      <c r="Y614" s="231" t="str">
        <f t="shared" si="7"/>
        <v/>
      </c>
      <c r="Z614" s="232" t="str">
        <f t="shared" si="8"/>
        <v/>
      </c>
    </row>
    <row r="615" ht="15.75" customHeight="1">
      <c r="A615" s="112"/>
      <c r="B615" s="244"/>
      <c r="C615" s="245"/>
      <c r="D615" s="245"/>
      <c r="E615" s="220" t="str">
        <f>IF($D615="","",VLOOKUP($D615,DMKH!$A$9:$D$50006,2,0))</f>
        <v/>
      </c>
      <c r="F615" s="220" t="str">
        <f>IF($D615="","",VLOOKUP($D615,DMKH!$A$9:$D$50006,3,0))</f>
        <v/>
      </c>
      <c r="G615" s="220" t="str">
        <f>IF($D615="","",VLOOKUP($D615,DMKH!$A$9:$D$50006,4,0))</f>
        <v/>
      </c>
      <c r="H615" s="113"/>
      <c r="I615" s="113"/>
      <c r="J615" s="113"/>
      <c r="K615" s="112"/>
      <c r="L615" s="224" t="str">
        <f>IF($K615="","",VLOOKUP($K615,'Tong hop'!$A$10:$O$50000,2,0))</f>
        <v/>
      </c>
      <c r="M615" s="225" t="str">
        <f>IF($K615="","",VLOOKUP($K615,'Tong hop'!$A$10:$O$50000,3,0))</f>
        <v/>
      </c>
      <c r="N615" s="246"/>
      <c r="O615" s="227" t="str">
        <f t="shared" si="2"/>
        <v/>
      </c>
      <c r="P615" s="158"/>
      <c r="Q615" s="247"/>
      <c r="R615" s="229" t="str">
        <f>IF(LEFT(A615,2)="PX",IF(K615="",0,VLOOKUP(K615,'Tong hop'!$N$10:$O$50000,2,0)),"")</f>
        <v/>
      </c>
      <c r="S615" s="230">
        <f t="shared" si="3"/>
        <v>0</v>
      </c>
      <c r="T615" s="229" t="str">
        <f>IF($K615="","",VLOOKUP($K615,'Tong hop'!$A$10:$K$50000,10,0))</f>
        <v/>
      </c>
      <c r="U615" s="230" t="str">
        <f>IF($K615="","",VLOOKUP($K615,'Tong hop'!$A$10:$K$50000,11,0))</f>
        <v/>
      </c>
      <c r="V615" s="231">
        <f t="shared" si="4"/>
        <v>0</v>
      </c>
      <c r="W615" s="231" t="str">
        <f t="shared" si="5"/>
        <v/>
      </c>
      <c r="X615" s="231">
        <f t="shared" si="6"/>
        <v>0</v>
      </c>
      <c r="Y615" s="231" t="str">
        <f t="shared" si="7"/>
        <v/>
      </c>
      <c r="Z615" s="232" t="str">
        <f t="shared" si="8"/>
        <v/>
      </c>
    </row>
    <row r="616" ht="15.75" customHeight="1">
      <c r="A616" s="112"/>
      <c r="B616" s="244"/>
      <c r="C616" s="245"/>
      <c r="D616" s="245"/>
      <c r="E616" s="220" t="str">
        <f>IF($D616="","",VLOOKUP($D616,DMKH!$A$9:$D$50006,2,0))</f>
        <v/>
      </c>
      <c r="F616" s="220" t="str">
        <f>IF($D616="","",VLOOKUP($D616,DMKH!$A$9:$D$50006,3,0))</f>
        <v/>
      </c>
      <c r="G616" s="220" t="str">
        <f>IF($D616="","",VLOOKUP($D616,DMKH!$A$9:$D$50006,4,0))</f>
        <v/>
      </c>
      <c r="H616" s="113"/>
      <c r="I616" s="113"/>
      <c r="J616" s="113"/>
      <c r="K616" s="112"/>
      <c r="L616" s="224" t="str">
        <f>IF($K616="","",VLOOKUP($K616,'Tong hop'!$A$10:$O$50000,2,0))</f>
        <v/>
      </c>
      <c r="M616" s="225" t="str">
        <f>IF($K616="","",VLOOKUP($K616,'Tong hop'!$A$10:$O$50000,3,0))</f>
        <v/>
      </c>
      <c r="N616" s="246"/>
      <c r="O616" s="227" t="str">
        <f t="shared" si="2"/>
        <v/>
      </c>
      <c r="P616" s="158"/>
      <c r="Q616" s="247"/>
      <c r="R616" s="229" t="str">
        <f>IF(LEFT(A616,2)="PX",IF(K616="",0,VLOOKUP(K616,'Tong hop'!$N$10:$O$50000,2,0)),"")</f>
        <v/>
      </c>
      <c r="S616" s="230">
        <f t="shared" si="3"/>
        <v>0</v>
      </c>
      <c r="T616" s="229" t="str">
        <f>IF($K616="","",VLOOKUP($K616,'Tong hop'!$A$10:$K$50000,10,0))</f>
        <v/>
      </c>
      <c r="U616" s="230" t="str">
        <f>IF($K616="","",VLOOKUP($K616,'Tong hop'!$A$10:$K$50000,11,0))</f>
        <v/>
      </c>
      <c r="V616" s="231">
        <f t="shared" si="4"/>
        <v>0</v>
      </c>
      <c r="W616" s="231" t="str">
        <f t="shared" si="5"/>
        <v/>
      </c>
      <c r="X616" s="231">
        <f t="shared" si="6"/>
        <v>0</v>
      </c>
      <c r="Y616" s="231" t="str">
        <f t="shared" si="7"/>
        <v/>
      </c>
      <c r="Z616" s="232" t="str">
        <f t="shared" si="8"/>
        <v/>
      </c>
    </row>
    <row r="617" ht="15.75" customHeight="1">
      <c r="A617" s="112"/>
      <c r="B617" s="244"/>
      <c r="C617" s="245"/>
      <c r="D617" s="245"/>
      <c r="E617" s="220" t="str">
        <f>IF($D617="","",VLOOKUP($D617,DMKH!$A$9:$D$50006,2,0))</f>
        <v/>
      </c>
      <c r="F617" s="220" t="str">
        <f>IF($D617="","",VLOOKUP($D617,DMKH!$A$9:$D$50006,3,0))</f>
        <v/>
      </c>
      <c r="G617" s="220" t="str">
        <f>IF($D617="","",VLOOKUP($D617,DMKH!$A$9:$D$50006,4,0))</f>
        <v/>
      </c>
      <c r="H617" s="113"/>
      <c r="I617" s="113"/>
      <c r="J617" s="113"/>
      <c r="K617" s="112"/>
      <c r="L617" s="224" t="str">
        <f>IF($K617="","",VLOOKUP($K617,'Tong hop'!$A$10:$O$50000,2,0))</f>
        <v/>
      </c>
      <c r="M617" s="225" t="str">
        <f>IF($K617="","",VLOOKUP($K617,'Tong hop'!$A$10:$O$50000,3,0))</f>
        <v/>
      </c>
      <c r="N617" s="246"/>
      <c r="O617" s="227" t="str">
        <f t="shared" si="2"/>
        <v/>
      </c>
      <c r="P617" s="158"/>
      <c r="Q617" s="247"/>
      <c r="R617" s="229" t="str">
        <f>IF(LEFT(A617,2)="PX",IF(K617="",0,VLOOKUP(K617,'Tong hop'!$N$10:$O$50000,2,0)),"")</f>
        <v/>
      </c>
      <c r="S617" s="230">
        <f t="shared" si="3"/>
        <v>0</v>
      </c>
      <c r="T617" s="229" t="str">
        <f>IF($K617="","",VLOOKUP($K617,'Tong hop'!$A$10:$K$50000,10,0))</f>
        <v/>
      </c>
      <c r="U617" s="230" t="str">
        <f>IF($K617="","",VLOOKUP($K617,'Tong hop'!$A$10:$K$50000,11,0))</f>
        <v/>
      </c>
      <c r="V617" s="231">
        <f t="shared" si="4"/>
        <v>0</v>
      </c>
      <c r="W617" s="231" t="str">
        <f t="shared" si="5"/>
        <v/>
      </c>
      <c r="X617" s="231">
        <f t="shared" si="6"/>
        <v>0</v>
      </c>
      <c r="Y617" s="231" t="str">
        <f t="shared" si="7"/>
        <v/>
      </c>
      <c r="Z617" s="232" t="str">
        <f t="shared" si="8"/>
        <v/>
      </c>
    </row>
    <row r="618" ht="15.75" customHeight="1">
      <c r="A618" s="112"/>
      <c r="B618" s="244"/>
      <c r="C618" s="245"/>
      <c r="D618" s="245"/>
      <c r="E618" s="220" t="str">
        <f>IF($D618="","",VLOOKUP($D618,DMKH!$A$9:$D$50006,2,0))</f>
        <v/>
      </c>
      <c r="F618" s="220" t="str">
        <f>IF($D618="","",VLOOKUP($D618,DMKH!$A$9:$D$50006,3,0))</f>
        <v/>
      </c>
      <c r="G618" s="220" t="str">
        <f>IF($D618="","",VLOOKUP($D618,DMKH!$A$9:$D$50006,4,0))</f>
        <v/>
      </c>
      <c r="H618" s="113"/>
      <c r="I618" s="113"/>
      <c r="J618" s="113"/>
      <c r="K618" s="112"/>
      <c r="L618" s="224" t="str">
        <f>IF($K618="","",VLOOKUP($K618,'Tong hop'!$A$10:$O$50000,2,0))</f>
        <v/>
      </c>
      <c r="M618" s="225" t="str">
        <f>IF($K618="","",VLOOKUP($K618,'Tong hop'!$A$10:$O$50000,3,0))</f>
        <v/>
      </c>
      <c r="N618" s="246"/>
      <c r="O618" s="227" t="str">
        <f t="shared" si="2"/>
        <v/>
      </c>
      <c r="P618" s="158"/>
      <c r="Q618" s="247"/>
      <c r="R618" s="229" t="str">
        <f>IF(LEFT(A618,2)="PX",IF(K618="",0,VLOOKUP(K618,'Tong hop'!$N$10:$O$50000,2,0)),"")</f>
        <v/>
      </c>
      <c r="S618" s="230">
        <f t="shared" si="3"/>
        <v>0</v>
      </c>
      <c r="T618" s="229" t="str">
        <f>IF($K618="","",VLOOKUP($K618,'Tong hop'!$A$10:$K$50000,10,0))</f>
        <v/>
      </c>
      <c r="U618" s="230" t="str">
        <f>IF($K618="","",VLOOKUP($K618,'Tong hop'!$A$10:$K$50000,11,0))</f>
        <v/>
      </c>
      <c r="V618" s="231">
        <f t="shared" si="4"/>
        <v>0</v>
      </c>
      <c r="W618" s="231" t="str">
        <f t="shared" si="5"/>
        <v/>
      </c>
      <c r="X618" s="231">
        <f t="shared" si="6"/>
        <v>0</v>
      </c>
      <c r="Y618" s="231" t="str">
        <f t="shared" si="7"/>
        <v/>
      </c>
      <c r="Z618" s="232" t="str">
        <f t="shared" si="8"/>
        <v/>
      </c>
    </row>
    <row r="619" ht="15.75" customHeight="1">
      <c r="A619" s="112"/>
      <c r="B619" s="244"/>
      <c r="C619" s="245"/>
      <c r="D619" s="245"/>
      <c r="E619" s="220" t="str">
        <f>IF($D619="","",VLOOKUP($D619,DMKH!$A$9:$D$50006,2,0))</f>
        <v/>
      </c>
      <c r="F619" s="220" t="str">
        <f>IF($D619="","",VLOOKUP($D619,DMKH!$A$9:$D$50006,3,0))</f>
        <v/>
      </c>
      <c r="G619" s="220" t="str">
        <f>IF($D619="","",VLOOKUP($D619,DMKH!$A$9:$D$50006,4,0))</f>
        <v/>
      </c>
      <c r="H619" s="113"/>
      <c r="I619" s="113"/>
      <c r="J619" s="113"/>
      <c r="K619" s="112"/>
      <c r="L619" s="224" t="str">
        <f>IF($K619="","",VLOOKUP($K619,'Tong hop'!$A$10:$O$50000,2,0))</f>
        <v/>
      </c>
      <c r="M619" s="225" t="str">
        <f>IF($K619="","",VLOOKUP($K619,'Tong hop'!$A$10:$O$50000,3,0))</f>
        <v/>
      </c>
      <c r="N619" s="246"/>
      <c r="O619" s="227" t="str">
        <f t="shared" si="2"/>
        <v/>
      </c>
      <c r="P619" s="158"/>
      <c r="Q619" s="247"/>
      <c r="R619" s="229" t="str">
        <f>IF(LEFT(A619,2)="PX",IF(K619="",0,VLOOKUP(K619,'Tong hop'!$N$10:$O$50000,2,0)),"")</f>
        <v/>
      </c>
      <c r="S619" s="230">
        <f t="shared" si="3"/>
        <v>0</v>
      </c>
      <c r="T619" s="229" t="str">
        <f>IF($K619="","",VLOOKUP($K619,'Tong hop'!$A$10:$K$50000,10,0))</f>
        <v/>
      </c>
      <c r="U619" s="230" t="str">
        <f>IF($K619="","",VLOOKUP($K619,'Tong hop'!$A$10:$K$50000,11,0))</f>
        <v/>
      </c>
      <c r="V619" s="231">
        <f t="shared" si="4"/>
        <v>0</v>
      </c>
      <c r="W619" s="231" t="str">
        <f t="shared" si="5"/>
        <v/>
      </c>
      <c r="X619" s="231">
        <f t="shared" si="6"/>
        <v>0</v>
      </c>
      <c r="Y619" s="231" t="str">
        <f t="shared" si="7"/>
        <v/>
      </c>
      <c r="Z619" s="232" t="str">
        <f t="shared" si="8"/>
        <v/>
      </c>
    </row>
    <row r="620" ht="15.75" customHeight="1">
      <c r="A620" s="112"/>
      <c r="B620" s="244"/>
      <c r="C620" s="245"/>
      <c r="D620" s="245"/>
      <c r="E620" s="220" t="str">
        <f>IF($D620="","",VLOOKUP($D620,DMKH!$A$9:$D$50006,2,0))</f>
        <v/>
      </c>
      <c r="F620" s="220" t="str">
        <f>IF($D620="","",VLOOKUP($D620,DMKH!$A$9:$D$50006,3,0))</f>
        <v/>
      </c>
      <c r="G620" s="220" t="str">
        <f>IF($D620="","",VLOOKUP($D620,DMKH!$A$9:$D$50006,4,0))</f>
        <v/>
      </c>
      <c r="H620" s="113"/>
      <c r="I620" s="113"/>
      <c r="J620" s="113"/>
      <c r="K620" s="112"/>
      <c r="L620" s="224" t="str">
        <f>IF($K620="","",VLOOKUP($K620,'Tong hop'!$A$10:$O$50000,2,0))</f>
        <v/>
      </c>
      <c r="M620" s="225" t="str">
        <f>IF($K620="","",VLOOKUP($K620,'Tong hop'!$A$10:$O$50000,3,0))</f>
        <v/>
      </c>
      <c r="N620" s="246"/>
      <c r="O620" s="227" t="str">
        <f t="shared" si="2"/>
        <v/>
      </c>
      <c r="P620" s="158"/>
      <c r="Q620" s="247"/>
      <c r="R620" s="229" t="str">
        <f>IF(LEFT(A620,2)="PX",IF(K620="",0,VLOOKUP(K620,'Tong hop'!$N$10:$O$50000,2,0)),"")</f>
        <v/>
      </c>
      <c r="S620" s="230">
        <f t="shared" si="3"/>
        <v>0</v>
      </c>
      <c r="T620" s="229" t="str">
        <f>IF($K620="","",VLOOKUP($K620,'Tong hop'!$A$10:$K$50000,10,0))</f>
        <v/>
      </c>
      <c r="U620" s="230" t="str">
        <f>IF($K620="","",VLOOKUP($K620,'Tong hop'!$A$10:$K$50000,11,0))</f>
        <v/>
      </c>
      <c r="V620" s="231">
        <f t="shared" si="4"/>
        <v>0</v>
      </c>
      <c r="W620" s="231" t="str">
        <f t="shared" si="5"/>
        <v/>
      </c>
      <c r="X620" s="231">
        <f t="shared" si="6"/>
        <v>0</v>
      </c>
      <c r="Y620" s="231" t="str">
        <f t="shared" si="7"/>
        <v/>
      </c>
      <c r="Z620" s="232" t="str">
        <f t="shared" si="8"/>
        <v/>
      </c>
    </row>
    <row r="621" ht="15.75" customHeight="1">
      <c r="A621" s="112"/>
      <c r="B621" s="244"/>
      <c r="C621" s="245"/>
      <c r="D621" s="245"/>
      <c r="E621" s="220" t="str">
        <f>IF($D621="","",VLOOKUP($D621,DMKH!$A$9:$D$50006,2,0))</f>
        <v/>
      </c>
      <c r="F621" s="220" t="str">
        <f>IF($D621="","",VLOOKUP($D621,DMKH!$A$9:$D$50006,3,0))</f>
        <v/>
      </c>
      <c r="G621" s="220" t="str">
        <f>IF($D621="","",VLOOKUP($D621,DMKH!$A$9:$D$50006,4,0))</f>
        <v/>
      </c>
      <c r="H621" s="113"/>
      <c r="I621" s="113"/>
      <c r="J621" s="113"/>
      <c r="K621" s="112"/>
      <c r="L621" s="224" t="str">
        <f>IF($K621="","",VLOOKUP($K621,'Tong hop'!$A$10:$O$50000,2,0))</f>
        <v/>
      </c>
      <c r="M621" s="225" t="str">
        <f>IF($K621="","",VLOOKUP($K621,'Tong hop'!$A$10:$O$50000,3,0))</f>
        <v/>
      </c>
      <c r="N621" s="246"/>
      <c r="O621" s="227" t="str">
        <f t="shared" si="2"/>
        <v/>
      </c>
      <c r="P621" s="158"/>
      <c r="Q621" s="247"/>
      <c r="R621" s="229" t="str">
        <f>IF(LEFT(A621,2)="PX",IF(K621="",0,VLOOKUP(K621,'Tong hop'!$N$10:$O$50000,2,0)),"")</f>
        <v/>
      </c>
      <c r="S621" s="230">
        <f t="shared" si="3"/>
        <v>0</v>
      </c>
      <c r="T621" s="229" t="str">
        <f>IF($K621="","",VLOOKUP($K621,'Tong hop'!$A$10:$K$50000,10,0))</f>
        <v/>
      </c>
      <c r="U621" s="230" t="str">
        <f>IF($K621="","",VLOOKUP($K621,'Tong hop'!$A$10:$K$50000,11,0))</f>
        <v/>
      </c>
      <c r="V621" s="231">
        <f t="shared" si="4"/>
        <v>0</v>
      </c>
      <c r="W621" s="231" t="str">
        <f t="shared" si="5"/>
        <v/>
      </c>
      <c r="X621" s="231">
        <f t="shared" si="6"/>
        <v>0</v>
      </c>
      <c r="Y621" s="231" t="str">
        <f t="shared" si="7"/>
        <v/>
      </c>
      <c r="Z621" s="232" t="str">
        <f t="shared" si="8"/>
        <v/>
      </c>
    </row>
    <row r="622" ht="15.75" customHeight="1">
      <c r="A622" s="112"/>
      <c r="B622" s="244"/>
      <c r="C622" s="245"/>
      <c r="D622" s="245"/>
      <c r="E622" s="220" t="str">
        <f>IF($D622="","",VLOOKUP($D622,DMKH!$A$9:$D$50006,2,0))</f>
        <v/>
      </c>
      <c r="F622" s="220" t="str">
        <f>IF($D622="","",VLOOKUP($D622,DMKH!$A$9:$D$50006,3,0))</f>
        <v/>
      </c>
      <c r="G622" s="220" t="str">
        <f>IF($D622="","",VLOOKUP($D622,DMKH!$A$9:$D$50006,4,0))</f>
        <v/>
      </c>
      <c r="H622" s="113"/>
      <c r="I622" s="113"/>
      <c r="J622" s="113"/>
      <c r="K622" s="112"/>
      <c r="L622" s="224" t="str">
        <f>IF($K622="","",VLOOKUP($K622,'Tong hop'!$A$10:$O$50000,2,0))</f>
        <v/>
      </c>
      <c r="M622" s="225" t="str">
        <f>IF($K622="","",VLOOKUP($K622,'Tong hop'!$A$10:$O$50000,3,0))</f>
        <v/>
      </c>
      <c r="N622" s="246"/>
      <c r="O622" s="227" t="str">
        <f t="shared" si="2"/>
        <v/>
      </c>
      <c r="P622" s="158"/>
      <c r="Q622" s="247"/>
      <c r="R622" s="229" t="str">
        <f>IF(LEFT(A622,2)="PX",IF(K622="",0,VLOOKUP(K622,'Tong hop'!$N$10:$O$50000,2,0)),"")</f>
        <v/>
      </c>
      <c r="S622" s="230">
        <f t="shared" si="3"/>
        <v>0</v>
      </c>
      <c r="T622" s="229" t="str">
        <f>IF($K622="","",VLOOKUP($K622,'Tong hop'!$A$10:$K$50000,10,0))</f>
        <v/>
      </c>
      <c r="U622" s="230" t="str">
        <f>IF($K622="","",VLOOKUP($K622,'Tong hop'!$A$10:$K$50000,11,0))</f>
        <v/>
      </c>
      <c r="V622" s="231">
        <f t="shared" si="4"/>
        <v>0</v>
      </c>
      <c r="W622" s="231" t="str">
        <f t="shared" si="5"/>
        <v/>
      </c>
      <c r="X622" s="231">
        <f t="shared" si="6"/>
        <v>0</v>
      </c>
      <c r="Y622" s="231" t="str">
        <f t="shared" si="7"/>
        <v/>
      </c>
      <c r="Z622" s="232" t="str">
        <f t="shared" si="8"/>
        <v/>
      </c>
    </row>
    <row r="623" ht="15.75" customHeight="1">
      <c r="A623" s="112"/>
      <c r="B623" s="244"/>
      <c r="C623" s="245"/>
      <c r="D623" s="245"/>
      <c r="E623" s="220" t="str">
        <f>IF($D623="","",VLOOKUP($D623,DMKH!$A$9:$D$50006,2,0))</f>
        <v/>
      </c>
      <c r="F623" s="220" t="str">
        <f>IF($D623="","",VLOOKUP($D623,DMKH!$A$9:$D$50006,3,0))</f>
        <v/>
      </c>
      <c r="G623" s="220" t="str">
        <f>IF($D623="","",VLOOKUP($D623,DMKH!$A$9:$D$50006,4,0))</f>
        <v/>
      </c>
      <c r="H623" s="113"/>
      <c r="I623" s="113"/>
      <c r="J623" s="113"/>
      <c r="K623" s="112"/>
      <c r="L623" s="224" t="str">
        <f>IF($K623="","",VLOOKUP($K623,'Tong hop'!$A$10:$O$50000,2,0))</f>
        <v/>
      </c>
      <c r="M623" s="225" t="str">
        <f>IF($K623="","",VLOOKUP($K623,'Tong hop'!$A$10:$O$50000,3,0))</f>
        <v/>
      </c>
      <c r="N623" s="246"/>
      <c r="O623" s="227" t="str">
        <f t="shared" si="2"/>
        <v/>
      </c>
      <c r="P623" s="158"/>
      <c r="Q623" s="247"/>
      <c r="R623" s="229" t="str">
        <f>IF(LEFT(A623,2)="PX",IF(K623="",0,VLOOKUP(K623,'Tong hop'!$N$10:$O$50000,2,0)),"")</f>
        <v/>
      </c>
      <c r="S623" s="230">
        <f t="shared" si="3"/>
        <v>0</v>
      </c>
      <c r="T623" s="229" t="str">
        <f>IF($K623="","",VLOOKUP($K623,'Tong hop'!$A$10:$K$50000,10,0))</f>
        <v/>
      </c>
      <c r="U623" s="230" t="str">
        <f>IF($K623="","",VLOOKUP($K623,'Tong hop'!$A$10:$K$50000,11,0))</f>
        <v/>
      </c>
      <c r="V623" s="231">
        <f t="shared" si="4"/>
        <v>0</v>
      </c>
      <c r="W623" s="231" t="str">
        <f t="shared" si="5"/>
        <v/>
      </c>
      <c r="X623" s="231">
        <f t="shared" si="6"/>
        <v>0</v>
      </c>
      <c r="Y623" s="231" t="str">
        <f t="shared" si="7"/>
        <v/>
      </c>
      <c r="Z623" s="232" t="str">
        <f t="shared" si="8"/>
        <v/>
      </c>
    </row>
    <row r="624" ht="15.75" customHeight="1">
      <c r="A624" s="112"/>
      <c r="B624" s="244"/>
      <c r="C624" s="245"/>
      <c r="D624" s="245"/>
      <c r="E624" s="220" t="str">
        <f>IF($D624="","",VLOOKUP($D624,DMKH!$A$9:$D$50006,2,0))</f>
        <v/>
      </c>
      <c r="F624" s="220" t="str">
        <f>IF($D624="","",VLOOKUP($D624,DMKH!$A$9:$D$50006,3,0))</f>
        <v/>
      </c>
      <c r="G624" s="220" t="str">
        <f>IF($D624="","",VLOOKUP($D624,DMKH!$A$9:$D$50006,4,0))</f>
        <v/>
      </c>
      <c r="H624" s="113"/>
      <c r="I624" s="113"/>
      <c r="J624" s="113"/>
      <c r="K624" s="112"/>
      <c r="L624" s="224" t="str">
        <f>IF($K624="","",VLOOKUP($K624,'Tong hop'!$A$10:$O$50000,2,0))</f>
        <v/>
      </c>
      <c r="M624" s="225" t="str">
        <f>IF($K624="","",VLOOKUP($K624,'Tong hop'!$A$10:$O$50000,3,0))</f>
        <v/>
      </c>
      <c r="N624" s="246"/>
      <c r="O624" s="227" t="str">
        <f t="shared" si="2"/>
        <v/>
      </c>
      <c r="P624" s="158"/>
      <c r="Q624" s="247"/>
      <c r="R624" s="229" t="str">
        <f>IF(LEFT(A624,2)="PX",IF(K624="",0,VLOOKUP(K624,'Tong hop'!$N$10:$O$50000,2,0)),"")</f>
        <v/>
      </c>
      <c r="S624" s="230">
        <f t="shared" si="3"/>
        <v>0</v>
      </c>
      <c r="T624" s="229" t="str">
        <f>IF($K624="","",VLOOKUP($K624,'Tong hop'!$A$10:$K$50000,10,0))</f>
        <v/>
      </c>
      <c r="U624" s="230" t="str">
        <f>IF($K624="","",VLOOKUP($K624,'Tong hop'!$A$10:$K$50000,11,0))</f>
        <v/>
      </c>
      <c r="V624" s="231">
        <f t="shared" si="4"/>
        <v>0</v>
      </c>
      <c r="W624" s="231" t="str">
        <f t="shared" si="5"/>
        <v/>
      </c>
      <c r="X624" s="231">
        <f t="shared" si="6"/>
        <v>0</v>
      </c>
      <c r="Y624" s="231" t="str">
        <f t="shared" si="7"/>
        <v/>
      </c>
      <c r="Z624" s="232" t="str">
        <f t="shared" si="8"/>
        <v/>
      </c>
    </row>
    <row r="625" ht="15.75" customHeight="1">
      <c r="A625" s="112"/>
      <c r="B625" s="244"/>
      <c r="C625" s="245"/>
      <c r="D625" s="245"/>
      <c r="E625" s="220" t="str">
        <f>IF($D625="","",VLOOKUP($D625,DMKH!$A$9:$D$50006,2,0))</f>
        <v/>
      </c>
      <c r="F625" s="220" t="str">
        <f>IF($D625="","",VLOOKUP($D625,DMKH!$A$9:$D$50006,3,0))</f>
        <v/>
      </c>
      <c r="G625" s="220" t="str">
        <f>IF($D625="","",VLOOKUP($D625,DMKH!$A$9:$D$50006,4,0))</f>
        <v/>
      </c>
      <c r="H625" s="113"/>
      <c r="I625" s="113"/>
      <c r="J625" s="113"/>
      <c r="K625" s="112"/>
      <c r="L625" s="224" t="str">
        <f>IF($K625="","",VLOOKUP($K625,'Tong hop'!$A$10:$O$50000,2,0))</f>
        <v/>
      </c>
      <c r="M625" s="225" t="str">
        <f>IF($K625="","",VLOOKUP($K625,'Tong hop'!$A$10:$O$50000,3,0))</f>
        <v/>
      </c>
      <c r="N625" s="246"/>
      <c r="O625" s="227" t="str">
        <f t="shared" si="2"/>
        <v/>
      </c>
      <c r="P625" s="158"/>
      <c r="Q625" s="247"/>
      <c r="R625" s="229" t="str">
        <f>IF(LEFT(A625,2)="PX",IF(K625="",0,VLOOKUP(K625,'Tong hop'!$N$10:$O$50000,2,0)),"")</f>
        <v/>
      </c>
      <c r="S625" s="230">
        <f t="shared" si="3"/>
        <v>0</v>
      </c>
      <c r="T625" s="229" t="str">
        <f>IF($K625="","",VLOOKUP($K625,'Tong hop'!$A$10:$K$50000,10,0))</f>
        <v/>
      </c>
      <c r="U625" s="230" t="str">
        <f>IF($K625="","",VLOOKUP($K625,'Tong hop'!$A$10:$K$50000,11,0))</f>
        <v/>
      </c>
      <c r="V625" s="231">
        <f t="shared" si="4"/>
        <v>0</v>
      </c>
      <c r="W625" s="231" t="str">
        <f t="shared" si="5"/>
        <v/>
      </c>
      <c r="X625" s="231">
        <f t="shared" si="6"/>
        <v>0</v>
      </c>
      <c r="Y625" s="231" t="str">
        <f t="shared" si="7"/>
        <v/>
      </c>
      <c r="Z625" s="232" t="str">
        <f t="shared" si="8"/>
        <v/>
      </c>
    </row>
    <row r="626" ht="15.75" customHeight="1">
      <c r="A626" s="112"/>
      <c r="B626" s="244"/>
      <c r="C626" s="245"/>
      <c r="D626" s="245"/>
      <c r="E626" s="220" t="str">
        <f>IF($D626="","",VLOOKUP($D626,DMKH!$A$9:$D$50006,2,0))</f>
        <v/>
      </c>
      <c r="F626" s="220" t="str">
        <f>IF($D626="","",VLOOKUP($D626,DMKH!$A$9:$D$50006,3,0))</f>
        <v/>
      </c>
      <c r="G626" s="220" t="str">
        <f>IF($D626="","",VLOOKUP($D626,DMKH!$A$9:$D$50006,4,0))</f>
        <v/>
      </c>
      <c r="H626" s="113"/>
      <c r="I626" s="113"/>
      <c r="J626" s="113"/>
      <c r="K626" s="112"/>
      <c r="L626" s="224" t="str">
        <f>IF($K626="","",VLOOKUP($K626,'Tong hop'!$A$10:$O$50000,2,0))</f>
        <v/>
      </c>
      <c r="M626" s="225" t="str">
        <f>IF($K626="","",VLOOKUP($K626,'Tong hop'!$A$10:$O$50000,3,0))</f>
        <v/>
      </c>
      <c r="N626" s="246"/>
      <c r="O626" s="227" t="str">
        <f t="shared" si="2"/>
        <v/>
      </c>
      <c r="P626" s="158"/>
      <c r="Q626" s="247"/>
      <c r="R626" s="229" t="str">
        <f>IF(LEFT(A626,2)="PX",IF(K626="",0,VLOOKUP(K626,'Tong hop'!$N$10:$O$50000,2,0)),"")</f>
        <v/>
      </c>
      <c r="S626" s="230">
        <f t="shared" si="3"/>
        <v>0</v>
      </c>
      <c r="T626" s="229" t="str">
        <f>IF($K626="","",VLOOKUP($K626,'Tong hop'!$A$10:$K$50000,10,0))</f>
        <v/>
      </c>
      <c r="U626" s="230" t="str">
        <f>IF($K626="","",VLOOKUP($K626,'Tong hop'!$A$10:$K$50000,11,0))</f>
        <v/>
      </c>
      <c r="V626" s="231">
        <f t="shared" si="4"/>
        <v>0</v>
      </c>
      <c r="W626" s="231" t="str">
        <f t="shared" si="5"/>
        <v/>
      </c>
      <c r="X626" s="231">
        <f t="shared" si="6"/>
        <v>0</v>
      </c>
      <c r="Y626" s="231" t="str">
        <f t="shared" si="7"/>
        <v/>
      </c>
      <c r="Z626" s="232" t="str">
        <f t="shared" si="8"/>
        <v/>
      </c>
    </row>
    <row r="627" ht="15.75" customHeight="1">
      <c r="A627" s="112"/>
      <c r="B627" s="244"/>
      <c r="C627" s="245"/>
      <c r="D627" s="245"/>
      <c r="E627" s="220" t="str">
        <f>IF($D627="","",VLOOKUP($D627,DMKH!$A$9:$D$50006,2,0))</f>
        <v/>
      </c>
      <c r="F627" s="220" t="str">
        <f>IF($D627="","",VLOOKUP($D627,DMKH!$A$9:$D$50006,3,0))</f>
        <v/>
      </c>
      <c r="G627" s="220" t="str">
        <f>IF($D627="","",VLOOKUP($D627,DMKH!$A$9:$D$50006,4,0))</f>
        <v/>
      </c>
      <c r="H627" s="113"/>
      <c r="I627" s="113"/>
      <c r="J627" s="113"/>
      <c r="K627" s="112"/>
      <c r="L627" s="224" t="str">
        <f>IF($K627="","",VLOOKUP($K627,'Tong hop'!$A$10:$O$50000,2,0))</f>
        <v/>
      </c>
      <c r="M627" s="225" t="str">
        <f>IF($K627="","",VLOOKUP($K627,'Tong hop'!$A$10:$O$50000,3,0))</f>
        <v/>
      </c>
      <c r="N627" s="246"/>
      <c r="O627" s="227" t="str">
        <f t="shared" si="2"/>
        <v/>
      </c>
      <c r="P627" s="158"/>
      <c r="Q627" s="247"/>
      <c r="R627" s="229" t="str">
        <f>IF(LEFT(A627,2)="PX",IF(K627="",0,VLOOKUP(K627,'Tong hop'!$N$10:$O$50000,2,0)),"")</f>
        <v/>
      </c>
      <c r="S627" s="230">
        <f t="shared" si="3"/>
        <v>0</v>
      </c>
      <c r="T627" s="229" t="str">
        <f>IF($K627="","",VLOOKUP($K627,'Tong hop'!$A$10:$K$50000,10,0))</f>
        <v/>
      </c>
      <c r="U627" s="230" t="str">
        <f>IF($K627="","",VLOOKUP($K627,'Tong hop'!$A$10:$K$50000,11,0))</f>
        <v/>
      </c>
      <c r="V627" s="231">
        <f t="shared" si="4"/>
        <v>0</v>
      </c>
      <c r="W627" s="231" t="str">
        <f t="shared" si="5"/>
        <v/>
      </c>
      <c r="X627" s="231">
        <f t="shared" si="6"/>
        <v>0</v>
      </c>
      <c r="Y627" s="231" t="str">
        <f t="shared" si="7"/>
        <v/>
      </c>
      <c r="Z627" s="232" t="str">
        <f t="shared" si="8"/>
        <v/>
      </c>
    </row>
    <row r="628" ht="15.75" customHeight="1">
      <c r="A628" s="112"/>
      <c r="B628" s="244"/>
      <c r="C628" s="245"/>
      <c r="D628" s="245"/>
      <c r="E628" s="220" t="str">
        <f>IF($D628="","",VLOOKUP($D628,DMKH!$A$9:$D$50006,2,0))</f>
        <v/>
      </c>
      <c r="F628" s="220" t="str">
        <f>IF($D628="","",VLOOKUP($D628,DMKH!$A$9:$D$50006,3,0))</f>
        <v/>
      </c>
      <c r="G628" s="220" t="str">
        <f>IF($D628="","",VLOOKUP($D628,DMKH!$A$9:$D$50006,4,0))</f>
        <v/>
      </c>
      <c r="H628" s="113"/>
      <c r="I628" s="113"/>
      <c r="J628" s="113"/>
      <c r="K628" s="112"/>
      <c r="L628" s="224" t="str">
        <f>IF($K628="","",VLOOKUP($K628,'Tong hop'!$A$10:$O$50000,2,0))</f>
        <v/>
      </c>
      <c r="M628" s="225" t="str">
        <f>IF($K628="","",VLOOKUP($K628,'Tong hop'!$A$10:$O$50000,3,0))</f>
        <v/>
      </c>
      <c r="N628" s="246"/>
      <c r="O628" s="227" t="str">
        <f t="shared" si="2"/>
        <v/>
      </c>
      <c r="P628" s="158"/>
      <c r="Q628" s="247"/>
      <c r="R628" s="229" t="str">
        <f>IF(LEFT(A628,2)="PX",IF(K628="",0,VLOOKUP(K628,'Tong hop'!$N$10:$O$50000,2,0)),"")</f>
        <v/>
      </c>
      <c r="S628" s="230">
        <f t="shared" si="3"/>
        <v>0</v>
      </c>
      <c r="T628" s="229" t="str">
        <f>IF($K628="","",VLOOKUP($K628,'Tong hop'!$A$10:$K$50000,10,0))</f>
        <v/>
      </c>
      <c r="U628" s="230" t="str">
        <f>IF($K628="","",VLOOKUP($K628,'Tong hop'!$A$10:$K$50000,11,0))</f>
        <v/>
      </c>
      <c r="V628" s="231">
        <f t="shared" si="4"/>
        <v>0</v>
      </c>
      <c r="W628" s="231" t="str">
        <f t="shared" si="5"/>
        <v/>
      </c>
      <c r="X628" s="231">
        <f t="shared" si="6"/>
        <v>0</v>
      </c>
      <c r="Y628" s="231" t="str">
        <f t="shared" si="7"/>
        <v/>
      </c>
      <c r="Z628" s="232" t="str">
        <f t="shared" si="8"/>
        <v/>
      </c>
    </row>
    <row r="629" ht="15.75" customHeight="1">
      <c r="A629" s="112"/>
      <c r="B629" s="244"/>
      <c r="C629" s="245"/>
      <c r="D629" s="245"/>
      <c r="E629" s="220" t="str">
        <f>IF($D629="","",VLOOKUP($D629,DMKH!$A$9:$D$50006,2,0))</f>
        <v/>
      </c>
      <c r="F629" s="220" t="str">
        <f>IF($D629="","",VLOOKUP($D629,DMKH!$A$9:$D$50006,3,0))</f>
        <v/>
      </c>
      <c r="G629" s="220" t="str">
        <f>IF($D629="","",VLOOKUP($D629,DMKH!$A$9:$D$50006,4,0))</f>
        <v/>
      </c>
      <c r="H629" s="113"/>
      <c r="I629" s="113"/>
      <c r="J629" s="113"/>
      <c r="K629" s="112"/>
      <c r="L629" s="224" t="str">
        <f>IF($K629="","",VLOOKUP($K629,'Tong hop'!$A$10:$O$50000,2,0))</f>
        <v/>
      </c>
      <c r="M629" s="225" t="str">
        <f>IF($K629="","",VLOOKUP($K629,'Tong hop'!$A$10:$O$50000,3,0))</f>
        <v/>
      </c>
      <c r="N629" s="246"/>
      <c r="O629" s="227" t="str">
        <f t="shared" si="2"/>
        <v/>
      </c>
      <c r="P629" s="158"/>
      <c r="Q629" s="247"/>
      <c r="R629" s="229" t="str">
        <f>IF(LEFT(A629,2)="PX",IF(K629="",0,VLOOKUP(K629,'Tong hop'!$N$10:$O$50000,2,0)),"")</f>
        <v/>
      </c>
      <c r="S629" s="230">
        <f t="shared" si="3"/>
        <v>0</v>
      </c>
      <c r="T629" s="229" t="str">
        <f>IF($K629="","",VLOOKUP($K629,'Tong hop'!$A$10:$K$50000,10,0))</f>
        <v/>
      </c>
      <c r="U629" s="230" t="str">
        <f>IF($K629="","",VLOOKUP($K629,'Tong hop'!$A$10:$K$50000,11,0))</f>
        <v/>
      </c>
      <c r="V629" s="231">
        <f t="shared" si="4"/>
        <v>0</v>
      </c>
      <c r="W629" s="231" t="str">
        <f t="shared" si="5"/>
        <v/>
      </c>
      <c r="X629" s="231">
        <f t="shared" si="6"/>
        <v>0</v>
      </c>
      <c r="Y629" s="231" t="str">
        <f t="shared" si="7"/>
        <v/>
      </c>
      <c r="Z629" s="232" t="str">
        <f t="shared" si="8"/>
        <v/>
      </c>
    </row>
    <row r="630" ht="15.75" customHeight="1">
      <c r="A630" s="112"/>
      <c r="B630" s="244"/>
      <c r="C630" s="245"/>
      <c r="D630" s="245"/>
      <c r="E630" s="220" t="str">
        <f>IF($D630="","",VLOOKUP($D630,DMKH!$A$9:$D$50006,2,0))</f>
        <v/>
      </c>
      <c r="F630" s="220" t="str">
        <f>IF($D630="","",VLOOKUP($D630,DMKH!$A$9:$D$50006,3,0))</f>
        <v/>
      </c>
      <c r="G630" s="220" t="str">
        <f>IF($D630="","",VLOOKUP($D630,DMKH!$A$9:$D$50006,4,0))</f>
        <v/>
      </c>
      <c r="H630" s="113"/>
      <c r="I630" s="113"/>
      <c r="J630" s="113"/>
      <c r="K630" s="112"/>
      <c r="L630" s="224" t="str">
        <f>IF($K630="","",VLOOKUP($K630,'Tong hop'!$A$10:$O$50000,2,0))</f>
        <v/>
      </c>
      <c r="M630" s="225" t="str">
        <f>IF($K630="","",VLOOKUP($K630,'Tong hop'!$A$10:$O$50000,3,0))</f>
        <v/>
      </c>
      <c r="N630" s="246"/>
      <c r="O630" s="227" t="str">
        <f t="shared" si="2"/>
        <v/>
      </c>
      <c r="P630" s="158"/>
      <c r="Q630" s="247"/>
      <c r="R630" s="229" t="str">
        <f>IF(LEFT(A630,2)="PX",IF(K630="",0,VLOOKUP(K630,'Tong hop'!$N$10:$O$50000,2,0)),"")</f>
        <v/>
      </c>
      <c r="S630" s="230">
        <f t="shared" si="3"/>
        <v>0</v>
      </c>
      <c r="T630" s="229" t="str">
        <f>IF($K630="","",VLOOKUP($K630,'Tong hop'!$A$10:$K$50000,10,0))</f>
        <v/>
      </c>
      <c r="U630" s="230" t="str">
        <f>IF($K630="","",VLOOKUP($K630,'Tong hop'!$A$10:$K$50000,11,0))</f>
        <v/>
      </c>
      <c r="V630" s="231">
        <f t="shared" si="4"/>
        <v>0</v>
      </c>
      <c r="W630" s="231" t="str">
        <f t="shared" si="5"/>
        <v/>
      </c>
      <c r="X630" s="231">
        <f t="shared" si="6"/>
        <v>0</v>
      </c>
      <c r="Y630" s="231" t="str">
        <f t="shared" si="7"/>
        <v/>
      </c>
      <c r="Z630" s="232" t="str">
        <f t="shared" si="8"/>
        <v/>
      </c>
    </row>
    <row r="631" ht="15.75" customHeight="1">
      <c r="A631" s="112"/>
      <c r="B631" s="244"/>
      <c r="C631" s="245"/>
      <c r="D631" s="245"/>
      <c r="E631" s="220" t="str">
        <f>IF($D631="","",VLOOKUP($D631,DMKH!$A$9:$D$50006,2,0))</f>
        <v/>
      </c>
      <c r="F631" s="220" t="str">
        <f>IF($D631="","",VLOOKUP($D631,DMKH!$A$9:$D$50006,3,0))</f>
        <v/>
      </c>
      <c r="G631" s="220" t="str">
        <f>IF($D631="","",VLOOKUP($D631,DMKH!$A$9:$D$50006,4,0))</f>
        <v/>
      </c>
      <c r="H631" s="113"/>
      <c r="I631" s="113"/>
      <c r="J631" s="113"/>
      <c r="K631" s="112"/>
      <c r="L631" s="224" t="str">
        <f>IF($K631="","",VLOOKUP($K631,'Tong hop'!$A$10:$O$50000,2,0))</f>
        <v/>
      </c>
      <c r="M631" s="225" t="str">
        <f>IF($K631="","",VLOOKUP($K631,'Tong hop'!$A$10:$O$50000,3,0))</f>
        <v/>
      </c>
      <c r="N631" s="246"/>
      <c r="O631" s="227" t="str">
        <f t="shared" si="2"/>
        <v/>
      </c>
      <c r="P631" s="158"/>
      <c r="Q631" s="247"/>
      <c r="R631" s="229" t="str">
        <f>IF(LEFT(A631,2)="PX",IF(K631="",0,VLOOKUP(K631,'Tong hop'!$N$10:$O$50000,2,0)),"")</f>
        <v/>
      </c>
      <c r="S631" s="230">
        <f t="shared" si="3"/>
        <v>0</v>
      </c>
      <c r="T631" s="229" t="str">
        <f>IF($K631="","",VLOOKUP($K631,'Tong hop'!$A$10:$K$50000,10,0))</f>
        <v/>
      </c>
      <c r="U631" s="230" t="str">
        <f>IF($K631="","",VLOOKUP($K631,'Tong hop'!$A$10:$K$50000,11,0))</f>
        <v/>
      </c>
      <c r="V631" s="231">
        <f t="shared" si="4"/>
        <v>0</v>
      </c>
      <c r="W631" s="231" t="str">
        <f t="shared" si="5"/>
        <v/>
      </c>
      <c r="X631" s="231">
        <f t="shared" si="6"/>
        <v>0</v>
      </c>
      <c r="Y631" s="231" t="str">
        <f t="shared" si="7"/>
        <v/>
      </c>
      <c r="Z631" s="232" t="str">
        <f t="shared" si="8"/>
        <v/>
      </c>
    </row>
    <row r="632" ht="15.75" customHeight="1">
      <c r="A632" s="112"/>
      <c r="B632" s="244"/>
      <c r="C632" s="245"/>
      <c r="D632" s="245"/>
      <c r="E632" s="220" t="str">
        <f>IF($D632="","",VLOOKUP($D632,DMKH!$A$9:$D$50006,2,0))</f>
        <v/>
      </c>
      <c r="F632" s="220" t="str">
        <f>IF($D632="","",VLOOKUP($D632,DMKH!$A$9:$D$50006,3,0))</f>
        <v/>
      </c>
      <c r="G632" s="220" t="str">
        <f>IF($D632="","",VLOOKUP($D632,DMKH!$A$9:$D$50006,4,0))</f>
        <v/>
      </c>
      <c r="H632" s="113"/>
      <c r="I632" s="113"/>
      <c r="J632" s="113"/>
      <c r="K632" s="112"/>
      <c r="L632" s="224" t="str">
        <f>IF($K632="","",VLOOKUP($K632,'Tong hop'!$A$10:$O$50000,2,0))</f>
        <v/>
      </c>
      <c r="M632" s="225" t="str">
        <f>IF($K632="","",VLOOKUP($K632,'Tong hop'!$A$10:$O$50000,3,0))</f>
        <v/>
      </c>
      <c r="N632" s="246"/>
      <c r="O632" s="227" t="str">
        <f t="shared" si="2"/>
        <v/>
      </c>
      <c r="P632" s="158"/>
      <c r="Q632" s="247"/>
      <c r="R632" s="229" t="str">
        <f>IF(LEFT(A632,2)="PX",IF(K632="",0,VLOOKUP(K632,'Tong hop'!$N$10:$O$50000,2,0)),"")</f>
        <v/>
      </c>
      <c r="S632" s="230">
        <f t="shared" si="3"/>
        <v>0</v>
      </c>
      <c r="T632" s="229" t="str">
        <f>IF($K632="","",VLOOKUP($K632,'Tong hop'!$A$10:$K$50000,10,0))</f>
        <v/>
      </c>
      <c r="U632" s="230" t="str">
        <f>IF($K632="","",VLOOKUP($K632,'Tong hop'!$A$10:$K$50000,11,0))</f>
        <v/>
      </c>
      <c r="V632" s="231">
        <f t="shared" si="4"/>
        <v>0</v>
      </c>
      <c r="W632" s="231" t="str">
        <f t="shared" si="5"/>
        <v/>
      </c>
      <c r="X632" s="231">
        <f t="shared" si="6"/>
        <v>0</v>
      </c>
      <c r="Y632" s="231" t="str">
        <f t="shared" si="7"/>
        <v/>
      </c>
      <c r="Z632" s="232" t="str">
        <f t="shared" si="8"/>
        <v/>
      </c>
    </row>
    <row r="633" ht="15.75" customHeight="1">
      <c r="A633" s="112"/>
      <c r="B633" s="244"/>
      <c r="C633" s="245"/>
      <c r="D633" s="245"/>
      <c r="E633" s="220" t="str">
        <f>IF($D633="","",VLOOKUP($D633,DMKH!$A$9:$D$50006,2,0))</f>
        <v/>
      </c>
      <c r="F633" s="220" t="str">
        <f>IF($D633="","",VLOOKUP($D633,DMKH!$A$9:$D$50006,3,0))</f>
        <v/>
      </c>
      <c r="G633" s="220" t="str">
        <f>IF($D633="","",VLOOKUP($D633,DMKH!$A$9:$D$50006,4,0))</f>
        <v/>
      </c>
      <c r="H633" s="113"/>
      <c r="I633" s="113"/>
      <c r="J633" s="113"/>
      <c r="K633" s="112"/>
      <c r="L633" s="224" t="str">
        <f>IF($K633="","",VLOOKUP($K633,'Tong hop'!$A$10:$O$50000,2,0))</f>
        <v/>
      </c>
      <c r="M633" s="225" t="str">
        <f>IF($K633="","",VLOOKUP($K633,'Tong hop'!$A$10:$O$50000,3,0))</f>
        <v/>
      </c>
      <c r="N633" s="246"/>
      <c r="O633" s="227" t="str">
        <f t="shared" si="2"/>
        <v/>
      </c>
      <c r="P633" s="158"/>
      <c r="Q633" s="247"/>
      <c r="R633" s="229" t="str">
        <f>IF(LEFT(A633,2)="PX",IF(K633="",0,VLOOKUP(K633,'Tong hop'!$N$10:$O$50000,2,0)),"")</f>
        <v/>
      </c>
      <c r="S633" s="230">
        <f t="shared" si="3"/>
        <v>0</v>
      </c>
      <c r="T633" s="229" t="str">
        <f>IF($K633="","",VLOOKUP($K633,'Tong hop'!$A$10:$K$50000,10,0))</f>
        <v/>
      </c>
      <c r="U633" s="230" t="str">
        <f>IF($K633="","",VLOOKUP($K633,'Tong hop'!$A$10:$K$50000,11,0))</f>
        <v/>
      </c>
      <c r="V633" s="231">
        <f t="shared" si="4"/>
        <v>0</v>
      </c>
      <c r="W633" s="231" t="str">
        <f t="shared" si="5"/>
        <v/>
      </c>
      <c r="X633" s="231">
        <f t="shared" si="6"/>
        <v>0</v>
      </c>
      <c r="Y633" s="231" t="str">
        <f t="shared" si="7"/>
        <v/>
      </c>
      <c r="Z633" s="232" t="str">
        <f t="shared" si="8"/>
        <v/>
      </c>
    </row>
    <row r="634" ht="15.75" customHeight="1">
      <c r="A634" s="112"/>
      <c r="B634" s="244"/>
      <c r="C634" s="245"/>
      <c r="D634" s="245"/>
      <c r="E634" s="220" t="str">
        <f>IF($D634="","",VLOOKUP($D634,DMKH!$A$9:$D$50006,2,0))</f>
        <v/>
      </c>
      <c r="F634" s="220" t="str">
        <f>IF($D634="","",VLOOKUP($D634,DMKH!$A$9:$D$50006,3,0))</f>
        <v/>
      </c>
      <c r="G634" s="220" t="str">
        <f>IF($D634="","",VLOOKUP($D634,DMKH!$A$9:$D$50006,4,0))</f>
        <v/>
      </c>
      <c r="H634" s="113"/>
      <c r="I634" s="113"/>
      <c r="J634" s="113"/>
      <c r="K634" s="112"/>
      <c r="L634" s="224" t="str">
        <f>IF($K634="","",VLOOKUP($K634,'Tong hop'!$A$10:$O$50000,2,0))</f>
        <v/>
      </c>
      <c r="M634" s="225" t="str">
        <f>IF($K634="","",VLOOKUP($K634,'Tong hop'!$A$10:$O$50000,3,0))</f>
        <v/>
      </c>
      <c r="N634" s="246"/>
      <c r="O634" s="227" t="str">
        <f t="shared" si="2"/>
        <v/>
      </c>
      <c r="P634" s="158"/>
      <c r="Q634" s="247"/>
      <c r="R634" s="229" t="str">
        <f>IF(LEFT(A634,2)="PX",IF(K634="",0,VLOOKUP(K634,'Tong hop'!$N$10:$O$50000,2,0)),"")</f>
        <v/>
      </c>
      <c r="S634" s="230">
        <f t="shared" si="3"/>
        <v>0</v>
      </c>
      <c r="T634" s="229" t="str">
        <f>IF($K634="","",VLOOKUP($K634,'Tong hop'!$A$10:$K$50000,10,0))</f>
        <v/>
      </c>
      <c r="U634" s="230" t="str">
        <f>IF($K634="","",VLOOKUP($K634,'Tong hop'!$A$10:$K$50000,11,0))</f>
        <v/>
      </c>
      <c r="V634" s="231">
        <f t="shared" si="4"/>
        <v>0</v>
      </c>
      <c r="W634" s="231" t="str">
        <f t="shared" si="5"/>
        <v/>
      </c>
      <c r="X634" s="231">
        <f t="shared" si="6"/>
        <v>0</v>
      </c>
      <c r="Y634" s="231" t="str">
        <f t="shared" si="7"/>
        <v/>
      </c>
      <c r="Z634" s="232" t="str">
        <f t="shared" si="8"/>
        <v/>
      </c>
    </row>
    <row r="635" ht="15.75" customHeight="1">
      <c r="A635" s="112"/>
      <c r="B635" s="244"/>
      <c r="C635" s="245"/>
      <c r="D635" s="245"/>
      <c r="E635" s="220" t="str">
        <f>IF($D635="","",VLOOKUP($D635,DMKH!$A$9:$D$50006,2,0))</f>
        <v/>
      </c>
      <c r="F635" s="220" t="str">
        <f>IF($D635="","",VLOOKUP($D635,DMKH!$A$9:$D$50006,3,0))</f>
        <v/>
      </c>
      <c r="G635" s="220" t="str">
        <f>IF($D635="","",VLOOKUP($D635,DMKH!$A$9:$D$50006,4,0))</f>
        <v/>
      </c>
      <c r="H635" s="113"/>
      <c r="I635" s="113"/>
      <c r="J635" s="113"/>
      <c r="K635" s="112"/>
      <c r="L635" s="224" t="str">
        <f>IF($K635="","",VLOOKUP($K635,'Tong hop'!$A$10:$O$50000,2,0))</f>
        <v/>
      </c>
      <c r="M635" s="225" t="str">
        <f>IF($K635="","",VLOOKUP($K635,'Tong hop'!$A$10:$O$50000,3,0))</f>
        <v/>
      </c>
      <c r="N635" s="246"/>
      <c r="O635" s="227" t="str">
        <f t="shared" si="2"/>
        <v/>
      </c>
      <c r="P635" s="158"/>
      <c r="Q635" s="247"/>
      <c r="R635" s="229" t="str">
        <f>IF(LEFT(A635,2)="PX",IF(K635="",0,VLOOKUP(K635,'Tong hop'!$N$10:$O$50000,2,0)),"")</f>
        <v/>
      </c>
      <c r="S635" s="230">
        <f t="shared" si="3"/>
        <v>0</v>
      </c>
      <c r="T635" s="229" t="str">
        <f>IF($K635="","",VLOOKUP($K635,'Tong hop'!$A$10:$K$50000,10,0))</f>
        <v/>
      </c>
      <c r="U635" s="230" t="str">
        <f>IF($K635="","",VLOOKUP($K635,'Tong hop'!$A$10:$K$50000,11,0))</f>
        <v/>
      </c>
      <c r="V635" s="231">
        <f t="shared" si="4"/>
        <v>0</v>
      </c>
      <c r="W635" s="231" t="str">
        <f t="shared" si="5"/>
        <v/>
      </c>
      <c r="X635" s="231">
        <f t="shared" si="6"/>
        <v>0</v>
      </c>
      <c r="Y635" s="231" t="str">
        <f t="shared" si="7"/>
        <v/>
      </c>
      <c r="Z635" s="232" t="str">
        <f t="shared" si="8"/>
        <v/>
      </c>
    </row>
    <row r="636" ht="15.75" customHeight="1">
      <c r="A636" s="112"/>
      <c r="B636" s="244"/>
      <c r="C636" s="245"/>
      <c r="D636" s="245"/>
      <c r="E636" s="220" t="str">
        <f>IF($D636="","",VLOOKUP($D636,DMKH!$A$9:$D$50006,2,0))</f>
        <v/>
      </c>
      <c r="F636" s="220" t="str">
        <f>IF($D636="","",VLOOKUP($D636,DMKH!$A$9:$D$50006,3,0))</f>
        <v/>
      </c>
      <c r="G636" s="220" t="str">
        <f>IF($D636="","",VLOOKUP($D636,DMKH!$A$9:$D$50006,4,0))</f>
        <v/>
      </c>
      <c r="H636" s="113"/>
      <c r="I636" s="113"/>
      <c r="J636" s="113"/>
      <c r="K636" s="112"/>
      <c r="L636" s="224" t="str">
        <f>IF($K636="","",VLOOKUP($K636,'Tong hop'!$A$10:$O$50000,2,0))</f>
        <v/>
      </c>
      <c r="M636" s="225" t="str">
        <f>IF($K636="","",VLOOKUP($K636,'Tong hop'!$A$10:$O$50000,3,0))</f>
        <v/>
      </c>
      <c r="N636" s="246"/>
      <c r="O636" s="227" t="str">
        <f t="shared" si="2"/>
        <v/>
      </c>
      <c r="P636" s="158"/>
      <c r="Q636" s="247"/>
      <c r="R636" s="229" t="str">
        <f>IF(LEFT(A636,2)="PX",IF(K636="",0,VLOOKUP(K636,'Tong hop'!$N$10:$O$50000,2,0)),"")</f>
        <v/>
      </c>
      <c r="S636" s="230">
        <f t="shared" si="3"/>
        <v>0</v>
      </c>
      <c r="T636" s="229" t="str">
        <f>IF($K636="","",VLOOKUP($K636,'Tong hop'!$A$10:$K$50000,10,0))</f>
        <v/>
      </c>
      <c r="U636" s="230" t="str">
        <f>IF($K636="","",VLOOKUP($K636,'Tong hop'!$A$10:$K$50000,11,0))</f>
        <v/>
      </c>
      <c r="V636" s="231">
        <f t="shared" si="4"/>
        <v>0</v>
      </c>
      <c r="W636" s="231" t="str">
        <f t="shared" si="5"/>
        <v/>
      </c>
      <c r="X636" s="231">
        <f t="shared" si="6"/>
        <v>0</v>
      </c>
      <c r="Y636" s="231" t="str">
        <f t="shared" si="7"/>
        <v/>
      </c>
      <c r="Z636" s="232" t="str">
        <f t="shared" si="8"/>
        <v/>
      </c>
    </row>
    <row r="637" ht="15.75" customHeight="1">
      <c r="A637" s="112"/>
      <c r="B637" s="244"/>
      <c r="C637" s="245"/>
      <c r="D637" s="245"/>
      <c r="E637" s="220" t="str">
        <f>IF($D637="","",VLOOKUP($D637,DMKH!$A$9:$D$50006,2,0))</f>
        <v/>
      </c>
      <c r="F637" s="220" t="str">
        <f>IF($D637="","",VLOOKUP($D637,DMKH!$A$9:$D$50006,3,0))</f>
        <v/>
      </c>
      <c r="G637" s="220" t="str">
        <f>IF($D637="","",VLOOKUP($D637,DMKH!$A$9:$D$50006,4,0))</f>
        <v/>
      </c>
      <c r="H637" s="113"/>
      <c r="I637" s="113"/>
      <c r="J637" s="113"/>
      <c r="K637" s="112"/>
      <c r="L637" s="224" t="str">
        <f>IF($K637="","",VLOOKUP($K637,'Tong hop'!$A$10:$O$50000,2,0))</f>
        <v/>
      </c>
      <c r="M637" s="225" t="str">
        <f>IF($K637="","",VLOOKUP($K637,'Tong hop'!$A$10:$O$50000,3,0))</f>
        <v/>
      </c>
      <c r="N637" s="246"/>
      <c r="O637" s="227" t="str">
        <f t="shared" si="2"/>
        <v/>
      </c>
      <c r="P637" s="158"/>
      <c r="Q637" s="247"/>
      <c r="R637" s="229" t="str">
        <f>IF(LEFT(A637,2)="PX",IF(K637="",0,VLOOKUP(K637,'Tong hop'!$N$10:$O$50000,2,0)),"")</f>
        <v/>
      </c>
      <c r="S637" s="230">
        <f t="shared" si="3"/>
        <v>0</v>
      </c>
      <c r="T637" s="229" t="str">
        <f>IF($K637="","",VLOOKUP($K637,'Tong hop'!$A$10:$K$50000,10,0))</f>
        <v/>
      </c>
      <c r="U637" s="230" t="str">
        <f>IF($K637="","",VLOOKUP($K637,'Tong hop'!$A$10:$K$50000,11,0))</f>
        <v/>
      </c>
      <c r="V637" s="231">
        <f t="shared" si="4"/>
        <v>0</v>
      </c>
      <c r="W637" s="231" t="str">
        <f t="shared" si="5"/>
        <v/>
      </c>
      <c r="X637" s="231">
        <f t="shared" si="6"/>
        <v>0</v>
      </c>
      <c r="Y637" s="231" t="str">
        <f t="shared" si="7"/>
        <v/>
      </c>
      <c r="Z637" s="232" t="str">
        <f t="shared" si="8"/>
        <v/>
      </c>
    </row>
    <row r="638" ht="15.75" customHeight="1">
      <c r="A638" s="112"/>
      <c r="B638" s="244"/>
      <c r="C638" s="245"/>
      <c r="D638" s="245"/>
      <c r="E638" s="220" t="str">
        <f>IF($D638="","",VLOOKUP($D638,DMKH!$A$9:$D$50006,2,0))</f>
        <v/>
      </c>
      <c r="F638" s="220" t="str">
        <f>IF($D638="","",VLOOKUP($D638,DMKH!$A$9:$D$50006,3,0))</f>
        <v/>
      </c>
      <c r="G638" s="220" t="str">
        <f>IF($D638="","",VLOOKUP($D638,DMKH!$A$9:$D$50006,4,0))</f>
        <v/>
      </c>
      <c r="H638" s="113"/>
      <c r="I638" s="113"/>
      <c r="J638" s="113"/>
      <c r="K638" s="112"/>
      <c r="L638" s="224" t="str">
        <f>IF($K638="","",VLOOKUP($K638,'Tong hop'!$A$10:$O$50000,2,0))</f>
        <v/>
      </c>
      <c r="M638" s="225" t="str">
        <f>IF($K638="","",VLOOKUP($K638,'Tong hop'!$A$10:$O$50000,3,0))</f>
        <v/>
      </c>
      <c r="N638" s="246"/>
      <c r="O638" s="227" t="str">
        <f t="shared" si="2"/>
        <v/>
      </c>
      <c r="P638" s="158"/>
      <c r="Q638" s="247"/>
      <c r="R638" s="229" t="str">
        <f>IF(LEFT(A638,2)="PX",IF(K638="",0,VLOOKUP(K638,'Tong hop'!$N$10:$O$50000,2,0)),"")</f>
        <v/>
      </c>
      <c r="S638" s="230">
        <f t="shared" si="3"/>
        <v>0</v>
      </c>
      <c r="T638" s="229" t="str">
        <f>IF($K638="","",VLOOKUP($K638,'Tong hop'!$A$10:$K$50000,10,0))</f>
        <v/>
      </c>
      <c r="U638" s="230" t="str">
        <f>IF($K638="","",VLOOKUP($K638,'Tong hop'!$A$10:$K$50000,11,0))</f>
        <v/>
      </c>
      <c r="V638" s="231">
        <f t="shared" si="4"/>
        <v>0</v>
      </c>
      <c r="W638" s="231" t="str">
        <f t="shared" si="5"/>
        <v/>
      </c>
      <c r="X638" s="231">
        <f t="shared" si="6"/>
        <v>0</v>
      </c>
      <c r="Y638" s="231" t="str">
        <f t="shared" si="7"/>
        <v/>
      </c>
      <c r="Z638" s="232" t="str">
        <f t="shared" si="8"/>
        <v/>
      </c>
    </row>
    <row r="639" ht="15.75" customHeight="1">
      <c r="A639" s="112"/>
      <c r="B639" s="244"/>
      <c r="C639" s="245"/>
      <c r="D639" s="245"/>
      <c r="E639" s="220" t="str">
        <f>IF($D639="","",VLOOKUP($D639,DMKH!$A$9:$D$50006,2,0))</f>
        <v/>
      </c>
      <c r="F639" s="220" t="str">
        <f>IF($D639="","",VLOOKUP($D639,DMKH!$A$9:$D$50006,3,0))</f>
        <v/>
      </c>
      <c r="G639" s="220" t="str">
        <f>IF($D639="","",VLOOKUP($D639,DMKH!$A$9:$D$50006,4,0))</f>
        <v/>
      </c>
      <c r="H639" s="113"/>
      <c r="I639" s="113"/>
      <c r="J639" s="113"/>
      <c r="K639" s="112"/>
      <c r="L639" s="224" t="str">
        <f>IF($K639="","",VLOOKUP($K639,'Tong hop'!$A$10:$O$50000,2,0))</f>
        <v/>
      </c>
      <c r="M639" s="225" t="str">
        <f>IF($K639="","",VLOOKUP($K639,'Tong hop'!$A$10:$O$50000,3,0))</f>
        <v/>
      </c>
      <c r="N639" s="246"/>
      <c r="O639" s="227" t="str">
        <f t="shared" si="2"/>
        <v/>
      </c>
      <c r="P639" s="158"/>
      <c r="Q639" s="247"/>
      <c r="R639" s="229" t="str">
        <f>IF(LEFT(A639,2)="PX",IF(K639="",0,VLOOKUP(K639,'Tong hop'!$N$10:$O$50000,2,0)),"")</f>
        <v/>
      </c>
      <c r="S639" s="230">
        <f t="shared" si="3"/>
        <v>0</v>
      </c>
      <c r="T639" s="229" t="str">
        <f>IF($K639="","",VLOOKUP($K639,'Tong hop'!$A$10:$K$50000,10,0))</f>
        <v/>
      </c>
      <c r="U639" s="230" t="str">
        <f>IF($K639="","",VLOOKUP($K639,'Tong hop'!$A$10:$K$50000,11,0))</f>
        <v/>
      </c>
      <c r="V639" s="231">
        <f t="shared" si="4"/>
        <v>0</v>
      </c>
      <c r="W639" s="231" t="str">
        <f t="shared" si="5"/>
        <v/>
      </c>
      <c r="X639" s="231">
        <f t="shared" si="6"/>
        <v>0</v>
      </c>
      <c r="Y639" s="231" t="str">
        <f t="shared" si="7"/>
        <v/>
      </c>
      <c r="Z639" s="232" t="str">
        <f t="shared" si="8"/>
        <v/>
      </c>
    </row>
    <row r="640" ht="15.75" customHeight="1">
      <c r="A640" s="112"/>
      <c r="B640" s="244"/>
      <c r="C640" s="245"/>
      <c r="D640" s="245"/>
      <c r="E640" s="220" t="str">
        <f>IF($D640="","",VLOOKUP($D640,DMKH!$A$9:$D$50006,2,0))</f>
        <v/>
      </c>
      <c r="F640" s="220" t="str">
        <f>IF($D640="","",VLOOKUP($D640,DMKH!$A$9:$D$50006,3,0))</f>
        <v/>
      </c>
      <c r="G640" s="220" t="str">
        <f>IF($D640="","",VLOOKUP($D640,DMKH!$A$9:$D$50006,4,0))</f>
        <v/>
      </c>
      <c r="H640" s="113"/>
      <c r="I640" s="113"/>
      <c r="J640" s="113"/>
      <c r="K640" s="112"/>
      <c r="L640" s="224" t="str">
        <f>IF($K640="","",VLOOKUP($K640,'Tong hop'!$A$10:$O$50000,2,0))</f>
        <v/>
      </c>
      <c r="M640" s="225" t="str">
        <f>IF($K640="","",VLOOKUP($K640,'Tong hop'!$A$10:$O$50000,3,0))</f>
        <v/>
      </c>
      <c r="N640" s="246"/>
      <c r="O640" s="227" t="str">
        <f t="shared" si="2"/>
        <v/>
      </c>
      <c r="P640" s="158"/>
      <c r="Q640" s="247"/>
      <c r="R640" s="229" t="str">
        <f>IF(LEFT(A640,2)="PX",IF(K640="",0,VLOOKUP(K640,'Tong hop'!$N$10:$O$50000,2,0)),"")</f>
        <v/>
      </c>
      <c r="S640" s="230">
        <f t="shared" si="3"/>
        <v>0</v>
      </c>
      <c r="T640" s="229" t="str">
        <f>IF($K640="","",VLOOKUP($K640,'Tong hop'!$A$10:$K$50000,10,0))</f>
        <v/>
      </c>
      <c r="U640" s="230" t="str">
        <f>IF($K640="","",VLOOKUP($K640,'Tong hop'!$A$10:$K$50000,11,0))</f>
        <v/>
      </c>
      <c r="V640" s="231">
        <f t="shared" si="4"/>
        <v>0</v>
      </c>
      <c r="W640" s="231" t="str">
        <f t="shared" si="5"/>
        <v/>
      </c>
      <c r="X640" s="231">
        <f t="shared" si="6"/>
        <v>0</v>
      </c>
      <c r="Y640" s="231" t="str">
        <f t="shared" si="7"/>
        <v/>
      </c>
      <c r="Z640" s="232" t="str">
        <f t="shared" si="8"/>
        <v/>
      </c>
    </row>
    <row r="641" ht="15.75" customHeight="1">
      <c r="A641" s="112"/>
      <c r="B641" s="244"/>
      <c r="C641" s="245"/>
      <c r="D641" s="245"/>
      <c r="E641" s="220" t="str">
        <f>IF($D641="","",VLOOKUP($D641,DMKH!$A$9:$D$50006,2,0))</f>
        <v/>
      </c>
      <c r="F641" s="220" t="str">
        <f>IF($D641="","",VLOOKUP($D641,DMKH!$A$9:$D$50006,3,0))</f>
        <v/>
      </c>
      <c r="G641" s="220" t="str">
        <f>IF($D641="","",VLOOKUP($D641,DMKH!$A$9:$D$50006,4,0))</f>
        <v/>
      </c>
      <c r="H641" s="113"/>
      <c r="I641" s="113"/>
      <c r="J641" s="113"/>
      <c r="K641" s="112"/>
      <c r="L641" s="224" t="str">
        <f>IF($K641="","",VLOOKUP($K641,'Tong hop'!$A$10:$O$50000,2,0))</f>
        <v/>
      </c>
      <c r="M641" s="225" t="str">
        <f>IF($K641="","",VLOOKUP($K641,'Tong hop'!$A$10:$O$50000,3,0))</f>
        <v/>
      </c>
      <c r="N641" s="246"/>
      <c r="O641" s="227" t="str">
        <f t="shared" si="2"/>
        <v/>
      </c>
      <c r="P641" s="158"/>
      <c r="Q641" s="247"/>
      <c r="R641" s="229" t="str">
        <f>IF(LEFT(A641,2)="PX",IF(K641="",0,VLOOKUP(K641,'Tong hop'!$N$10:$O$50000,2,0)),"")</f>
        <v/>
      </c>
      <c r="S641" s="230">
        <f t="shared" si="3"/>
        <v>0</v>
      </c>
      <c r="T641" s="229" t="str">
        <f>IF($K641="","",VLOOKUP($K641,'Tong hop'!$A$10:$K$50000,10,0))</f>
        <v/>
      </c>
      <c r="U641" s="230" t="str">
        <f>IF($K641="","",VLOOKUP($K641,'Tong hop'!$A$10:$K$50000,11,0))</f>
        <v/>
      </c>
      <c r="V641" s="231">
        <f t="shared" si="4"/>
        <v>0</v>
      </c>
      <c r="W641" s="231" t="str">
        <f t="shared" si="5"/>
        <v/>
      </c>
      <c r="X641" s="231">
        <f t="shared" si="6"/>
        <v>0</v>
      </c>
      <c r="Y641" s="231" t="str">
        <f t="shared" si="7"/>
        <v/>
      </c>
      <c r="Z641" s="232" t="str">
        <f t="shared" si="8"/>
        <v/>
      </c>
    </row>
    <row r="642" ht="15.75" customHeight="1">
      <c r="A642" s="112"/>
      <c r="B642" s="244"/>
      <c r="C642" s="245"/>
      <c r="D642" s="245"/>
      <c r="E642" s="220" t="str">
        <f>IF($D642="","",VLOOKUP($D642,DMKH!$A$9:$D$50006,2,0))</f>
        <v/>
      </c>
      <c r="F642" s="220" t="str">
        <f>IF($D642="","",VLOOKUP($D642,DMKH!$A$9:$D$50006,3,0))</f>
        <v/>
      </c>
      <c r="G642" s="220" t="str">
        <f>IF($D642="","",VLOOKUP($D642,DMKH!$A$9:$D$50006,4,0))</f>
        <v/>
      </c>
      <c r="H642" s="113"/>
      <c r="I642" s="113"/>
      <c r="J642" s="113"/>
      <c r="K642" s="112"/>
      <c r="L642" s="224" t="str">
        <f>IF($K642="","",VLOOKUP($K642,'Tong hop'!$A$10:$O$50000,2,0))</f>
        <v/>
      </c>
      <c r="M642" s="225" t="str">
        <f>IF($K642="","",VLOOKUP($K642,'Tong hop'!$A$10:$O$50000,3,0))</f>
        <v/>
      </c>
      <c r="N642" s="246"/>
      <c r="O642" s="227" t="str">
        <f t="shared" si="2"/>
        <v/>
      </c>
      <c r="P642" s="158"/>
      <c r="Q642" s="247"/>
      <c r="R642" s="229" t="str">
        <f>IF(LEFT(A642,2)="PX",IF(K642="",0,VLOOKUP(K642,'Tong hop'!$N$10:$O$50000,2,0)),"")</f>
        <v/>
      </c>
      <c r="S642" s="230">
        <f t="shared" si="3"/>
        <v>0</v>
      </c>
      <c r="T642" s="229" t="str">
        <f>IF($K642="","",VLOOKUP($K642,'Tong hop'!$A$10:$K$50000,10,0))</f>
        <v/>
      </c>
      <c r="U642" s="230" t="str">
        <f>IF($K642="","",VLOOKUP($K642,'Tong hop'!$A$10:$K$50000,11,0))</f>
        <v/>
      </c>
      <c r="V642" s="231">
        <f t="shared" si="4"/>
        <v>0</v>
      </c>
      <c r="W642" s="231" t="str">
        <f t="shared" si="5"/>
        <v/>
      </c>
      <c r="X642" s="231">
        <f t="shared" si="6"/>
        <v>0</v>
      </c>
      <c r="Y642" s="231" t="str">
        <f t="shared" si="7"/>
        <v/>
      </c>
      <c r="Z642" s="232" t="str">
        <f t="shared" si="8"/>
        <v/>
      </c>
    </row>
    <row r="643" ht="15.75" customHeight="1">
      <c r="A643" s="112"/>
      <c r="B643" s="244"/>
      <c r="C643" s="245"/>
      <c r="D643" s="245"/>
      <c r="E643" s="220" t="str">
        <f>IF($D643="","",VLOOKUP($D643,DMKH!$A$9:$D$50006,2,0))</f>
        <v/>
      </c>
      <c r="F643" s="220" t="str">
        <f>IF($D643="","",VLOOKUP($D643,DMKH!$A$9:$D$50006,3,0))</f>
        <v/>
      </c>
      <c r="G643" s="220" t="str">
        <f>IF($D643="","",VLOOKUP($D643,DMKH!$A$9:$D$50006,4,0))</f>
        <v/>
      </c>
      <c r="H643" s="113"/>
      <c r="I643" s="113"/>
      <c r="J643" s="113"/>
      <c r="K643" s="112"/>
      <c r="L643" s="224" t="str">
        <f>IF($K643="","",VLOOKUP($K643,'Tong hop'!$A$10:$O$50000,2,0))</f>
        <v/>
      </c>
      <c r="M643" s="225" t="str">
        <f>IF($K643="","",VLOOKUP($K643,'Tong hop'!$A$10:$O$50000,3,0))</f>
        <v/>
      </c>
      <c r="N643" s="246"/>
      <c r="O643" s="227" t="str">
        <f t="shared" si="2"/>
        <v/>
      </c>
      <c r="P643" s="158"/>
      <c r="Q643" s="247"/>
      <c r="R643" s="229" t="str">
        <f>IF(LEFT(A643,2)="PX",IF(K643="",0,VLOOKUP(K643,'Tong hop'!$N$10:$O$50000,2,0)),"")</f>
        <v/>
      </c>
      <c r="S643" s="230">
        <f t="shared" si="3"/>
        <v>0</v>
      </c>
      <c r="T643" s="229" t="str">
        <f>IF($K643="","",VLOOKUP($K643,'Tong hop'!$A$10:$K$50000,10,0))</f>
        <v/>
      </c>
      <c r="U643" s="230" t="str">
        <f>IF($K643="","",VLOOKUP($K643,'Tong hop'!$A$10:$K$50000,11,0))</f>
        <v/>
      </c>
      <c r="V643" s="231">
        <f t="shared" si="4"/>
        <v>0</v>
      </c>
      <c r="W643" s="231" t="str">
        <f t="shared" si="5"/>
        <v/>
      </c>
      <c r="X643" s="231">
        <f t="shared" si="6"/>
        <v>0</v>
      </c>
      <c r="Y643" s="231" t="str">
        <f t="shared" si="7"/>
        <v/>
      </c>
      <c r="Z643" s="232" t="str">
        <f t="shared" si="8"/>
        <v/>
      </c>
    </row>
    <row r="644" ht="15.75" customHeight="1">
      <c r="A644" s="112"/>
      <c r="B644" s="244"/>
      <c r="C644" s="245"/>
      <c r="D644" s="245"/>
      <c r="E644" s="220" t="str">
        <f>IF($D644="","",VLOOKUP($D644,DMKH!$A$9:$D$50006,2,0))</f>
        <v/>
      </c>
      <c r="F644" s="220" t="str">
        <f>IF($D644="","",VLOOKUP($D644,DMKH!$A$9:$D$50006,3,0))</f>
        <v/>
      </c>
      <c r="G644" s="220" t="str">
        <f>IF($D644="","",VLOOKUP($D644,DMKH!$A$9:$D$50006,4,0))</f>
        <v/>
      </c>
      <c r="H644" s="113"/>
      <c r="I644" s="113"/>
      <c r="J644" s="113"/>
      <c r="K644" s="112"/>
      <c r="L644" s="224" t="str">
        <f>IF($K644="","",VLOOKUP($K644,'Tong hop'!$A$10:$O$50000,2,0))</f>
        <v/>
      </c>
      <c r="M644" s="225" t="str">
        <f>IF($K644="","",VLOOKUP($K644,'Tong hop'!$A$10:$O$50000,3,0))</f>
        <v/>
      </c>
      <c r="N644" s="246"/>
      <c r="O644" s="227" t="str">
        <f t="shared" si="2"/>
        <v/>
      </c>
      <c r="P644" s="158"/>
      <c r="Q644" s="247"/>
      <c r="R644" s="229" t="str">
        <f>IF(LEFT(A644,2)="PX",IF(K644="",0,VLOOKUP(K644,'Tong hop'!$N$10:$O$50000,2,0)),"")</f>
        <v/>
      </c>
      <c r="S644" s="230">
        <f t="shared" si="3"/>
        <v>0</v>
      </c>
      <c r="T644" s="229" t="str">
        <f>IF($K644="","",VLOOKUP($K644,'Tong hop'!$A$10:$K$50000,10,0))</f>
        <v/>
      </c>
      <c r="U644" s="230" t="str">
        <f>IF($K644="","",VLOOKUP($K644,'Tong hop'!$A$10:$K$50000,11,0))</f>
        <v/>
      </c>
      <c r="V644" s="231">
        <f t="shared" si="4"/>
        <v>0</v>
      </c>
      <c r="W644" s="231" t="str">
        <f t="shared" si="5"/>
        <v/>
      </c>
      <c r="X644" s="231">
        <f t="shared" si="6"/>
        <v>0</v>
      </c>
      <c r="Y644" s="231" t="str">
        <f t="shared" si="7"/>
        <v/>
      </c>
      <c r="Z644" s="232" t="str">
        <f t="shared" si="8"/>
        <v/>
      </c>
    </row>
    <row r="645" ht="15.75" customHeight="1">
      <c r="A645" s="112"/>
      <c r="B645" s="244"/>
      <c r="C645" s="245"/>
      <c r="D645" s="245"/>
      <c r="E645" s="220" t="str">
        <f>IF($D645="","",VLOOKUP($D645,DMKH!$A$9:$D$50006,2,0))</f>
        <v/>
      </c>
      <c r="F645" s="220" t="str">
        <f>IF($D645="","",VLOOKUP($D645,DMKH!$A$9:$D$50006,3,0))</f>
        <v/>
      </c>
      <c r="G645" s="220" t="str">
        <f>IF($D645="","",VLOOKUP($D645,DMKH!$A$9:$D$50006,4,0))</f>
        <v/>
      </c>
      <c r="H645" s="113"/>
      <c r="I645" s="113"/>
      <c r="J645" s="113"/>
      <c r="K645" s="112"/>
      <c r="L645" s="224" t="str">
        <f>IF($K645="","",VLOOKUP($K645,'Tong hop'!$A$10:$O$50000,2,0))</f>
        <v/>
      </c>
      <c r="M645" s="225" t="str">
        <f>IF($K645="","",VLOOKUP($K645,'Tong hop'!$A$10:$O$50000,3,0))</f>
        <v/>
      </c>
      <c r="N645" s="246"/>
      <c r="O645" s="227" t="str">
        <f t="shared" si="2"/>
        <v/>
      </c>
      <c r="P645" s="158"/>
      <c r="Q645" s="247"/>
      <c r="R645" s="229" t="str">
        <f>IF(LEFT(A645,2)="PX",IF(K645="",0,VLOOKUP(K645,'Tong hop'!$N$10:$O$50000,2,0)),"")</f>
        <v/>
      </c>
      <c r="S645" s="230">
        <f t="shared" si="3"/>
        <v>0</v>
      </c>
      <c r="T645" s="229" t="str">
        <f>IF($K645="","",VLOOKUP($K645,'Tong hop'!$A$10:$K$50000,10,0))</f>
        <v/>
      </c>
      <c r="U645" s="230" t="str">
        <f>IF($K645="","",VLOOKUP($K645,'Tong hop'!$A$10:$K$50000,11,0))</f>
        <v/>
      </c>
      <c r="V645" s="231">
        <f t="shared" si="4"/>
        <v>0</v>
      </c>
      <c r="W645" s="231" t="str">
        <f t="shared" si="5"/>
        <v/>
      </c>
      <c r="X645" s="231">
        <f t="shared" si="6"/>
        <v>0</v>
      </c>
      <c r="Y645" s="231" t="str">
        <f t="shared" si="7"/>
        <v/>
      </c>
      <c r="Z645" s="232" t="str">
        <f t="shared" si="8"/>
        <v/>
      </c>
    </row>
    <row r="646" ht="15.75" customHeight="1">
      <c r="A646" s="112"/>
      <c r="B646" s="244"/>
      <c r="C646" s="245"/>
      <c r="D646" s="245"/>
      <c r="E646" s="220" t="str">
        <f>IF($D646="","",VLOOKUP($D646,DMKH!$A$9:$D$50006,2,0))</f>
        <v/>
      </c>
      <c r="F646" s="220" t="str">
        <f>IF($D646="","",VLOOKUP($D646,DMKH!$A$9:$D$50006,3,0))</f>
        <v/>
      </c>
      <c r="G646" s="220" t="str">
        <f>IF($D646="","",VLOOKUP($D646,DMKH!$A$9:$D$50006,4,0))</f>
        <v/>
      </c>
      <c r="H646" s="113"/>
      <c r="I646" s="113"/>
      <c r="J646" s="113"/>
      <c r="K646" s="112"/>
      <c r="L646" s="224" t="str">
        <f>IF($K646="","",VLOOKUP($K646,'Tong hop'!$A$10:$O$50000,2,0))</f>
        <v/>
      </c>
      <c r="M646" s="225" t="str">
        <f>IF($K646="","",VLOOKUP($K646,'Tong hop'!$A$10:$O$50000,3,0))</f>
        <v/>
      </c>
      <c r="N646" s="246"/>
      <c r="O646" s="227" t="str">
        <f t="shared" si="2"/>
        <v/>
      </c>
      <c r="P646" s="158"/>
      <c r="Q646" s="247"/>
      <c r="R646" s="229" t="str">
        <f>IF(LEFT(A646,2)="PX",IF(K646="",0,VLOOKUP(K646,'Tong hop'!$N$10:$O$50000,2,0)),"")</f>
        <v/>
      </c>
      <c r="S646" s="230">
        <f t="shared" si="3"/>
        <v>0</v>
      </c>
      <c r="T646" s="229" t="str">
        <f>IF($K646="","",VLOOKUP($K646,'Tong hop'!$A$10:$K$50000,10,0))</f>
        <v/>
      </c>
      <c r="U646" s="230" t="str">
        <f>IF($K646="","",VLOOKUP($K646,'Tong hop'!$A$10:$K$50000,11,0))</f>
        <v/>
      </c>
      <c r="V646" s="231">
        <f t="shared" si="4"/>
        <v>0</v>
      </c>
      <c r="W646" s="231" t="str">
        <f t="shared" si="5"/>
        <v/>
      </c>
      <c r="X646" s="231">
        <f t="shared" si="6"/>
        <v>0</v>
      </c>
      <c r="Y646" s="231" t="str">
        <f t="shared" si="7"/>
        <v/>
      </c>
      <c r="Z646" s="232" t="str">
        <f t="shared" si="8"/>
        <v/>
      </c>
    </row>
    <row r="647" ht="15.75" customHeight="1">
      <c r="A647" s="112"/>
      <c r="B647" s="244"/>
      <c r="C647" s="245"/>
      <c r="D647" s="245"/>
      <c r="E647" s="220" t="str">
        <f>IF($D647="","",VLOOKUP($D647,DMKH!$A$9:$D$50006,2,0))</f>
        <v/>
      </c>
      <c r="F647" s="220" t="str">
        <f>IF($D647="","",VLOOKUP($D647,DMKH!$A$9:$D$50006,3,0))</f>
        <v/>
      </c>
      <c r="G647" s="220" t="str">
        <f>IF($D647="","",VLOOKUP($D647,DMKH!$A$9:$D$50006,4,0))</f>
        <v/>
      </c>
      <c r="H647" s="113"/>
      <c r="I647" s="113"/>
      <c r="J647" s="113"/>
      <c r="K647" s="112"/>
      <c r="L647" s="224" t="str">
        <f>IF($K647="","",VLOOKUP($K647,'Tong hop'!$A$10:$O$50000,2,0))</f>
        <v/>
      </c>
      <c r="M647" s="225" t="str">
        <f>IF($K647="","",VLOOKUP($K647,'Tong hop'!$A$10:$O$50000,3,0))</f>
        <v/>
      </c>
      <c r="N647" s="246"/>
      <c r="O647" s="227" t="str">
        <f t="shared" si="2"/>
        <v/>
      </c>
      <c r="P647" s="158"/>
      <c r="Q647" s="247"/>
      <c r="R647" s="229" t="str">
        <f>IF(LEFT(A647,2)="PX",IF(K647="",0,VLOOKUP(K647,'Tong hop'!$N$10:$O$50000,2,0)),"")</f>
        <v/>
      </c>
      <c r="S647" s="230">
        <f t="shared" si="3"/>
        <v>0</v>
      </c>
      <c r="T647" s="229" t="str">
        <f>IF($K647="","",VLOOKUP($K647,'Tong hop'!$A$10:$K$50000,10,0))</f>
        <v/>
      </c>
      <c r="U647" s="230" t="str">
        <f>IF($K647="","",VLOOKUP($K647,'Tong hop'!$A$10:$K$50000,11,0))</f>
        <v/>
      </c>
      <c r="V647" s="231">
        <f t="shared" si="4"/>
        <v>0</v>
      </c>
      <c r="W647" s="231" t="str">
        <f t="shared" si="5"/>
        <v/>
      </c>
      <c r="X647" s="231">
        <f t="shared" si="6"/>
        <v>0</v>
      </c>
      <c r="Y647" s="231" t="str">
        <f t="shared" si="7"/>
        <v/>
      </c>
      <c r="Z647" s="232" t="str">
        <f t="shared" si="8"/>
        <v/>
      </c>
    </row>
    <row r="648" ht="15.75" customHeight="1">
      <c r="A648" s="112"/>
      <c r="B648" s="244"/>
      <c r="C648" s="245"/>
      <c r="D648" s="245"/>
      <c r="E648" s="220" t="str">
        <f>IF($D648="","",VLOOKUP($D648,DMKH!$A$9:$D$50006,2,0))</f>
        <v/>
      </c>
      <c r="F648" s="220" t="str">
        <f>IF($D648="","",VLOOKUP($D648,DMKH!$A$9:$D$50006,3,0))</f>
        <v/>
      </c>
      <c r="G648" s="220" t="str">
        <f>IF($D648="","",VLOOKUP($D648,DMKH!$A$9:$D$50006,4,0))</f>
        <v/>
      </c>
      <c r="H648" s="113"/>
      <c r="I648" s="113"/>
      <c r="J648" s="113"/>
      <c r="K648" s="112"/>
      <c r="L648" s="224" t="str">
        <f>IF($K648="","",VLOOKUP($K648,'Tong hop'!$A$10:$O$50000,2,0))</f>
        <v/>
      </c>
      <c r="M648" s="225" t="str">
        <f>IF($K648="","",VLOOKUP($K648,'Tong hop'!$A$10:$O$50000,3,0))</f>
        <v/>
      </c>
      <c r="N648" s="246"/>
      <c r="O648" s="227" t="str">
        <f t="shared" si="2"/>
        <v/>
      </c>
      <c r="P648" s="158"/>
      <c r="Q648" s="247"/>
      <c r="R648" s="229" t="str">
        <f>IF(LEFT(A648,2)="PX",IF(K648="",0,VLOOKUP(K648,'Tong hop'!$N$10:$O$50000,2,0)),"")</f>
        <v/>
      </c>
      <c r="S648" s="230">
        <f t="shared" si="3"/>
        <v>0</v>
      </c>
      <c r="T648" s="229" t="str">
        <f>IF($K648="","",VLOOKUP($K648,'Tong hop'!$A$10:$K$50000,10,0))</f>
        <v/>
      </c>
      <c r="U648" s="230" t="str">
        <f>IF($K648="","",VLOOKUP($K648,'Tong hop'!$A$10:$K$50000,11,0))</f>
        <v/>
      </c>
      <c r="V648" s="231">
        <f t="shared" si="4"/>
        <v>0</v>
      </c>
      <c r="W648" s="231" t="str">
        <f t="shared" si="5"/>
        <v/>
      </c>
      <c r="X648" s="231">
        <f t="shared" si="6"/>
        <v>0</v>
      </c>
      <c r="Y648" s="231" t="str">
        <f t="shared" si="7"/>
        <v/>
      </c>
      <c r="Z648" s="232" t="str">
        <f t="shared" si="8"/>
        <v/>
      </c>
    </row>
    <row r="649" ht="15.75" customHeight="1">
      <c r="A649" s="112"/>
      <c r="B649" s="244"/>
      <c r="C649" s="245"/>
      <c r="D649" s="245"/>
      <c r="E649" s="220" t="str">
        <f>IF($D649="","",VLOOKUP($D649,DMKH!$A$9:$D$50006,2,0))</f>
        <v/>
      </c>
      <c r="F649" s="220" t="str">
        <f>IF($D649="","",VLOOKUP($D649,DMKH!$A$9:$D$50006,3,0))</f>
        <v/>
      </c>
      <c r="G649" s="220" t="str">
        <f>IF($D649="","",VLOOKUP($D649,DMKH!$A$9:$D$50006,4,0))</f>
        <v/>
      </c>
      <c r="H649" s="113"/>
      <c r="I649" s="113"/>
      <c r="J649" s="113"/>
      <c r="K649" s="112"/>
      <c r="L649" s="224" t="str">
        <f>IF($K649="","",VLOOKUP($K649,'Tong hop'!$A$10:$O$50000,2,0))</f>
        <v/>
      </c>
      <c r="M649" s="225" t="str">
        <f>IF($K649="","",VLOOKUP($K649,'Tong hop'!$A$10:$O$50000,3,0))</f>
        <v/>
      </c>
      <c r="N649" s="246"/>
      <c r="O649" s="227" t="str">
        <f t="shared" si="2"/>
        <v/>
      </c>
      <c r="P649" s="158"/>
      <c r="Q649" s="247"/>
      <c r="R649" s="229" t="str">
        <f>IF(LEFT(A649,2)="PX",IF(K649="",0,VLOOKUP(K649,'Tong hop'!$N$10:$O$50000,2,0)),"")</f>
        <v/>
      </c>
      <c r="S649" s="230">
        <f t="shared" si="3"/>
        <v>0</v>
      </c>
      <c r="T649" s="229" t="str">
        <f>IF($K649="","",VLOOKUP($K649,'Tong hop'!$A$10:$K$50000,10,0))</f>
        <v/>
      </c>
      <c r="U649" s="230" t="str">
        <f>IF($K649="","",VLOOKUP($K649,'Tong hop'!$A$10:$K$50000,11,0))</f>
        <v/>
      </c>
      <c r="V649" s="231">
        <f t="shared" si="4"/>
        <v>0</v>
      </c>
      <c r="W649" s="231" t="str">
        <f t="shared" si="5"/>
        <v/>
      </c>
      <c r="X649" s="231">
        <f t="shared" si="6"/>
        <v>0</v>
      </c>
      <c r="Y649" s="231" t="str">
        <f t="shared" si="7"/>
        <v/>
      </c>
      <c r="Z649" s="232" t="str">
        <f t="shared" si="8"/>
        <v/>
      </c>
    </row>
    <row r="650" ht="15.75" customHeight="1">
      <c r="A650" s="112"/>
      <c r="B650" s="244"/>
      <c r="C650" s="245"/>
      <c r="D650" s="245"/>
      <c r="E650" s="220" t="str">
        <f>IF($D650="","",VLOOKUP($D650,DMKH!$A$9:$D$50006,2,0))</f>
        <v/>
      </c>
      <c r="F650" s="220" t="str">
        <f>IF($D650="","",VLOOKUP($D650,DMKH!$A$9:$D$50006,3,0))</f>
        <v/>
      </c>
      <c r="G650" s="220" t="str">
        <f>IF($D650="","",VLOOKUP($D650,DMKH!$A$9:$D$50006,4,0))</f>
        <v/>
      </c>
      <c r="H650" s="113"/>
      <c r="I650" s="113"/>
      <c r="J650" s="113"/>
      <c r="K650" s="112"/>
      <c r="L650" s="224" t="str">
        <f>IF($K650="","",VLOOKUP($K650,'Tong hop'!$A$10:$O$50000,2,0))</f>
        <v/>
      </c>
      <c r="M650" s="225" t="str">
        <f>IF($K650="","",VLOOKUP($K650,'Tong hop'!$A$10:$O$50000,3,0))</f>
        <v/>
      </c>
      <c r="N650" s="246"/>
      <c r="O650" s="227" t="str">
        <f t="shared" si="2"/>
        <v/>
      </c>
      <c r="P650" s="158"/>
      <c r="Q650" s="247"/>
      <c r="R650" s="229" t="str">
        <f>IF(LEFT(A650,2)="PX",IF(K650="",0,VLOOKUP(K650,'Tong hop'!$N$10:$O$50000,2,0)),"")</f>
        <v/>
      </c>
      <c r="S650" s="230">
        <f t="shared" si="3"/>
        <v>0</v>
      </c>
      <c r="T650" s="229" t="str">
        <f>IF($K650="","",VLOOKUP($K650,'Tong hop'!$A$10:$K$50000,10,0))</f>
        <v/>
      </c>
      <c r="U650" s="230" t="str">
        <f>IF($K650="","",VLOOKUP($K650,'Tong hop'!$A$10:$K$50000,11,0))</f>
        <v/>
      </c>
      <c r="V650" s="231">
        <f t="shared" si="4"/>
        <v>0</v>
      </c>
      <c r="W650" s="231" t="str">
        <f t="shared" si="5"/>
        <v/>
      </c>
      <c r="X650" s="231">
        <f t="shared" si="6"/>
        <v>0</v>
      </c>
      <c r="Y650" s="231" t="str">
        <f t="shared" si="7"/>
        <v/>
      </c>
      <c r="Z650" s="232" t="str">
        <f t="shared" si="8"/>
        <v/>
      </c>
    </row>
    <row r="651" ht="15.75" customHeight="1">
      <c r="A651" s="112"/>
      <c r="B651" s="244"/>
      <c r="C651" s="245"/>
      <c r="D651" s="245"/>
      <c r="E651" s="220" t="str">
        <f>IF($D651="","",VLOOKUP($D651,DMKH!$A$9:$D$50006,2,0))</f>
        <v/>
      </c>
      <c r="F651" s="220" t="str">
        <f>IF($D651="","",VLOOKUP($D651,DMKH!$A$9:$D$50006,3,0))</f>
        <v/>
      </c>
      <c r="G651" s="220" t="str">
        <f>IF($D651="","",VLOOKUP($D651,DMKH!$A$9:$D$50006,4,0))</f>
        <v/>
      </c>
      <c r="H651" s="113"/>
      <c r="I651" s="113"/>
      <c r="J651" s="113"/>
      <c r="K651" s="112"/>
      <c r="L651" s="224" t="str">
        <f>IF($K651="","",VLOOKUP($K651,'Tong hop'!$A$10:$O$50000,2,0))</f>
        <v/>
      </c>
      <c r="M651" s="225" t="str">
        <f>IF($K651="","",VLOOKUP($K651,'Tong hop'!$A$10:$O$50000,3,0))</f>
        <v/>
      </c>
      <c r="N651" s="246"/>
      <c r="O651" s="227" t="str">
        <f t="shared" si="2"/>
        <v/>
      </c>
      <c r="P651" s="158"/>
      <c r="Q651" s="247"/>
      <c r="R651" s="229" t="str">
        <f>IF(LEFT(A651,2)="PX",IF(K651="",0,VLOOKUP(K651,'Tong hop'!$N$10:$O$50000,2,0)),"")</f>
        <v/>
      </c>
      <c r="S651" s="230">
        <f t="shared" si="3"/>
        <v>0</v>
      </c>
      <c r="T651" s="229" t="str">
        <f>IF($K651="","",VLOOKUP($K651,'Tong hop'!$A$10:$K$50000,10,0))</f>
        <v/>
      </c>
      <c r="U651" s="230" t="str">
        <f>IF($K651="","",VLOOKUP($K651,'Tong hop'!$A$10:$K$50000,11,0))</f>
        <v/>
      </c>
      <c r="V651" s="231">
        <f t="shared" si="4"/>
        <v>0</v>
      </c>
      <c r="W651" s="231" t="str">
        <f t="shared" si="5"/>
        <v/>
      </c>
      <c r="X651" s="231">
        <f t="shared" si="6"/>
        <v>0</v>
      </c>
      <c r="Y651" s="231" t="str">
        <f t="shared" si="7"/>
        <v/>
      </c>
      <c r="Z651" s="232" t="str">
        <f t="shared" si="8"/>
        <v/>
      </c>
    </row>
    <row r="652" ht="15.75" customHeight="1">
      <c r="A652" s="112"/>
      <c r="B652" s="244"/>
      <c r="C652" s="245"/>
      <c r="D652" s="245"/>
      <c r="E652" s="220" t="str">
        <f>IF($D652="","",VLOOKUP($D652,DMKH!$A$9:$D$50006,2,0))</f>
        <v/>
      </c>
      <c r="F652" s="220" t="str">
        <f>IF($D652="","",VLOOKUP($D652,DMKH!$A$9:$D$50006,3,0))</f>
        <v/>
      </c>
      <c r="G652" s="220" t="str">
        <f>IF($D652="","",VLOOKUP($D652,DMKH!$A$9:$D$50006,4,0))</f>
        <v/>
      </c>
      <c r="H652" s="113"/>
      <c r="I652" s="113"/>
      <c r="J652" s="113"/>
      <c r="K652" s="112"/>
      <c r="L652" s="224" t="str">
        <f>IF($K652="","",VLOOKUP($K652,'Tong hop'!$A$10:$O$50000,2,0))</f>
        <v/>
      </c>
      <c r="M652" s="225" t="str">
        <f>IF($K652="","",VLOOKUP($K652,'Tong hop'!$A$10:$O$50000,3,0))</f>
        <v/>
      </c>
      <c r="N652" s="246"/>
      <c r="O652" s="227" t="str">
        <f t="shared" si="2"/>
        <v/>
      </c>
      <c r="P652" s="158"/>
      <c r="Q652" s="247"/>
      <c r="R652" s="229" t="str">
        <f>IF(LEFT(A652,2)="PX",IF(K652="",0,VLOOKUP(K652,'Tong hop'!$N$10:$O$50000,2,0)),"")</f>
        <v/>
      </c>
      <c r="S652" s="230">
        <f t="shared" si="3"/>
        <v>0</v>
      </c>
      <c r="T652" s="229" t="str">
        <f>IF($K652="","",VLOOKUP($K652,'Tong hop'!$A$10:$K$50000,10,0))</f>
        <v/>
      </c>
      <c r="U652" s="230" t="str">
        <f>IF($K652="","",VLOOKUP($K652,'Tong hop'!$A$10:$K$50000,11,0))</f>
        <v/>
      </c>
      <c r="V652" s="231">
        <f t="shared" si="4"/>
        <v>0</v>
      </c>
      <c r="W652" s="231" t="str">
        <f t="shared" si="5"/>
        <v/>
      </c>
      <c r="X652" s="231">
        <f t="shared" si="6"/>
        <v>0</v>
      </c>
      <c r="Y652" s="231" t="str">
        <f t="shared" si="7"/>
        <v/>
      </c>
      <c r="Z652" s="232" t="str">
        <f t="shared" si="8"/>
        <v/>
      </c>
    </row>
    <row r="653" ht="15.75" customHeight="1">
      <c r="A653" s="112"/>
      <c r="B653" s="244"/>
      <c r="C653" s="245"/>
      <c r="D653" s="245"/>
      <c r="E653" s="220" t="str">
        <f>IF($D653="","",VLOOKUP($D653,DMKH!$A$9:$D$50006,2,0))</f>
        <v/>
      </c>
      <c r="F653" s="220" t="str">
        <f>IF($D653="","",VLOOKUP($D653,DMKH!$A$9:$D$50006,3,0))</f>
        <v/>
      </c>
      <c r="G653" s="220" t="str">
        <f>IF($D653="","",VLOOKUP($D653,DMKH!$A$9:$D$50006,4,0))</f>
        <v/>
      </c>
      <c r="H653" s="113"/>
      <c r="I653" s="113"/>
      <c r="J653" s="113"/>
      <c r="K653" s="112"/>
      <c r="L653" s="224" t="str">
        <f>IF($K653="","",VLOOKUP($K653,'Tong hop'!$A$10:$O$50000,2,0))</f>
        <v/>
      </c>
      <c r="M653" s="225" t="str">
        <f>IF($K653="","",VLOOKUP($K653,'Tong hop'!$A$10:$O$50000,3,0))</f>
        <v/>
      </c>
      <c r="N653" s="246"/>
      <c r="O653" s="227" t="str">
        <f t="shared" si="2"/>
        <v/>
      </c>
      <c r="P653" s="158"/>
      <c r="Q653" s="247"/>
      <c r="R653" s="229" t="str">
        <f>IF(LEFT(A653,2)="PX",IF(K653="",0,VLOOKUP(K653,'Tong hop'!$N$10:$O$50000,2,0)),"")</f>
        <v/>
      </c>
      <c r="S653" s="230">
        <f t="shared" si="3"/>
        <v>0</v>
      </c>
      <c r="T653" s="229" t="str">
        <f>IF($K653="","",VLOOKUP($K653,'Tong hop'!$A$10:$K$50000,10,0))</f>
        <v/>
      </c>
      <c r="U653" s="230" t="str">
        <f>IF($K653="","",VLOOKUP($K653,'Tong hop'!$A$10:$K$50000,11,0))</f>
        <v/>
      </c>
      <c r="V653" s="231">
        <f t="shared" si="4"/>
        <v>0</v>
      </c>
      <c r="W653" s="231" t="str">
        <f t="shared" si="5"/>
        <v/>
      </c>
      <c r="X653" s="231">
        <f t="shared" si="6"/>
        <v>0</v>
      </c>
      <c r="Y653" s="231" t="str">
        <f t="shared" si="7"/>
        <v/>
      </c>
      <c r="Z653" s="232" t="str">
        <f t="shared" si="8"/>
        <v/>
      </c>
    </row>
    <row r="654" ht="15.75" customHeight="1">
      <c r="A654" s="112"/>
      <c r="B654" s="244"/>
      <c r="C654" s="245"/>
      <c r="D654" s="245"/>
      <c r="E654" s="220" t="str">
        <f>IF($D654="","",VLOOKUP($D654,DMKH!$A$9:$D$50006,2,0))</f>
        <v/>
      </c>
      <c r="F654" s="220" t="str">
        <f>IF($D654="","",VLOOKUP($D654,DMKH!$A$9:$D$50006,3,0))</f>
        <v/>
      </c>
      <c r="G654" s="220" t="str">
        <f>IF($D654="","",VLOOKUP($D654,DMKH!$A$9:$D$50006,4,0))</f>
        <v/>
      </c>
      <c r="H654" s="113"/>
      <c r="I654" s="113"/>
      <c r="J654" s="113"/>
      <c r="K654" s="112"/>
      <c r="L654" s="224" t="str">
        <f>IF($K654="","",VLOOKUP($K654,'Tong hop'!$A$10:$O$50000,2,0))</f>
        <v/>
      </c>
      <c r="M654" s="225" t="str">
        <f>IF($K654="","",VLOOKUP($K654,'Tong hop'!$A$10:$O$50000,3,0))</f>
        <v/>
      </c>
      <c r="N654" s="246"/>
      <c r="O654" s="227" t="str">
        <f t="shared" si="2"/>
        <v/>
      </c>
      <c r="P654" s="158"/>
      <c r="Q654" s="247"/>
      <c r="R654" s="229" t="str">
        <f>IF(LEFT(A654,2)="PX",IF(K654="",0,VLOOKUP(K654,'Tong hop'!$N$10:$O$50000,2,0)),"")</f>
        <v/>
      </c>
      <c r="S654" s="230">
        <f t="shared" si="3"/>
        <v>0</v>
      </c>
      <c r="T654" s="229" t="str">
        <f>IF($K654="","",VLOOKUP($K654,'Tong hop'!$A$10:$K$50000,10,0))</f>
        <v/>
      </c>
      <c r="U654" s="230" t="str">
        <f>IF($K654="","",VLOOKUP($K654,'Tong hop'!$A$10:$K$50000,11,0))</f>
        <v/>
      </c>
      <c r="V654" s="231">
        <f t="shared" si="4"/>
        <v>0</v>
      </c>
      <c r="W654" s="231" t="str">
        <f t="shared" si="5"/>
        <v/>
      </c>
      <c r="X654" s="231">
        <f t="shared" si="6"/>
        <v>0</v>
      </c>
      <c r="Y654" s="231" t="str">
        <f t="shared" si="7"/>
        <v/>
      </c>
      <c r="Z654" s="232" t="str">
        <f t="shared" si="8"/>
        <v/>
      </c>
    </row>
    <row r="655" ht="15.75" customHeight="1">
      <c r="A655" s="112"/>
      <c r="B655" s="244"/>
      <c r="C655" s="245"/>
      <c r="D655" s="245"/>
      <c r="E655" s="220" t="str">
        <f>IF($D655="","",VLOOKUP($D655,DMKH!$A$9:$D$50006,2,0))</f>
        <v/>
      </c>
      <c r="F655" s="220" t="str">
        <f>IF($D655="","",VLOOKUP($D655,DMKH!$A$9:$D$50006,3,0))</f>
        <v/>
      </c>
      <c r="G655" s="220" t="str">
        <f>IF($D655="","",VLOOKUP($D655,DMKH!$A$9:$D$50006,4,0))</f>
        <v/>
      </c>
      <c r="H655" s="113"/>
      <c r="I655" s="113"/>
      <c r="J655" s="113"/>
      <c r="K655" s="112"/>
      <c r="L655" s="224" t="str">
        <f>IF($K655="","",VLOOKUP($K655,'Tong hop'!$A$10:$O$50000,2,0))</f>
        <v/>
      </c>
      <c r="M655" s="225" t="str">
        <f>IF($K655="","",VLOOKUP($K655,'Tong hop'!$A$10:$O$50000,3,0))</f>
        <v/>
      </c>
      <c r="N655" s="246"/>
      <c r="O655" s="227" t="str">
        <f t="shared" si="2"/>
        <v/>
      </c>
      <c r="P655" s="158"/>
      <c r="Q655" s="247"/>
      <c r="R655" s="229" t="str">
        <f>IF(LEFT(A655,2)="PX",IF(K655="",0,VLOOKUP(K655,'Tong hop'!$N$10:$O$50000,2,0)),"")</f>
        <v/>
      </c>
      <c r="S655" s="230">
        <f t="shared" si="3"/>
        <v>0</v>
      </c>
      <c r="T655" s="229" t="str">
        <f>IF($K655="","",VLOOKUP($K655,'Tong hop'!$A$10:$K$50000,10,0))</f>
        <v/>
      </c>
      <c r="U655" s="230" t="str">
        <f>IF($K655="","",VLOOKUP($K655,'Tong hop'!$A$10:$K$50000,11,0))</f>
        <v/>
      </c>
      <c r="V655" s="231">
        <f t="shared" si="4"/>
        <v>0</v>
      </c>
      <c r="W655" s="231" t="str">
        <f t="shared" si="5"/>
        <v/>
      </c>
      <c r="X655" s="231">
        <f t="shared" si="6"/>
        <v>0</v>
      </c>
      <c r="Y655" s="231" t="str">
        <f t="shared" si="7"/>
        <v/>
      </c>
      <c r="Z655" s="232" t="str">
        <f t="shared" si="8"/>
        <v/>
      </c>
    </row>
    <row r="656" ht="15.75" customHeight="1">
      <c r="A656" s="112"/>
      <c r="B656" s="244"/>
      <c r="C656" s="245"/>
      <c r="D656" s="245"/>
      <c r="E656" s="220" t="str">
        <f>IF($D656="","",VLOOKUP($D656,DMKH!$A$9:$D$50006,2,0))</f>
        <v/>
      </c>
      <c r="F656" s="220" t="str">
        <f>IF($D656="","",VLOOKUP($D656,DMKH!$A$9:$D$50006,3,0))</f>
        <v/>
      </c>
      <c r="G656" s="220" t="str">
        <f>IF($D656="","",VLOOKUP($D656,DMKH!$A$9:$D$50006,4,0))</f>
        <v/>
      </c>
      <c r="H656" s="113"/>
      <c r="I656" s="113"/>
      <c r="J656" s="113"/>
      <c r="K656" s="112"/>
      <c r="L656" s="224" t="str">
        <f>IF($K656="","",VLOOKUP($K656,'Tong hop'!$A$10:$O$50000,2,0))</f>
        <v/>
      </c>
      <c r="M656" s="225" t="str">
        <f>IF($K656="","",VLOOKUP($K656,'Tong hop'!$A$10:$O$50000,3,0))</f>
        <v/>
      </c>
      <c r="N656" s="246"/>
      <c r="O656" s="227" t="str">
        <f t="shared" si="2"/>
        <v/>
      </c>
      <c r="P656" s="158"/>
      <c r="Q656" s="247"/>
      <c r="R656" s="229" t="str">
        <f>IF(LEFT(A656,2)="PX",IF(K656="",0,VLOOKUP(K656,'Tong hop'!$N$10:$O$50000,2,0)),"")</f>
        <v/>
      </c>
      <c r="S656" s="230">
        <f t="shared" si="3"/>
        <v>0</v>
      </c>
      <c r="T656" s="229" t="str">
        <f>IF($K656="","",VLOOKUP($K656,'Tong hop'!$A$10:$K$50000,10,0))</f>
        <v/>
      </c>
      <c r="U656" s="230" t="str">
        <f>IF($K656="","",VLOOKUP($K656,'Tong hop'!$A$10:$K$50000,11,0))</f>
        <v/>
      </c>
      <c r="V656" s="231">
        <f t="shared" si="4"/>
        <v>0</v>
      </c>
      <c r="W656" s="231" t="str">
        <f t="shared" si="5"/>
        <v/>
      </c>
      <c r="X656" s="231">
        <f t="shared" si="6"/>
        <v>0</v>
      </c>
      <c r="Y656" s="231" t="str">
        <f t="shared" si="7"/>
        <v/>
      </c>
      <c r="Z656" s="232" t="str">
        <f t="shared" si="8"/>
        <v/>
      </c>
    </row>
    <row r="657" ht="15.75" customHeight="1">
      <c r="A657" s="112"/>
      <c r="B657" s="244"/>
      <c r="C657" s="245"/>
      <c r="D657" s="245"/>
      <c r="E657" s="220" t="str">
        <f>IF($D657="","",VLOOKUP($D657,DMKH!$A$9:$D$50006,2,0))</f>
        <v/>
      </c>
      <c r="F657" s="220" t="str">
        <f>IF($D657="","",VLOOKUP($D657,DMKH!$A$9:$D$50006,3,0))</f>
        <v/>
      </c>
      <c r="G657" s="220" t="str">
        <f>IF($D657="","",VLOOKUP($D657,DMKH!$A$9:$D$50006,4,0))</f>
        <v/>
      </c>
      <c r="H657" s="113"/>
      <c r="I657" s="113"/>
      <c r="J657" s="113"/>
      <c r="K657" s="112"/>
      <c r="L657" s="224" t="str">
        <f>IF($K657="","",VLOOKUP($K657,'Tong hop'!$A$10:$O$50000,2,0))</f>
        <v/>
      </c>
      <c r="M657" s="225" t="str">
        <f>IF($K657="","",VLOOKUP($K657,'Tong hop'!$A$10:$O$50000,3,0))</f>
        <v/>
      </c>
      <c r="N657" s="246"/>
      <c r="O657" s="227" t="str">
        <f t="shared" si="2"/>
        <v/>
      </c>
      <c r="P657" s="158"/>
      <c r="Q657" s="247"/>
      <c r="R657" s="229" t="str">
        <f>IF(LEFT(A657,2)="PX",IF(K657="",0,VLOOKUP(K657,'Tong hop'!$N$10:$O$50000,2,0)),"")</f>
        <v/>
      </c>
      <c r="S657" s="230">
        <f t="shared" si="3"/>
        <v>0</v>
      </c>
      <c r="T657" s="229" t="str">
        <f>IF($K657="","",VLOOKUP($K657,'Tong hop'!$A$10:$K$50000,10,0))</f>
        <v/>
      </c>
      <c r="U657" s="230" t="str">
        <f>IF($K657="","",VLOOKUP($K657,'Tong hop'!$A$10:$K$50000,11,0))</f>
        <v/>
      </c>
      <c r="V657" s="231">
        <f t="shared" si="4"/>
        <v>0</v>
      </c>
      <c r="W657" s="231" t="str">
        <f t="shared" si="5"/>
        <v/>
      </c>
      <c r="X657" s="231">
        <f t="shared" si="6"/>
        <v>0</v>
      </c>
      <c r="Y657" s="231" t="str">
        <f t="shared" si="7"/>
        <v/>
      </c>
      <c r="Z657" s="232" t="str">
        <f t="shared" si="8"/>
        <v/>
      </c>
    </row>
    <row r="658" ht="15.75" customHeight="1">
      <c r="A658" s="112"/>
      <c r="B658" s="244"/>
      <c r="C658" s="245"/>
      <c r="D658" s="245"/>
      <c r="E658" s="220" t="str">
        <f>IF($D658="","",VLOOKUP($D658,DMKH!$A$9:$D$50006,2,0))</f>
        <v/>
      </c>
      <c r="F658" s="220" t="str">
        <f>IF($D658="","",VLOOKUP($D658,DMKH!$A$9:$D$50006,3,0))</f>
        <v/>
      </c>
      <c r="G658" s="220" t="str">
        <f>IF($D658="","",VLOOKUP($D658,DMKH!$A$9:$D$50006,4,0))</f>
        <v/>
      </c>
      <c r="H658" s="113"/>
      <c r="I658" s="113"/>
      <c r="J658" s="113"/>
      <c r="K658" s="112"/>
      <c r="L658" s="224" t="str">
        <f>IF($K658="","",VLOOKUP($K658,'Tong hop'!$A$10:$O$50000,2,0))</f>
        <v/>
      </c>
      <c r="M658" s="225" t="str">
        <f>IF($K658="","",VLOOKUP($K658,'Tong hop'!$A$10:$O$50000,3,0))</f>
        <v/>
      </c>
      <c r="N658" s="246"/>
      <c r="O658" s="227" t="str">
        <f t="shared" si="2"/>
        <v/>
      </c>
      <c r="P658" s="158"/>
      <c r="Q658" s="247"/>
      <c r="R658" s="229" t="str">
        <f>IF(LEFT(A658,2)="PX",IF(K658="",0,VLOOKUP(K658,'Tong hop'!$N$10:$O$50000,2,0)),"")</f>
        <v/>
      </c>
      <c r="S658" s="230">
        <f t="shared" si="3"/>
        <v>0</v>
      </c>
      <c r="T658" s="229" t="str">
        <f>IF($K658="","",VLOOKUP($K658,'Tong hop'!$A$10:$K$50000,10,0))</f>
        <v/>
      </c>
      <c r="U658" s="230" t="str">
        <f>IF($K658="","",VLOOKUP($K658,'Tong hop'!$A$10:$K$50000,11,0))</f>
        <v/>
      </c>
      <c r="V658" s="231">
        <f t="shared" si="4"/>
        <v>0</v>
      </c>
      <c r="W658" s="231" t="str">
        <f t="shared" si="5"/>
        <v/>
      </c>
      <c r="X658" s="231">
        <f t="shared" si="6"/>
        <v>0</v>
      </c>
      <c r="Y658" s="231" t="str">
        <f t="shared" si="7"/>
        <v/>
      </c>
      <c r="Z658" s="232" t="str">
        <f t="shared" si="8"/>
        <v/>
      </c>
    </row>
    <row r="659" ht="15.75" customHeight="1">
      <c r="A659" s="112"/>
      <c r="B659" s="244"/>
      <c r="C659" s="245"/>
      <c r="D659" s="245"/>
      <c r="E659" s="220" t="str">
        <f>IF($D659="","",VLOOKUP($D659,DMKH!$A$9:$D$50006,2,0))</f>
        <v/>
      </c>
      <c r="F659" s="220" t="str">
        <f>IF($D659="","",VLOOKUP($D659,DMKH!$A$9:$D$50006,3,0))</f>
        <v/>
      </c>
      <c r="G659" s="220" t="str">
        <f>IF($D659="","",VLOOKUP($D659,DMKH!$A$9:$D$50006,4,0))</f>
        <v/>
      </c>
      <c r="H659" s="113"/>
      <c r="I659" s="113"/>
      <c r="J659" s="113"/>
      <c r="K659" s="112"/>
      <c r="L659" s="224" t="str">
        <f>IF($K659="","",VLOOKUP($K659,'Tong hop'!$A$10:$O$50000,2,0))</f>
        <v/>
      </c>
      <c r="M659" s="225" t="str">
        <f>IF($K659="","",VLOOKUP($K659,'Tong hop'!$A$10:$O$50000,3,0))</f>
        <v/>
      </c>
      <c r="N659" s="246"/>
      <c r="O659" s="227" t="str">
        <f t="shared" si="2"/>
        <v/>
      </c>
      <c r="P659" s="158"/>
      <c r="Q659" s="247"/>
      <c r="R659" s="229" t="str">
        <f>IF(LEFT(A659,2)="PX",IF(K659="",0,VLOOKUP(K659,'Tong hop'!$N$10:$O$50000,2,0)),"")</f>
        <v/>
      </c>
      <c r="S659" s="230">
        <f t="shared" si="3"/>
        <v>0</v>
      </c>
      <c r="T659" s="229" t="str">
        <f>IF($K659="","",VLOOKUP($K659,'Tong hop'!$A$10:$K$50000,10,0))</f>
        <v/>
      </c>
      <c r="U659" s="230" t="str">
        <f>IF($K659="","",VLOOKUP($K659,'Tong hop'!$A$10:$K$50000,11,0))</f>
        <v/>
      </c>
      <c r="V659" s="231">
        <f t="shared" si="4"/>
        <v>0</v>
      </c>
      <c r="W659" s="231" t="str">
        <f t="shared" si="5"/>
        <v/>
      </c>
      <c r="X659" s="231">
        <f t="shared" si="6"/>
        <v>0</v>
      </c>
      <c r="Y659" s="231" t="str">
        <f t="shared" si="7"/>
        <v/>
      </c>
      <c r="Z659" s="232" t="str">
        <f t="shared" si="8"/>
        <v/>
      </c>
    </row>
    <row r="660" ht="15.75" customHeight="1">
      <c r="A660" s="112"/>
      <c r="B660" s="244"/>
      <c r="C660" s="245"/>
      <c r="D660" s="245"/>
      <c r="E660" s="220" t="str">
        <f>IF($D660="","",VLOOKUP($D660,DMKH!$A$9:$D$50006,2,0))</f>
        <v/>
      </c>
      <c r="F660" s="220" t="str">
        <f>IF($D660="","",VLOOKUP($D660,DMKH!$A$9:$D$50006,3,0))</f>
        <v/>
      </c>
      <c r="G660" s="220" t="str">
        <f>IF($D660="","",VLOOKUP($D660,DMKH!$A$9:$D$50006,4,0))</f>
        <v/>
      </c>
      <c r="H660" s="113"/>
      <c r="I660" s="113"/>
      <c r="J660" s="113"/>
      <c r="K660" s="112"/>
      <c r="L660" s="224" t="str">
        <f>IF($K660="","",VLOOKUP($K660,'Tong hop'!$A$10:$O$50000,2,0))</f>
        <v/>
      </c>
      <c r="M660" s="225" t="str">
        <f>IF($K660="","",VLOOKUP($K660,'Tong hop'!$A$10:$O$50000,3,0))</f>
        <v/>
      </c>
      <c r="N660" s="246"/>
      <c r="O660" s="227" t="str">
        <f t="shared" si="2"/>
        <v/>
      </c>
      <c r="P660" s="158"/>
      <c r="Q660" s="247"/>
      <c r="R660" s="229" t="str">
        <f>IF(LEFT(A660,2)="PX",IF(K660="",0,VLOOKUP(K660,'Tong hop'!$N$10:$O$50000,2,0)),"")</f>
        <v/>
      </c>
      <c r="S660" s="230">
        <f t="shared" si="3"/>
        <v>0</v>
      </c>
      <c r="T660" s="229" t="str">
        <f>IF($K660="","",VLOOKUP($K660,'Tong hop'!$A$10:$K$50000,10,0))</f>
        <v/>
      </c>
      <c r="U660" s="230" t="str">
        <f>IF($K660="","",VLOOKUP($K660,'Tong hop'!$A$10:$K$50000,11,0))</f>
        <v/>
      </c>
      <c r="V660" s="231">
        <f t="shared" si="4"/>
        <v>0</v>
      </c>
      <c r="W660" s="231" t="str">
        <f t="shared" si="5"/>
        <v/>
      </c>
      <c r="X660" s="231">
        <f t="shared" si="6"/>
        <v>0</v>
      </c>
      <c r="Y660" s="231" t="str">
        <f t="shared" si="7"/>
        <v/>
      </c>
      <c r="Z660" s="232" t="str">
        <f t="shared" si="8"/>
        <v/>
      </c>
    </row>
    <row r="661" ht="15.75" customHeight="1">
      <c r="A661" s="112"/>
      <c r="B661" s="244"/>
      <c r="C661" s="245"/>
      <c r="D661" s="245"/>
      <c r="E661" s="220" t="str">
        <f>IF($D661="","",VLOOKUP($D661,DMKH!$A$9:$D$50006,2,0))</f>
        <v/>
      </c>
      <c r="F661" s="220" t="str">
        <f>IF($D661="","",VLOOKUP($D661,DMKH!$A$9:$D$50006,3,0))</f>
        <v/>
      </c>
      <c r="G661" s="220" t="str">
        <f>IF($D661="","",VLOOKUP($D661,DMKH!$A$9:$D$50006,4,0))</f>
        <v/>
      </c>
      <c r="H661" s="113"/>
      <c r="I661" s="113"/>
      <c r="J661" s="113"/>
      <c r="K661" s="112"/>
      <c r="L661" s="224" t="str">
        <f>IF($K661="","",VLOOKUP($K661,'Tong hop'!$A$10:$O$50000,2,0))</f>
        <v/>
      </c>
      <c r="M661" s="225" t="str">
        <f>IF($K661="","",VLOOKUP($K661,'Tong hop'!$A$10:$O$50000,3,0))</f>
        <v/>
      </c>
      <c r="N661" s="246"/>
      <c r="O661" s="227" t="str">
        <f t="shared" si="2"/>
        <v/>
      </c>
      <c r="P661" s="158"/>
      <c r="Q661" s="247"/>
      <c r="R661" s="229" t="str">
        <f>IF(LEFT(A661,2)="PX",IF(K661="",0,VLOOKUP(K661,'Tong hop'!$N$10:$O$50000,2,0)),"")</f>
        <v/>
      </c>
      <c r="S661" s="230">
        <f t="shared" si="3"/>
        <v>0</v>
      </c>
      <c r="T661" s="229" t="str">
        <f>IF($K661="","",VLOOKUP($K661,'Tong hop'!$A$10:$K$50000,10,0))</f>
        <v/>
      </c>
      <c r="U661" s="230" t="str">
        <f>IF($K661="","",VLOOKUP($K661,'Tong hop'!$A$10:$K$50000,11,0))</f>
        <v/>
      </c>
      <c r="V661" s="231">
        <f t="shared" si="4"/>
        <v>0</v>
      </c>
      <c r="W661" s="231" t="str">
        <f t="shared" si="5"/>
        <v/>
      </c>
      <c r="X661" s="231">
        <f t="shared" si="6"/>
        <v>0</v>
      </c>
      <c r="Y661" s="231" t="str">
        <f t="shared" si="7"/>
        <v/>
      </c>
      <c r="Z661" s="232" t="str">
        <f t="shared" si="8"/>
        <v/>
      </c>
    </row>
    <row r="662" ht="15.75" customHeight="1">
      <c r="A662" s="112"/>
      <c r="B662" s="244"/>
      <c r="C662" s="245"/>
      <c r="D662" s="245"/>
      <c r="E662" s="220" t="str">
        <f>IF($D662="","",VLOOKUP($D662,DMKH!$A$9:$D$50006,2,0))</f>
        <v/>
      </c>
      <c r="F662" s="220" t="str">
        <f>IF($D662="","",VLOOKUP($D662,DMKH!$A$9:$D$50006,3,0))</f>
        <v/>
      </c>
      <c r="G662" s="220" t="str">
        <f>IF($D662="","",VLOOKUP($D662,DMKH!$A$9:$D$50006,4,0))</f>
        <v/>
      </c>
      <c r="H662" s="113"/>
      <c r="I662" s="113"/>
      <c r="J662" s="113"/>
      <c r="K662" s="112"/>
      <c r="L662" s="224" t="str">
        <f>IF($K662="","",VLOOKUP($K662,'Tong hop'!$A$10:$O$50000,2,0))</f>
        <v/>
      </c>
      <c r="M662" s="225" t="str">
        <f>IF($K662="","",VLOOKUP($K662,'Tong hop'!$A$10:$O$50000,3,0))</f>
        <v/>
      </c>
      <c r="N662" s="246"/>
      <c r="O662" s="227" t="str">
        <f t="shared" si="2"/>
        <v/>
      </c>
      <c r="P662" s="158"/>
      <c r="Q662" s="247"/>
      <c r="R662" s="229" t="str">
        <f>IF(LEFT(A662,2)="PX",IF(K662="",0,VLOOKUP(K662,'Tong hop'!$N$10:$O$50000,2,0)),"")</f>
        <v/>
      </c>
      <c r="S662" s="230">
        <f t="shared" si="3"/>
        <v>0</v>
      </c>
      <c r="T662" s="229" t="str">
        <f>IF($K662="","",VLOOKUP($K662,'Tong hop'!$A$10:$K$50000,10,0))</f>
        <v/>
      </c>
      <c r="U662" s="230" t="str">
        <f>IF($K662="","",VLOOKUP($K662,'Tong hop'!$A$10:$K$50000,11,0))</f>
        <v/>
      </c>
      <c r="V662" s="231">
        <f t="shared" si="4"/>
        <v>0</v>
      </c>
      <c r="W662" s="231" t="str">
        <f t="shared" si="5"/>
        <v/>
      </c>
      <c r="X662" s="231">
        <f t="shared" si="6"/>
        <v>0</v>
      </c>
      <c r="Y662" s="231" t="str">
        <f t="shared" si="7"/>
        <v/>
      </c>
      <c r="Z662" s="232" t="str">
        <f t="shared" si="8"/>
        <v/>
      </c>
    </row>
    <row r="663" ht="15.75" customHeight="1">
      <c r="A663" s="112"/>
      <c r="B663" s="244"/>
      <c r="C663" s="245"/>
      <c r="D663" s="245"/>
      <c r="E663" s="220" t="str">
        <f>IF($D663="","",VLOOKUP($D663,DMKH!$A$9:$D$50006,2,0))</f>
        <v/>
      </c>
      <c r="F663" s="220" t="str">
        <f>IF($D663="","",VLOOKUP($D663,DMKH!$A$9:$D$50006,3,0))</f>
        <v/>
      </c>
      <c r="G663" s="220" t="str">
        <f>IF($D663="","",VLOOKUP($D663,DMKH!$A$9:$D$50006,4,0))</f>
        <v/>
      </c>
      <c r="H663" s="113"/>
      <c r="I663" s="113"/>
      <c r="J663" s="113"/>
      <c r="K663" s="112"/>
      <c r="L663" s="224" t="str">
        <f>IF($K663="","",VLOOKUP($K663,'Tong hop'!$A$10:$O$50000,2,0))</f>
        <v/>
      </c>
      <c r="M663" s="225" t="str">
        <f>IF($K663="","",VLOOKUP($K663,'Tong hop'!$A$10:$O$50000,3,0))</f>
        <v/>
      </c>
      <c r="N663" s="246"/>
      <c r="O663" s="227" t="str">
        <f t="shared" si="2"/>
        <v/>
      </c>
      <c r="P663" s="158"/>
      <c r="Q663" s="247"/>
      <c r="R663" s="229" t="str">
        <f>IF(LEFT(A663,2)="PX",IF(K663="",0,VLOOKUP(K663,'Tong hop'!$N$10:$O$50000,2,0)),"")</f>
        <v/>
      </c>
      <c r="S663" s="230">
        <f t="shared" si="3"/>
        <v>0</v>
      </c>
      <c r="T663" s="229" t="str">
        <f>IF($K663="","",VLOOKUP($K663,'Tong hop'!$A$10:$K$50000,10,0))</f>
        <v/>
      </c>
      <c r="U663" s="230" t="str">
        <f>IF($K663="","",VLOOKUP($K663,'Tong hop'!$A$10:$K$50000,11,0))</f>
        <v/>
      </c>
      <c r="V663" s="231">
        <f t="shared" si="4"/>
        <v>0</v>
      </c>
      <c r="W663" s="231" t="str">
        <f t="shared" si="5"/>
        <v/>
      </c>
      <c r="X663" s="231">
        <f t="shared" si="6"/>
        <v>0</v>
      </c>
      <c r="Y663" s="231" t="str">
        <f t="shared" si="7"/>
        <v/>
      </c>
      <c r="Z663" s="232" t="str">
        <f t="shared" si="8"/>
        <v/>
      </c>
    </row>
    <row r="664" ht="15.75" customHeight="1">
      <c r="A664" s="112"/>
      <c r="B664" s="244"/>
      <c r="C664" s="245"/>
      <c r="D664" s="245"/>
      <c r="E664" s="220" t="str">
        <f>IF($D664="","",VLOOKUP($D664,DMKH!$A$9:$D$50006,2,0))</f>
        <v/>
      </c>
      <c r="F664" s="220" t="str">
        <f>IF($D664="","",VLOOKUP($D664,DMKH!$A$9:$D$50006,3,0))</f>
        <v/>
      </c>
      <c r="G664" s="220" t="str">
        <f>IF($D664="","",VLOOKUP($D664,DMKH!$A$9:$D$50006,4,0))</f>
        <v/>
      </c>
      <c r="H664" s="113"/>
      <c r="I664" s="113"/>
      <c r="J664" s="113"/>
      <c r="K664" s="112"/>
      <c r="L664" s="224" t="str">
        <f>IF($K664="","",VLOOKUP($K664,'Tong hop'!$A$10:$O$50000,2,0))</f>
        <v/>
      </c>
      <c r="M664" s="225" t="str">
        <f>IF($K664="","",VLOOKUP($K664,'Tong hop'!$A$10:$O$50000,3,0))</f>
        <v/>
      </c>
      <c r="N664" s="246"/>
      <c r="O664" s="227" t="str">
        <f t="shared" si="2"/>
        <v/>
      </c>
      <c r="P664" s="158"/>
      <c r="Q664" s="247"/>
      <c r="R664" s="229" t="str">
        <f>IF(LEFT(A664,2)="PX",IF(K664="",0,VLOOKUP(K664,'Tong hop'!$N$10:$O$50000,2,0)),"")</f>
        <v/>
      </c>
      <c r="S664" s="230">
        <f t="shared" si="3"/>
        <v>0</v>
      </c>
      <c r="T664" s="229" t="str">
        <f>IF($K664="","",VLOOKUP($K664,'Tong hop'!$A$10:$K$50000,10,0))</f>
        <v/>
      </c>
      <c r="U664" s="230" t="str">
        <f>IF($K664="","",VLOOKUP($K664,'Tong hop'!$A$10:$K$50000,11,0))</f>
        <v/>
      </c>
      <c r="V664" s="231">
        <f t="shared" si="4"/>
        <v>0</v>
      </c>
      <c r="W664" s="231" t="str">
        <f t="shared" si="5"/>
        <v/>
      </c>
      <c r="X664" s="231">
        <f t="shared" si="6"/>
        <v>0</v>
      </c>
      <c r="Y664" s="231" t="str">
        <f t="shared" si="7"/>
        <v/>
      </c>
      <c r="Z664" s="232" t="str">
        <f t="shared" si="8"/>
        <v/>
      </c>
    </row>
    <row r="665" ht="15.75" customHeight="1">
      <c r="A665" s="112"/>
      <c r="B665" s="244"/>
      <c r="C665" s="245"/>
      <c r="D665" s="245"/>
      <c r="E665" s="220" t="str">
        <f>IF($D665="","",VLOOKUP($D665,DMKH!$A$9:$D$50006,2,0))</f>
        <v/>
      </c>
      <c r="F665" s="220" t="str">
        <f>IF($D665="","",VLOOKUP($D665,DMKH!$A$9:$D$50006,3,0))</f>
        <v/>
      </c>
      <c r="G665" s="220" t="str">
        <f>IF($D665="","",VLOOKUP($D665,DMKH!$A$9:$D$50006,4,0))</f>
        <v/>
      </c>
      <c r="H665" s="113"/>
      <c r="I665" s="113"/>
      <c r="J665" s="113"/>
      <c r="K665" s="112"/>
      <c r="L665" s="224" t="str">
        <f>IF($K665="","",VLOOKUP($K665,'Tong hop'!$A$10:$O$50000,2,0))</f>
        <v/>
      </c>
      <c r="M665" s="225" t="str">
        <f>IF($K665="","",VLOOKUP($K665,'Tong hop'!$A$10:$O$50000,3,0))</f>
        <v/>
      </c>
      <c r="N665" s="246"/>
      <c r="O665" s="227" t="str">
        <f t="shared" si="2"/>
        <v/>
      </c>
      <c r="P665" s="158"/>
      <c r="Q665" s="247"/>
      <c r="R665" s="229" t="str">
        <f>IF(LEFT(A665,2)="PX",IF(K665="",0,VLOOKUP(K665,'Tong hop'!$N$10:$O$50000,2,0)),"")</f>
        <v/>
      </c>
      <c r="S665" s="230">
        <f t="shared" si="3"/>
        <v>0</v>
      </c>
      <c r="T665" s="229" t="str">
        <f>IF($K665="","",VLOOKUP($K665,'Tong hop'!$A$10:$K$50000,10,0))</f>
        <v/>
      </c>
      <c r="U665" s="230" t="str">
        <f>IF($K665="","",VLOOKUP($K665,'Tong hop'!$A$10:$K$50000,11,0))</f>
        <v/>
      </c>
      <c r="V665" s="231">
        <f t="shared" si="4"/>
        <v>0</v>
      </c>
      <c r="W665" s="231" t="str">
        <f t="shared" si="5"/>
        <v/>
      </c>
      <c r="X665" s="231">
        <f t="shared" si="6"/>
        <v>0</v>
      </c>
      <c r="Y665" s="231" t="str">
        <f t="shared" si="7"/>
        <v/>
      </c>
      <c r="Z665" s="232" t="str">
        <f t="shared" si="8"/>
        <v/>
      </c>
    </row>
    <row r="666" ht="15.75" customHeight="1">
      <c r="A666" s="112"/>
      <c r="B666" s="244"/>
      <c r="C666" s="245"/>
      <c r="D666" s="245"/>
      <c r="E666" s="220" t="str">
        <f>IF($D666="","",VLOOKUP($D666,DMKH!$A$9:$D$50006,2,0))</f>
        <v/>
      </c>
      <c r="F666" s="220" t="str">
        <f>IF($D666="","",VLOOKUP($D666,DMKH!$A$9:$D$50006,3,0))</f>
        <v/>
      </c>
      <c r="G666" s="220" t="str">
        <f>IF($D666="","",VLOOKUP($D666,DMKH!$A$9:$D$50006,4,0))</f>
        <v/>
      </c>
      <c r="H666" s="113"/>
      <c r="I666" s="113"/>
      <c r="J666" s="113"/>
      <c r="K666" s="112"/>
      <c r="L666" s="224" t="str">
        <f>IF($K666="","",VLOOKUP($K666,'Tong hop'!$A$10:$O$50000,2,0))</f>
        <v/>
      </c>
      <c r="M666" s="225" t="str">
        <f>IF($K666="","",VLOOKUP($K666,'Tong hop'!$A$10:$O$50000,3,0))</f>
        <v/>
      </c>
      <c r="N666" s="246"/>
      <c r="O666" s="227" t="str">
        <f t="shared" si="2"/>
        <v/>
      </c>
      <c r="P666" s="158"/>
      <c r="Q666" s="247"/>
      <c r="R666" s="229" t="str">
        <f>IF(LEFT(A666,2)="PX",IF(K666="",0,VLOOKUP(K666,'Tong hop'!$N$10:$O$50000,2,0)),"")</f>
        <v/>
      </c>
      <c r="S666" s="230">
        <f t="shared" si="3"/>
        <v>0</v>
      </c>
      <c r="T666" s="229" t="str">
        <f>IF($K666="","",VLOOKUP($K666,'Tong hop'!$A$10:$K$50000,10,0))</f>
        <v/>
      </c>
      <c r="U666" s="230" t="str">
        <f>IF($K666="","",VLOOKUP($K666,'Tong hop'!$A$10:$K$50000,11,0))</f>
        <v/>
      </c>
      <c r="V666" s="231">
        <f t="shared" si="4"/>
        <v>0</v>
      </c>
      <c r="W666" s="231" t="str">
        <f t="shared" si="5"/>
        <v/>
      </c>
      <c r="X666" s="231">
        <f t="shared" si="6"/>
        <v>0</v>
      </c>
      <c r="Y666" s="231" t="str">
        <f t="shared" si="7"/>
        <v/>
      </c>
      <c r="Z666" s="232" t="str">
        <f t="shared" si="8"/>
        <v/>
      </c>
    </row>
    <row r="667" ht="15.75" customHeight="1">
      <c r="A667" s="112"/>
      <c r="B667" s="244"/>
      <c r="C667" s="245"/>
      <c r="D667" s="245"/>
      <c r="E667" s="220" t="str">
        <f>IF($D667="","",VLOOKUP($D667,DMKH!$A$9:$D$50006,2,0))</f>
        <v/>
      </c>
      <c r="F667" s="220" t="str">
        <f>IF($D667="","",VLOOKUP($D667,DMKH!$A$9:$D$50006,3,0))</f>
        <v/>
      </c>
      <c r="G667" s="220" t="str">
        <f>IF($D667="","",VLOOKUP($D667,DMKH!$A$9:$D$50006,4,0))</f>
        <v/>
      </c>
      <c r="H667" s="113"/>
      <c r="I667" s="113"/>
      <c r="J667" s="113"/>
      <c r="K667" s="112"/>
      <c r="L667" s="224" t="str">
        <f>IF($K667="","",VLOOKUP($K667,'Tong hop'!$A$10:$O$50000,2,0))</f>
        <v/>
      </c>
      <c r="M667" s="225" t="str">
        <f>IF($K667="","",VLOOKUP($K667,'Tong hop'!$A$10:$O$50000,3,0))</f>
        <v/>
      </c>
      <c r="N667" s="246"/>
      <c r="O667" s="227" t="str">
        <f t="shared" si="2"/>
        <v/>
      </c>
      <c r="P667" s="158"/>
      <c r="Q667" s="247"/>
      <c r="R667" s="229" t="str">
        <f>IF(LEFT(A667,2)="PX",IF(K667="",0,VLOOKUP(K667,'Tong hop'!$N$10:$O$50000,2,0)),"")</f>
        <v/>
      </c>
      <c r="S667" s="230">
        <f t="shared" si="3"/>
        <v>0</v>
      </c>
      <c r="T667" s="229" t="str">
        <f>IF($K667="","",VLOOKUP($K667,'Tong hop'!$A$10:$K$50000,10,0))</f>
        <v/>
      </c>
      <c r="U667" s="230" t="str">
        <f>IF($K667="","",VLOOKUP($K667,'Tong hop'!$A$10:$K$50000,11,0))</f>
        <v/>
      </c>
      <c r="V667" s="231">
        <f t="shared" si="4"/>
        <v>0</v>
      </c>
      <c r="W667" s="231" t="str">
        <f t="shared" si="5"/>
        <v/>
      </c>
      <c r="X667" s="231">
        <f t="shared" si="6"/>
        <v>0</v>
      </c>
      <c r="Y667" s="231" t="str">
        <f t="shared" si="7"/>
        <v/>
      </c>
      <c r="Z667" s="232" t="str">
        <f t="shared" si="8"/>
        <v/>
      </c>
    </row>
    <row r="668" ht="15.75" customHeight="1">
      <c r="A668" s="112"/>
      <c r="B668" s="244"/>
      <c r="C668" s="245"/>
      <c r="D668" s="245"/>
      <c r="E668" s="220" t="str">
        <f>IF($D668="","",VLOOKUP($D668,DMKH!$A$9:$D$50006,2,0))</f>
        <v/>
      </c>
      <c r="F668" s="220" t="str">
        <f>IF($D668="","",VLOOKUP($D668,DMKH!$A$9:$D$50006,3,0))</f>
        <v/>
      </c>
      <c r="G668" s="220" t="str">
        <f>IF($D668="","",VLOOKUP($D668,DMKH!$A$9:$D$50006,4,0))</f>
        <v/>
      </c>
      <c r="H668" s="113"/>
      <c r="I668" s="113"/>
      <c r="J668" s="113"/>
      <c r="K668" s="112"/>
      <c r="L668" s="224" t="str">
        <f>IF($K668="","",VLOOKUP($K668,'Tong hop'!$A$10:$O$50000,2,0))</f>
        <v/>
      </c>
      <c r="M668" s="225" t="str">
        <f>IF($K668="","",VLOOKUP($K668,'Tong hop'!$A$10:$O$50000,3,0))</f>
        <v/>
      </c>
      <c r="N668" s="246"/>
      <c r="O668" s="227" t="str">
        <f t="shared" si="2"/>
        <v/>
      </c>
      <c r="P668" s="158"/>
      <c r="Q668" s="247"/>
      <c r="R668" s="229" t="str">
        <f>IF(LEFT(A668,2)="PX",IF(K668="",0,VLOOKUP(K668,'Tong hop'!$N$10:$O$50000,2,0)),"")</f>
        <v/>
      </c>
      <c r="S668" s="230">
        <f t="shared" si="3"/>
        <v>0</v>
      </c>
      <c r="T668" s="229" t="str">
        <f>IF($K668="","",VLOOKUP($K668,'Tong hop'!$A$10:$K$50000,10,0))</f>
        <v/>
      </c>
      <c r="U668" s="230" t="str">
        <f>IF($K668="","",VLOOKUP($K668,'Tong hop'!$A$10:$K$50000,11,0))</f>
        <v/>
      </c>
      <c r="V668" s="231">
        <f t="shared" si="4"/>
        <v>0</v>
      </c>
      <c r="W668" s="231" t="str">
        <f t="shared" si="5"/>
        <v/>
      </c>
      <c r="X668" s="231">
        <f t="shared" si="6"/>
        <v>0</v>
      </c>
      <c r="Y668" s="231" t="str">
        <f t="shared" si="7"/>
        <v/>
      </c>
      <c r="Z668" s="232" t="str">
        <f t="shared" si="8"/>
        <v/>
      </c>
    </row>
    <row r="669" ht="15.75" customHeight="1">
      <c r="A669" s="112"/>
      <c r="B669" s="244"/>
      <c r="C669" s="245"/>
      <c r="D669" s="245"/>
      <c r="E669" s="220" t="str">
        <f>IF($D669="","",VLOOKUP($D669,DMKH!$A$9:$D$50006,2,0))</f>
        <v/>
      </c>
      <c r="F669" s="220" t="str">
        <f>IF($D669="","",VLOOKUP($D669,DMKH!$A$9:$D$50006,3,0))</f>
        <v/>
      </c>
      <c r="G669" s="220" t="str">
        <f>IF($D669="","",VLOOKUP($D669,DMKH!$A$9:$D$50006,4,0))</f>
        <v/>
      </c>
      <c r="H669" s="113"/>
      <c r="I669" s="113"/>
      <c r="J669" s="113"/>
      <c r="K669" s="112"/>
      <c r="L669" s="224" t="str">
        <f>IF($K669="","",VLOOKUP($K669,'Tong hop'!$A$10:$O$50000,2,0))</f>
        <v/>
      </c>
      <c r="M669" s="225" t="str">
        <f>IF($K669="","",VLOOKUP($K669,'Tong hop'!$A$10:$O$50000,3,0))</f>
        <v/>
      </c>
      <c r="N669" s="246"/>
      <c r="O669" s="227" t="str">
        <f t="shared" si="2"/>
        <v/>
      </c>
      <c r="P669" s="158"/>
      <c r="Q669" s="247"/>
      <c r="R669" s="229" t="str">
        <f>IF(LEFT(A669,2)="PX",IF(K669="",0,VLOOKUP(K669,'Tong hop'!$N$10:$O$50000,2,0)),"")</f>
        <v/>
      </c>
      <c r="S669" s="230">
        <f t="shared" si="3"/>
        <v>0</v>
      </c>
      <c r="T669" s="229" t="str">
        <f>IF($K669="","",VLOOKUP($K669,'Tong hop'!$A$10:$K$50000,10,0))</f>
        <v/>
      </c>
      <c r="U669" s="230" t="str">
        <f>IF($K669="","",VLOOKUP($K669,'Tong hop'!$A$10:$K$50000,11,0))</f>
        <v/>
      </c>
      <c r="V669" s="231">
        <f t="shared" si="4"/>
        <v>0</v>
      </c>
      <c r="W669" s="231" t="str">
        <f t="shared" si="5"/>
        <v/>
      </c>
      <c r="X669" s="231">
        <f t="shared" si="6"/>
        <v>0</v>
      </c>
      <c r="Y669" s="231" t="str">
        <f t="shared" si="7"/>
        <v/>
      </c>
      <c r="Z669" s="232" t="str">
        <f t="shared" si="8"/>
        <v/>
      </c>
    </row>
    <row r="670" ht="15.75" customHeight="1">
      <c r="A670" s="112"/>
      <c r="B670" s="244"/>
      <c r="C670" s="245"/>
      <c r="D670" s="245"/>
      <c r="E670" s="220" t="str">
        <f>IF($D670="","",VLOOKUP($D670,DMKH!$A$9:$D$50006,2,0))</f>
        <v/>
      </c>
      <c r="F670" s="220" t="str">
        <f>IF($D670="","",VLOOKUP($D670,DMKH!$A$9:$D$50006,3,0))</f>
        <v/>
      </c>
      <c r="G670" s="220" t="str">
        <f>IF($D670="","",VLOOKUP($D670,DMKH!$A$9:$D$50006,4,0))</f>
        <v/>
      </c>
      <c r="H670" s="113"/>
      <c r="I670" s="113"/>
      <c r="J670" s="113"/>
      <c r="K670" s="112"/>
      <c r="L670" s="224" t="str">
        <f>IF($K670="","",VLOOKUP($K670,'Tong hop'!$A$10:$O$50000,2,0))</f>
        <v/>
      </c>
      <c r="M670" s="225" t="str">
        <f>IF($K670="","",VLOOKUP($K670,'Tong hop'!$A$10:$O$50000,3,0))</f>
        <v/>
      </c>
      <c r="N670" s="246"/>
      <c r="O670" s="227" t="str">
        <f t="shared" si="2"/>
        <v/>
      </c>
      <c r="P670" s="158"/>
      <c r="Q670" s="247"/>
      <c r="R670" s="229" t="str">
        <f>IF(LEFT(A670,2)="PX",IF(K670="",0,VLOOKUP(K670,'Tong hop'!$N$10:$O$50000,2,0)),"")</f>
        <v/>
      </c>
      <c r="S670" s="230">
        <f t="shared" si="3"/>
        <v>0</v>
      </c>
      <c r="T670" s="229" t="str">
        <f>IF($K670="","",VLOOKUP($K670,'Tong hop'!$A$10:$K$50000,10,0))</f>
        <v/>
      </c>
      <c r="U670" s="230" t="str">
        <f>IF($K670="","",VLOOKUP($K670,'Tong hop'!$A$10:$K$50000,11,0))</f>
        <v/>
      </c>
      <c r="V670" s="231">
        <f t="shared" si="4"/>
        <v>0</v>
      </c>
      <c r="W670" s="231" t="str">
        <f t="shared" si="5"/>
        <v/>
      </c>
      <c r="X670" s="231">
        <f t="shared" si="6"/>
        <v>0</v>
      </c>
      <c r="Y670" s="231" t="str">
        <f t="shared" si="7"/>
        <v/>
      </c>
      <c r="Z670" s="232" t="str">
        <f t="shared" si="8"/>
        <v/>
      </c>
    </row>
    <row r="671" ht="15.75" customHeight="1">
      <c r="A671" s="112"/>
      <c r="B671" s="244"/>
      <c r="C671" s="245"/>
      <c r="D671" s="245"/>
      <c r="E671" s="220" t="str">
        <f>IF($D671="","",VLOOKUP($D671,DMKH!$A$9:$D$50006,2,0))</f>
        <v/>
      </c>
      <c r="F671" s="220" t="str">
        <f>IF($D671="","",VLOOKUP($D671,DMKH!$A$9:$D$50006,3,0))</f>
        <v/>
      </c>
      <c r="G671" s="220" t="str">
        <f>IF($D671="","",VLOOKUP($D671,DMKH!$A$9:$D$50006,4,0))</f>
        <v/>
      </c>
      <c r="H671" s="113"/>
      <c r="I671" s="113"/>
      <c r="J671" s="113"/>
      <c r="K671" s="112"/>
      <c r="L671" s="224" t="str">
        <f>IF($K671="","",VLOOKUP($K671,'Tong hop'!$A$10:$O$50000,2,0))</f>
        <v/>
      </c>
      <c r="M671" s="225" t="str">
        <f>IF($K671="","",VLOOKUP($K671,'Tong hop'!$A$10:$O$50000,3,0))</f>
        <v/>
      </c>
      <c r="N671" s="246"/>
      <c r="O671" s="227" t="str">
        <f t="shared" si="2"/>
        <v/>
      </c>
      <c r="P671" s="158"/>
      <c r="Q671" s="247"/>
      <c r="R671" s="229" t="str">
        <f>IF(LEFT(A671,2)="PX",IF(K671="",0,VLOOKUP(K671,'Tong hop'!$N$10:$O$50000,2,0)),"")</f>
        <v/>
      </c>
      <c r="S671" s="230">
        <f t="shared" si="3"/>
        <v>0</v>
      </c>
      <c r="T671" s="229" t="str">
        <f>IF($K671="","",VLOOKUP($K671,'Tong hop'!$A$10:$K$50000,10,0))</f>
        <v/>
      </c>
      <c r="U671" s="230" t="str">
        <f>IF($K671="","",VLOOKUP($K671,'Tong hop'!$A$10:$K$50000,11,0))</f>
        <v/>
      </c>
      <c r="V671" s="231">
        <f t="shared" si="4"/>
        <v>0</v>
      </c>
      <c r="W671" s="231" t="str">
        <f t="shared" si="5"/>
        <v/>
      </c>
      <c r="X671" s="231">
        <f t="shared" si="6"/>
        <v>0</v>
      </c>
      <c r="Y671" s="231" t="str">
        <f t="shared" si="7"/>
        <v/>
      </c>
      <c r="Z671" s="232" t="str">
        <f t="shared" si="8"/>
        <v/>
      </c>
    </row>
    <row r="672" ht="15.75" customHeight="1">
      <c r="A672" s="112"/>
      <c r="B672" s="244"/>
      <c r="C672" s="245"/>
      <c r="D672" s="245"/>
      <c r="E672" s="220" t="str">
        <f>IF($D672="","",VLOOKUP($D672,DMKH!$A$9:$D$50006,2,0))</f>
        <v/>
      </c>
      <c r="F672" s="220" t="str">
        <f>IF($D672="","",VLOOKUP($D672,DMKH!$A$9:$D$50006,3,0))</f>
        <v/>
      </c>
      <c r="G672" s="220" t="str">
        <f>IF($D672="","",VLOOKUP($D672,DMKH!$A$9:$D$50006,4,0))</f>
        <v/>
      </c>
      <c r="H672" s="113"/>
      <c r="I672" s="113"/>
      <c r="J672" s="113"/>
      <c r="K672" s="112"/>
      <c r="L672" s="224" t="str">
        <f>IF($K672="","",VLOOKUP($K672,'Tong hop'!$A$10:$O$50000,2,0))</f>
        <v/>
      </c>
      <c r="M672" s="225" t="str">
        <f>IF($K672="","",VLOOKUP($K672,'Tong hop'!$A$10:$O$50000,3,0))</f>
        <v/>
      </c>
      <c r="N672" s="246"/>
      <c r="O672" s="227" t="str">
        <f t="shared" si="2"/>
        <v/>
      </c>
      <c r="P672" s="158"/>
      <c r="Q672" s="247"/>
      <c r="R672" s="229" t="str">
        <f>IF(LEFT(A672,2)="PX",IF(K672="",0,VLOOKUP(K672,'Tong hop'!$N$10:$O$50000,2,0)),"")</f>
        <v/>
      </c>
      <c r="S672" s="230">
        <f t="shared" si="3"/>
        <v>0</v>
      </c>
      <c r="T672" s="229" t="str">
        <f>IF($K672="","",VLOOKUP($K672,'Tong hop'!$A$10:$K$50000,10,0))</f>
        <v/>
      </c>
      <c r="U672" s="230" t="str">
        <f>IF($K672="","",VLOOKUP($K672,'Tong hop'!$A$10:$K$50000,11,0))</f>
        <v/>
      </c>
      <c r="V672" s="231">
        <f t="shared" si="4"/>
        <v>0</v>
      </c>
      <c r="W672" s="231" t="str">
        <f t="shared" si="5"/>
        <v/>
      </c>
      <c r="X672" s="231">
        <f t="shared" si="6"/>
        <v>0</v>
      </c>
      <c r="Y672" s="231" t="str">
        <f t="shared" si="7"/>
        <v/>
      </c>
      <c r="Z672" s="232" t="str">
        <f t="shared" si="8"/>
        <v/>
      </c>
    </row>
    <row r="673" ht="15.75" customHeight="1">
      <c r="A673" s="112"/>
      <c r="B673" s="244"/>
      <c r="C673" s="245"/>
      <c r="D673" s="245"/>
      <c r="E673" s="220" t="str">
        <f>IF($D673="","",VLOOKUP($D673,DMKH!$A$9:$D$50006,2,0))</f>
        <v/>
      </c>
      <c r="F673" s="220" t="str">
        <f>IF($D673="","",VLOOKUP($D673,DMKH!$A$9:$D$50006,3,0))</f>
        <v/>
      </c>
      <c r="G673" s="220" t="str">
        <f>IF($D673="","",VLOOKUP($D673,DMKH!$A$9:$D$50006,4,0))</f>
        <v/>
      </c>
      <c r="H673" s="113"/>
      <c r="I673" s="113"/>
      <c r="J673" s="113"/>
      <c r="K673" s="112"/>
      <c r="L673" s="224" t="str">
        <f>IF($K673="","",VLOOKUP($K673,'Tong hop'!$A$10:$O$50000,2,0))</f>
        <v/>
      </c>
      <c r="M673" s="225" t="str">
        <f>IF($K673="","",VLOOKUP($K673,'Tong hop'!$A$10:$O$50000,3,0))</f>
        <v/>
      </c>
      <c r="N673" s="246"/>
      <c r="O673" s="227" t="str">
        <f t="shared" si="2"/>
        <v/>
      </c>
      <c r="P673" s="158"/>
      <c r="Q673" s="247"/>
      <c r="R673" s="229" t="str">
        <f>IF(LEFT(A673,2)="PX",IF(K673="",0,VLOOKUP(K673,'Tong hop'!$N$10:$O$50000,2,0)),"")</f>
        <v/>
      </c>
      <c r="S673" s="230">
        <f t="shared" si="3"/>
        <v>0</v>
      </c>
      <c r="T673" s="229" t="str">
        <f>IF($K673="","",VLOOKUP($K673,'Tong hop'!$A$10:$K$50000,10,0))</f>
        <v/>
      </c>
      <c r="U673" s="230" t="str">
        <f>IF($K673="","",VLOOKUP($K673,'Tong hop'!$A$10:$K$50000,11,0))</f>
        <v/>
      </c>
      <c r="V673" s="231">
        <f t="shared" si="4"/>
        <v>0</v>
      </c>
      <c r="W673" s="231" t="str">
        <f t="shared" si="5"/>
        <v/>
      </c>
      <c r="X673" s="231">
        <f t="shared" si="6"/>
        <v>0</v>
      </c>
      <c r="Y673" s="231" t="str">
        <f t="shared" si="7"/>
        <v/>
      </c>
      <c r="Z673" s="232" t="str">
        <f t="shared" si="8"/>
        <v/>
      </c>
    </row>
    <row r="674" ht="15.75" customHeight="1">
      <c r="A674" s="112"/>
      <c r="B674" s="244"/>
      <c r="C674" s="245"/>
      <c r="D674" s="245"/>
      <c r="E674" s="220" t="str">
        <f>IF($D674="","",VLOOKUP($D674,DMKH!$A$9:$D$50006,2,0))</f>
        <v/>
      </c>
      <c r="F674" s="220" t="str">
        <f>IF($D674="","",VLOOKUP($D674,DMKH!$A$9:$D$50006,3,0))</f>
        <v/>
      </c>
      <c r="G674" s="220" t="str">
        <f>IF($D674="","",VLOOKUP($D674,DMKH!$A$9:$D$50006,4,0))</f>
        <v/>
      </c>
      <c r="H674" s="113"/>
      <c r="I674" s="113"/>
      <c r="J674" s="113"/>
      <c r="K674" s="112"/>
      <c r="L674" s="224" t="str">
        <f>IF($K674="","",VLOOKUP($K674,'Tong hop'!$A$10:$O$50000,2,0))</f>
        <v/>
      </c>
      <c r="M674" s="225" t="str">
        <f>IF($K674="","",VLOOKUP($K674,'Tong hop'!$A$10:$O$50000,3,0))</f>
        <v/>
      </c>
      <c r="N674" s="246"/>
      <c r="O674" s="227" t="str">
        <f t="shared" si="2"/>
        <v/>
      </c>
      <c r="P674" s="158"/>
      <c r="Q674" s="247"/>
      <c r="R674" s="229" t="str">
        <f>IF(LEFT(A674,2)="PX",IF(K674="",0,VLOOKUP(K674,'Tong hop'!$N$10:$O$50000,2,0)),"")</f>
        <v/>
      </c>
      <c r="S674" s="230">
        <f t="shared" si="3"/>
        <v>0</v>
      </c>
      <c r="T674" s="229" t="str">
        <f>IF($K674="","",VLOOKUP($K674,'Tong hop'!$A$10:$K$50000,10,0))</f>
        <v/>
      </c>
      <c r="U674" s="230" t="str">
        <f>IF($K674="","",VLOOKUP($K674,'Tong hop'!$A$10:$K$50000,11,0))</f>
        <v/>
      </c>
      <c r="V674" s="231">
        <f t="shared" si="4"/>
        <v>0</v>
      </c>
      <c r="W674" s="231" t="str">
        <f t="shared" si="5"/>
        <v/>
      </c>
      <c r="X674" s="231">
        <f t="shared" si="6"/>
        <v>0</v>
      </c>
      <c r="Y674" s="231" t="str">
        <f t="shared" si="7"/>
        <v/>
      </c>
      <c r="Z674" s="232" t="str">
        <f t="shared" si="8"/>
        <v/>
      </c>
    </row>
    <row r="675" ht="15.75" customHeight="1">
      <c r="A675" s="112"/>
      <c r="B675" s="244"/>
      <c r="C675" s="245"/>
      <c r="D675" s="245"/>
      <c r="E675" s="220" t="str">
        <f>IF($D675="","",VLOOKUP($D675,DMKH!$A$9:$D$50006,2,0))</f>
        <v/>
      </c>
      <c r="F675" s="220" t="str">
        <f>IF($D675="","",VLOOKUP($D675,DMKH!$A$9:$D$50006,3,0))</f>
        <v/>
      </c>
      <c r="G675" s="220" t="str">
        <f>IF($D675="","",VLOOKUP($D675,DMKH!$A$9:$D$50006,4,0))</f>
        <v/>
      </c>
      <c r="H675" s="113"/>
      <c r="I675" s="113"/>
      <c r="J675" s="113"/>
      <c r="K675" s="112"/>
      <c r="L675" s="224" t="str">
        <f>IF($K675="","",VLOOKUP($K675,'Tong hop'!$A$10:$O$50000,2,0))</f>
        <v/>
      </c>
      <c r="M675" s="225" t="str">
        <f>IF($K675="","",VLOOKUP($K675,'Tong hop'!$A$10:$O$50000,3,0))</f>
        <v/>
      </c>
      <c r="N675" s="246"/>
      <c r="O675" s="227" t="str">
        <f t="shared" si="2"/>
        <v/>
      </c>
      <c r="P675" s="158"/>
      <c r="Q675" s="247"/>
      <c r="R675" s="229" t="str">
        <f>IF(LEFT(A675,2)="PX",IF(K675="",0,VLOOKUP(K675,'Tong hop'!$N$10:$O$50000,2,0)),"")</f>
        <v/>
      </c>
      <c r="S675" s="230">
        <f t="shared" si="3"/>
        <v>0</v>
      </c>
      <c r="T675" s="229" t="str">
        <f>IF($K675="","",VLOOKUP($K675,'Tong hop'!$A$10:$K$50000,10,0))</f>
        <v/>
      </c>
      <c r="U675" s="230" t="str">
        <f>IF($K675="","",VLOOKUP($K675,'Tong hop'!$A$10:$K$50000,11,0))</f>
        <v/>
      </c>
      <c r="V675" s="231">
        <f t="shared" si="4"/>
        <v>0</v>
      </c>
      <c r="W675" s="231" t="str">
        <f t="shared" si="5"/>
        <v/>
      </c>
      <c r="X675" s="231">
        <f t="shared" si="6"/>
        <v>0</v>
      </c>
      <c r="Y675" s="231" t="str">
        <f t="shared" si="7"/>
        <v/>
      </c>
      <c r="Z675" s="232" t="str">
        <f t="shared" si="8"/>
        <v/>
      </c>
    </row>
    <row r="676" ht="15.75" customHeight="1">
      <c r="A676" s="112"/>
      <c r="B676" s="244"/>
      <c r="C676" s="245"/>
      <c r="D676" s="245"/>
      <c r="E676" s="220" t="str">
        <f>IF($D676="","",VLOOKUP($D676,DMKH!$A$9:$D$50006,2,0))</f>
        <v/>
      </c>
      <c r="F676" s="220" t="str">
        <f>IF($D676="","",VLOOKUP($D676,DMKH!$A$9:$D$50006,3,0))</f>
        <v/>
      </c>
      <c r="G676" s="220" t="str">
        <f>IF($D676="","",VLOOKUP($D676,DMKH!$A$9:$D$50006,4,0))</f>
        <v/>
      </c>
      <c r="H676" s="113"/>
      <c r="I676" s="113"/>
      <c r="J676" s="113"/>
      <c r="K676" s="112"/>
      <c r="L676" s="224" t="str">
        <f>IF($K676="","",VLOOKUP($K676,'Tong hop'!$A$10:$O$50000,2,0))</f>
        <v/>
      </c>
      <c r="M676" s="225" t="str">
        <f>IF($K676="","",VLOOKUP($K676,'Tong hop'!$A$10:$O$50000,3,0))</f>
        <v/>
      </c>
      <c r="N676" s="246"/>
      <c r="O676" s="227" t="str">
        <f t="shared" si="2"/>
        <v/>
      </c>
      <c r="P676" s="158"/>
      <c r="Q676" s="247"/>
      <c r="R676" s="229" t="str">
        <f>IF(LEFT(A676,2)="PX",IF(K676="",0,VLOOKUP(K676,'Tong hop'!$N$10:$O$50000,2,0)),"")</f>
        <v/>
      </c>
      <c r="S676" s="230">
        <f t="shared" si="3"/>
        <v>0</v>
      </c>
      <c r="T676" s="229" t="str">
        <f>IF($K676="","",VLOOKUP($K676,'Tong hop'!$A$10:$K$50000,10,0))</f>
        <v/>
      </c>
      <c r="U676" s="230" t="str">
        <f>IF($K676="","",VLOOKUP($K676,'Tong hop'!$A$10:$K$50000,11,0))</f>
        <v/>
      </c>
      <c r="V676" s="231">
        <f t="shared" si="4"/>
        <v>0</v>
      </c>
      <c r="W676" s="231" t="str">
        <f t="shared" si="5"/>
        <v/>
      </c>
      <c r="X676" s="231">
        <f t="shared" si="6"/>
        <v>0</v>
      </c>
      <c r="Y676" s="231" t="str">
        <f t="shared" si="7"/>
        <v/>
      </c>
      <c r="Z676" s="232" t="str">
        <f t="shared" si="8"/>
        <v/>
      </c>
    </row>
    <row r="677" ht="15.75" customHeight="1">
      <c r="A677" s="112"/>
      <c r="B677" s="244"/>
      <c r="C677" s="245"/>
      <c r="D677" s="245"/>
      <c r="E677" s="220" t="str">
        <f>IF($D677="","",VLOOKUP($D677,DMKH!$A$9:$D$50006,2,0))</f>
        <v/>
      </c>
      <c r="F677" s="220" t="str">
        <f>IF($D677="","",VLOOKUP($D677,DMKH!$A$9:$D$50006,3,0))</f>
        <v/>
      </c>
      <c r="G677" s="220" t="str">
        <f>IF($D677="","",VLOOKUP($D677,DMKH!$A$9:$D$50006,4,0))</f>
        <v/>
      </c>
      <c r="H677" s="113"/>
      <c r="I677" s="113"/>
      <c r="J677" s="113"/>
      <c r="K677" s="112"/>
      <c r="L677" s="224" t="str">
        <f>IF($K677="","",VLOOKUP($K677,'Tong hop'!$A$10:$O$50000,2,0))</f>
        <v/>
      </c>
      <c r="M677" s="225" t="str">
        <f>IF($K677="","",VLOOKUP($K677,'Tong hop'!$A$10:$O$50000,3,0))</f>
        <v/>
      </c>
      <c r="N677" s="246"/>
      <c r="O677" s="227" t="str">
        <f t="shared" si="2"/>
        <v/>
      </c>
      <c r="P677" s="158"/>
      <c r="Q677" s="247"/>
      <c r="R677" s="229" t="str">
        <f>IF(LEFT(A677,2)="PX",IF(K677="",0,VLOOKUP(K677,'Tong hop'!$N$10:$O$50000,2,0)),"")</f>
        <v/>
      </c>
      <c r="S677" s="230">
        <f t="shared" si="3"/>
        <v>0</v>
      </c>
      <c r="T677" s="229" t="str">
        <f>IF($K677="","",VLOOKUP($K677,'Tong hop'!$A$10:$K$50000,10,0))</f>
        <v/>
      </c>
      <c r="U677" s="230" t="str">
        <f>IF($K677="","",VLOOKUP($K677,'Tong hop'!$A$10:$K$50000,11,0))</f>
        <v/>
      </c>
      <c r="V677" s="231">
        <f t="shared" si="4"/>
        <v>0</v>
      </c>
      <c r="W677" s="231" t="str">
        <f t="shared" si="5"/>
        <v/>
      </c>
      <c r="X677" s="231">
        <f t="shared" si="6"/>
        <v>0</v>
      </c>
      <c r="Y677" s="231" t="str">
        <f t="shared" si="7"/>
        <v/>
      </c>
      <c r="Z677" s="232" t="str">
        <f t="shared" si="8"/>
        <v/>
      </c>
    </row>
    <row r="678" ht="15.75" customHeight="1">
      <c r="A678" s="112"/>
      <c r="B678" s="244"/>
      <c r="C678" s="245"/>
      <c r="D678" s="245"/>
      <c r="E678" s="220" t="str">
        <f>IF($D678="","",VLOOKUP($D678,DMKH!$A$9:$D$50006,2,0))</f>
        <v/>
      </c>
      <c r="F678" s="220" t="str">
        <f>IF($D678="","",VLOOKUP($D678,DMKH!$A$9:$D$50006,3,0))</f>
        <v/>
      </c>
      <c r="G678" s="220" t="str">
        <f>IF($D678="","",VLOOKUP($D678,DMKH!$A$9:$D$50006,4,0))</f>
        <v/>
      </c>
      <c r="H678" s="113"/>
      <c r="I678" s="113"/>
      <c r="J678" s="113"/>
      <c r="K678" s="112"/>
      <c r="L678" s="224" t="str">
        <f>IF($K678="","",VLOOKUP($K678,'Tong hop'!$A$10:$O$50000,2,0))</f>
        <v/>
      </c>
      <c r="M678" s="225" t="str">
        <f>IF($K678="","",VLOOKUP($K678,'Tong hop'!$A$10:$O$50000,3,0))</f>
        <v/>
      </c>
      <c r="N678" s="246"/>
      <c r="O678" s="227" t="str">
        <f t="shared" si="2"/>
        <v/>
      </c>
      <c r="P678" s="158"/>
      <c r="Q678" s="247"/>
      <c r="R678" s="229" t="str">
        <f>IF(LEFT(A678,2)="PX",IF(K678="",0,VLOOKUP(K678,'Tong hop'!$N$10:$O$50000,2,0)),"")</f>
        <v/>
      </c>
      <c r="S678" s="230">
        <f t="shared" si="3"/>
        <v>0</v>
      </c>
      <c r="T678" s="229" t="str">
        <f>IF($K678="","",VLOOKUP($K678,'Tong hop'!$A$10:$K$50000,10,0))</f>
        <v/>
      </c>
      <c r="U678" s="230" t="str">
        <f>IF($K678="","",VLOOKUP($K678,'Tong hop'!$A$10:$K$50000,11,0))</f>
        <v/>
      </c>
      <c r="V678" s="231">
        <f t="shared" si="4"/>
        <v>0</v>
      </c>
      <c r="W678" s="231" t="str">
        <f t="shared" si="5"/>
        <v/>
      </c>
      <c r="X678" s="231">
        <f t="shared" si="6"/>
        <v>0</v>
      </c>
      <c r="Y678" s="231" t="str">
        <f t="shared" si="7"/>
        <v/>
      </c>
      <c r="Z678" s="232" t="str">
        <f t="shared" si="8"/>
        <v/>
      </c>
    </row>
    <row r="679" ht="15.75" customHeight="1">
      <c r="A679" s="112"/>
      <c r="B679" s="244"/>
      <c r="C679" s="245"/>
      <c r="D679" s="245"/>
      <c r="E679" s="220" t="str">
        <f>IF($D679="","",VLOOKUP($D679,DMKH!$A$9:$D$50006,2,0))</f>
        <v/>
      </c>
      <c r="F679" s="220" t="str">
        <f>IF($D679="","",VLOOKUP($D679,DMKH!$A$9:$D$50006,3,0))</f>
        <v/>
      </c>
      <c r="G679" s="220" t="str">
        <f>IF($D679="","",VLOOKUP($D679,DMKH!$A$9:$D$50006,4,0))</f>
        <v/>
      </c>
      <c r="H679" s="113"/>
      <c r="I679" s="113"/>
      <c r="J679" s="113"/>
      <c r="K679" s="112"/>
      <c r="L679" s="224" t="str">
        <f>IF($K679="","",VLOOKUP($K679,'Tong hop'!$A$10:$O$50000,2,0))</f>
        <v/>
      </c>
      <c r="M679" s="225" t="str">
        <f>IF($K679="","",VLOOKUP($K679,'Tong hop'!$A$10:$O$50000,3,0))</f>
        <v/>
      </c>
      <c r="N679" s="246"/>
      <c r="O679" s="227" t="str">
        <f t="shared" si="2"/>
        <v/>
      </c>
      <c r="P679" s="158"/>
      <c r="Q679" s="247"/>
      <c r="R679" s="229" t="str">
        <f>IF(LEFT(A679,2)="PX",IF(K679="",0,VLOOKUP(K679,'Tong hop'!$N$10:$O$50000,2,0)),"")</f>
        <v/>
      </c>
      <c r="S679" s="230">
        <f t="shared" si="3"/>
        <v>0</v>
      </c>
      <c r="T679" s="229" t="str">
        <f>IF($K679="","",VLOOKUP($K679,'Tong hop'!$A$10:$K$50000,10,0))</f>
        <v/>
      </c>
      <c r="U679" s="230" t="str">
        <f>IF($K679="","",VLOOKUP($K679,'Tong hop'!$A$10:$K$50000,11,0))</f>
        <v/>
      </c>
      <c r="V679" s="231">
        <f t="shared" si="4"/>
        <v>0</v>
      </c>
      <c r="W679" s="231" t="str">
        <f t="shared" si="5"/>
        <v/>
      </c>
      <c r="X679" s="231">
        <f t="shared" si="6"/>
        <v>0</v>
      </c>
      <c r="Y679" s="231" t="str">
        <f t="shared" si="7"/>
        <v/>
      </c>
      <c r="Z679" s="232" t="str">
        <f t="shared" si="8"/>
        <v/>
      </c>
    </row>
    <row r="680" ht="15.75" customHeight="1">
      <c r="A680" s="112"/>
      <c r="B680" s="244"/>
      <c r="C680" s="245"/>
      <c r="D680" s="245"/>
      <c r="E680" s="220" t="str">
        <f>IF($D680="","",VLOOKUP($D680,DMKH!$A$9:$D$50006,2,0))</f>
        <v/>
      </c>
      <c r="F680" s="220" t="str">
        <f>IF($D680="","",VLOOKUP($D680,DMKH!$A$9:$D$50006,3,0))</f>
        <v/>
      </c>
      <c r="G680" s="220" t="str">
        <f>IF($D680="","",VLOOKUP($D680,DMKH!$A$9:$D$50006,4,0))</f>
        <v/>
      </c>
      <c r="H680" s="113"/>
      <c r="I680" s="113"/>
      <c r="J680" s="113"/>
      <c r="K680" s="112"/>
      <c r="L680" s="224" t="str">
        <f>IF($K680="","",VLOOKUP($K680,'Tong hop'!$A$10:$O$50000,2,0))</f>
        <v/>
      </c>
      <c r="M680" s="225" t="str">
        <f>IF($K680="","",VLOOKUP($K680,'Tong hop'!$A$10:$O$50000,3,0))</f>
        <v/>
      </c>
      <c r="N680" s="246"/>
      <c r="O680" s="227" t="str">
        <f t="shared" si="2"/>
        <v/>
      </c>
      <c r="P680" s="158"/>
      <c r="Q680" s="247"/>
      <c r="R680" s="229" t="str">
        <f>IF(LEFT(A680,2)="PX",IF(K680="",0,VLOOKUP(K680,'Tong hop'!$N$10:$O$50000,2,0)),"")</f>
        <v/>
      </c>
      <c r="S680" s="230">
        <f t="shared" si="3"/>
        <v>0</v>
      </c>
      <c r="T680" s="229" t="str">
        <f>IF($K680="","",VLOOKUP($K680,'Tong hop'!$A$10:$K$50000,10,0))</f>
        <v/>
      </c>
      <c r="U680" s="230" t="str">
        <f>IF($K680="","",VLOOKUP($K680,'Tong hop'!$A$10:$K$50000,11,0))</f>
        <v/>
      </c>
      <c r="V680" s="231">
        <f t="shared" si="4"/>
        <v>0</v>
      </c>
      <c r="W680" s="231" t="str">
        <f t="shared" si="5"/>
        <v/>
      </c>
      <c r="X680" s="231">
        <f t="shared" si="6"/>
        <v>0</v>
      </c>
      <c r="Y680" s="231" t="str">
        <f t="shared" si="7"/>
        <v/>
      </c>
      <c r="Z680" s="232" t="str">
        <f t="shared" si="8"/>
        <v/>
      </c>
    </row>
    <row r="681" ht="15.75" customHeight="1">
      <c r="A681" s="112"/>
      <c r="B681" s="244"/>
      <c r="C681" s="245"/>
      <c r="D681" s="245"/>
      <c r="E681" s="220" t="str">
        <f>IF($D681="","",VLOOKUP($D681,DMKH!$A$9:$D$50006,2,0))</f>
        <v/>
      </c>
      <c r="F681" s="220" t="str">
        <f>IF($D681="","",VLOOKUP($D681,DMKH!$A$9:$D$50006,3,0))</f>
        <v/>
      </c>
      <c r="G681" s="220" t="str">
        <f>IF($D681="","",VLOOKUP($D681,DMKH!$A$9:$D$50006,4,0))</f>
        <v/>
      </c>
      <c r="H681" s="113"/>
      <c r="I681" s="113"/>
      <c r="J681" s="113"/>
      <c r="K681" s="112"/>
      <c r="L681" s="224" t="str">
        <f>IF($K681="","",VLOOKUP($K681,'Tong hop'!$A$10:$O$50000,2,0))</f>
        <v/>
      </c>
      <c r="M681" s="225" t="str">
        <f>IF($K681="","",VLOOKUP($K681,'Tong hop'!$A$10:$O$50000,3,0))</f>
        <v/>
      </c>
      <c r="N681" s="246"/>
      <c r="O681" s="227" t="str">
        <f t="shared" si="2"/>
        <v/>
      </c>
      <c r="P681" s="158"/>
      <c r="Q681" s="247"/>
      <c r="R681" s="229" t="str">
        <f>IF(LEFT(A681,2)="PX",IF(K681="",0,VLOOKUP(K681,'Tong hop'!$N$10:$O$50000,2,0)),"")</f>
        <v/>
      </c>
      <c r="S681" s="230">
        <f t="shared" si="3"/>
        <v>0</v>
      </c>
      <c r="T681" s="229" t="str">
        <f>IF($K681="","",VLOOKUP($K681,'Tong hop'!$A$10:$K$50000,10,0))</f>
        <v/>
      </c>
      <c r="U681" s="230" t="str">
        <f>IF($K681="","",VLOOKUP($K681,'Tong hop'!$A$10:$K$50000,11,0))</f>
        <v/>
      </c>
      <c r="V681" s="231">
        <f t="shared" si="4"/>
        <v>0</v>
      </c>
      <c r="W681" s="231" t="str">
        <f t="shared" si="5"/>
        <v/>
      </c>
      <c r="X681" s="231">
        <f t="shared" si="6"/>
        <v>0</v>
      </c>
      <c r="Y681" s="231" t="str">
        <f t="shared" si="7"/>
        <v/>
      </c>
      <c r="Z681" s="232" t="str">
        <f t="shared" si="8"/>
        <v/>
      </c>
    </row>
    <row r="682" ht="15.75" customHeight="1">
      <c r="A682" s="112"/>
      <c r="B682" s="244"/>
      <c r="C682" s="245"/>
      <c r="D682" s="245"/>
      <c r="E682" s="220" t="str">
        <f>IF($D682="","",VLOOKUP($D682,DMKH!$A$9:$D$50006,2,0))</f>
        <v/>
      </c>
      <c r="F682" s="220" t="str">
        <f>IF($D682="","",VLOOKUP($D682,DMKH!$A$9:$D$50006,3,0))</f>
        <v/>
      </c>
      <c r="G682" s="220" t="str">
        <f>IF($D682="","",VLOOKUP($D682,DMKH!$A$9:$D$50006,4,0))</f>
        <v/>
      </c>
      <c r="H682" s="113"/>
      <c r="I682" s="113"/>
      <c r="J682" s="113"/>
      <c r="K682" s="112"/>
      <c r="L682" s="224" t="str">
        <f>IF($K682="","",VLOOKUP($K682,'Tong hop'!$A$10:$O$50000,2,0))</f>
        <v/>
      </c>
      <c r="M682" s="225" t="str">
        <f>IF($K682="","",VLOOKUP($K682,'Tong hop'!$A$10:$O$50000,3,0))</f>
        <v/>
      </c>
      <c r="N682" s="246"/>
      <c r="O682" s="227" t="str">
        <f t="shared" si="2"/>
        <v/>
      </c>
      <c r="P682" s="158"/>
      <c r="Q682" s="247"/>
      <c r="R682" s="229" t="str">
        <f>IF(LEFT(A682,2)="PX",IF(K682="",0,VLOOKUP(K682,'Tong hop'!$N$10:$O$50000,2,0)),"")</f>
        <v/>
      </c>
      <c r="S682" s="230">
        <f t="shared" si="3"/>
        <v>0</v>
      </c>
      <c r="T682" s="229" t="str">
        <f>IF($K682="","",VLOOKUP($K682,'Tong hop'!$A$10:$K$50000,10,0))</f>
        <v/>
      </c>
      <c r="U682" s="230" t="str">
        <f>IF($K682="","",VLOOKUP($K682,'Tong hop'!$A$10:$K$50000,11,0))</f>
        <v/>
      </c>
      <c r="V682" s="231">
        <f t="shared" si="4"/>
        <v>0</v>
      </c>
      <c r="W682" s="231" t="str">
        <f t="shared" si="5"/>
        <v/>
      </c>
      <c r="X682" s="231">
        <f t="shared" si="6"/>
        <v>0</v>
      </c>
      <c r="Y682" s="231" t="str">
        <f t="shared" si="7"/>
        <v/>
      </c>
      <c r="Z682" s="232" t="str">
        <f t="shared" si="8"/>
        <v/>
      </c>
    </row>
    <row r="683" ht="15.75" customHeight="1">
      <c r="A683" s="112"/>
      <c r="B683" s="244"/>
      <c r="C683" s="245"/>
      <c r="D683" s="245"/>
      <c r="E683" s="220" t="str">
        <f>IF($D683="","",VLOOKUP($D683,DMKH!$A$9:$D$50006,2,0))</f>
        <v/>
      </c>
      <c r="F683" s="220" t="str">
        <f>IF($D683="","",VLOOKUP($D683,DMKH!$A$9:$D$50006,3,0))</f>
        <v/>
      </c>
      <c r="G683" s="220" t="str">
        <f>IF($D683="","",VLOOKUP($D683,DMKH!$A$9:$D$50006,4,0))</f>
        <v/>
      </c>
      <c r="H683" s="113"/>
      <c r="I683" s="113"/>
      <c r="J683" s="113"/>
      <c r="K683" s="112"/>
      <c r="L683" s="224" t="str">
        <f>IF($K683="","",VLOOKUP($K683,'Tong hop'!$A$10:$O$50000,2,0))</f>
        <v/>
      </c>
      <c r="M683" s="225" t="str">
        <f>IF($K683="","",VLOOKUP($K683,'Tong hop'!$A$10:$O$50000,3,0))</f>
        <v/>
      </c>
      <c r="N683" s="246"/>
      <c r="O683" s="227" t="str">
        <f t="shared" si="2"/>
        <v/>
      </c>
      <c r="P683" s="158"/>
      <c r="Q683" s="247"/>
      <c r="R683" s="229" t="str">
        <f>IF(LEFT(A683,2)="PX",IF(K683="",0,VLOOKUP(K683,'Tong hop'!$N$10:$O$50000,2,0)),"")</f>
        <v/>
      </c>
      <c r="S683" s="230">
        <f t="shared" si="3"/>
        <v>0</v>
      </c>
      <c r="T683" s="229" t="str">
        <f>IF($K683="","",VLOOKUP($K683,'Tong hop'!$A$10:$K$50000,10,0))</f>
        <v/>
      </c>
      <c r="U683" s="230" t="str">
        <f>IF($K683="","",VLOOKUP($K683,'Tong hop'!$A$10:$K$50000,11,0))</f>
        <v/>
      </c>
      <c r="V683" s="231">
        <f t="shared" si="4"/>
        <v>0</v>
      </c>
      <c r="W683" s="231" t="str">
        <f t="shared" si="5"/>
        <v/>
      </c>
      <c r="X683" s="231">
        <f t="shared" si="6"/>
        <v>0</v>
      </c>
      <c r="Y683" s="231" t="str">
        <f t="shared" si="7"/>
        <v/>
      </c>
      <c r="Z683" s="232" t="str">
        <f t="shared" si="8"/>
        <v/>
      </c>
    </row>
    <row r="684" ht="15.75" customHeight="1">
      <c r="A684" s="112"/>
      <c r="B684" s="244"/>
      <c r="C684" s="245"/>
      <c r="D684" s="245"/>
      <c r="E684" s="220" t="str">
        <f>IF($D684="","",VLOOKUP($D684,DMKH!$A$9:$D$50006,2,0))</f>
        <v/>
      </c>
      <c r="F684" s="220" t="str">
        <f>IF($D684="","",VLOOKUP($D684,DMKH!$A$9:$D$50006,3,0))</f>
        <v/>
      </c>
      <c r="G684" s="220" t="str">
        <f>IF($D684="","",VLOOKUP($D684,DMKH!$A$9:$D$50006,4,0))</f>
        <v/>
      </c>
      <c r="H684" s="113"/>
      <c r="I684" s="113"/>
      <c r="J684" s="113"/>
      <c r="K684" s="112"/>
      <c r="L684" s="224" t="str">
        <f>IF($K684="","",VLOOKUP($K684,'Tong hop'!$A$10:$O$50000,2,0))</f>
        <v/>
      </c>
      <c r="M684" s="225" t="str">
        <f>IF($K684="","",VLOOKUP($K684,'Tong hop'!$A$10:$O$50000,3,0))</f>
        <v/>
      </c>
      <c r="N684" s="246"/>
      <c r="O684" s="227" t="str">
        <f t="shared" si="2"/>
        <v/>
      </c>
      <c r="P684" s="158"/>
      <c r="Q684" s="247"/>
      <c r="R684" s="229" t="str">
        <f>IF(LEFT(A684,2)="PX",IF(K684="",0,VLOOKUP(K684,'Tong hop'!$N$10:$O$50000,2,0)),"")</f>
        <v/>
      </c>
      <c r="S684" s="230">
        <f t="shared" si="3"/>
        <v>0</v>
      </c>
      <c r="T684" s="229" t="str">
        <f>IF($K684="","",VLOOKUP($K684,'Tong hop'!$A$10:$K$50000,10,0))</f>
        <v/>
      </c>
      <c r="U684" s="230" t="str">
        <f>IF($K684="","",VLOOKUP($K684,'Tong hop'!$A$10:$K$50000,11,0))</f>
        <v/>
      </c>
      <c r="V684" s="231">
        <f t="shared" si="4"/>
        <v>0</v>
      </c>
      <c r="W684" s="231" t="str">
        <f t="shared" si="5"/>
        <v/>
      </c>
      <c r="X684" s="231">
        <f t="shared" si="6"/>
        <v>0</v>
      </c>
      <c r="Y684" s="231" t="str">
        <f t="shared" si="7"/>
        <v/>
      </c>
      <c r="Z684" s="232" t="str">
        <f t="shared" si="8"/>
        <v/>
      </c>
    </row>
    <row r="685" ht="15.75" customHeight="1">
      <c r="A685" s="112"/>
      <c r="B685" s="244"/>
      <c r="C685" s="245"/>
      <c r="D685" s="245"/>
      <c r="E685" s="220" t="str">
        <f>IF($D685="","",VLOOKUP($D685,DMKH!$A$9:$D$50006,2,0))</f>
        <v/>
      </c>
      <c r="F685" s="220" t="str">
        <f>IF($D685="","",VLOOKUP($D685,DMKH!$A$9:$D$50006,3,0))</f>
        <v/>
      </c>
      <c r="G685" s="220" t="str">
        <f>IF($D685="","",VLOOKUP($D685,DMKH!$A$9:$D$50006,4,0))</f>
        <v/>
      </c>
      <c r="H685" s="113"/>
      <c r="I685" s="113"/>
      <c r="J685" s="113"/>
      <c r="K685" s="112"/>
      <c r="L685" s="224" t="str">
        <f>IF($K685="","",VLOOKUP($K685,'Tong hop'!$A$10:$O$50000,2,0))</f>
        <v/>
      </c>
      <c r="M685" s="225" t="str">
        <f>IF($K685="","",VLOOKUP($K685,'Tong hop'!$A$10:$O$50000,3,0))</f>
        <v/>
      </c>
      <c r="N685" s="246"/>
      <c r="O685" s="227" t="str">
        <f t="shared" si="2"/>
        <v/>
      </c>
      <c r="P685" s="158"/>
      <c r="Q685" s="247"/>
      <c r="R685" s="229" t="str">
        <f>IF(LEFT(A685,2)="PX",IF(K685="",0,VLOOKUP(K685,'Tong hop'!$N$10:$O$50000,2,0)),"")</f>
        <v/>
      </c>
      <c r="S685" s="230">
        <f t="shared" si="3"/>
        <v>0</v>
      </c>
      <c r="T685" s="229" t="str">
        <f>IF($K685="","",VLOOKUP($K685,'Tong hop'!$A$10:$K$50000,10,0))</f>
        <v/>
      </c>
      <c r="U685" s="230" t="str">
        <f>IF($K685="","",VLOOKUP($K685,'Tong hop'!$A$10:$K$50000,11,0))</f>
        <v/>
      </c>
      <c r="V685" s="231">
        <f t="shared" si="4"/>
        <v>0</v>
      </c>
      <c r="W685" s="231" t="str">
        <f t="shared" si="5"/>
        <v/>
      </c>
      <c r="X685" s="231">
        <f t="shared" si="6"/>
        <v>0</v>
      </c>
      <c r="Y685" s="231" t="str">
        <f t="shared" si="7"/>
        <v/>
      </c>
      <c r="Z685" s="232" t="str">
        <f t="shared" si="8"/>
        <v/>
      </c>
    </row>
    <row r="686" ht="15.75" customHeight="1">
      <c r="A686" s="112"/>
      <c r="B686" s="244"/>
      <c r="C686" s="245"/>
      <c r="D686" s="245"/>
      <c r="E686" s="220" t="str">
        <f>IF($D686="","",VLOOKUP($D686,DMKH!$A$9:$D$50006,2,0))</f>
        <v/>
      </c>
      <c r="F686" s="220" t="str">
        <f>IF($D686="","",VLOOKUP($D686,DMKH!$A$9:$D$50006,3,0))</f>
        <v/>
      </c>
      <c r="G686" s="220" t="str">
        <f>IF($D686="","",VLOOKUP($D686,DMKH!$A$9:$D$50006,4,0))</f>
        <v/>
      </c>
      <c r="H686" s="113"/>
      <c r="I686" s="113"/>
      <c r="J686" s="113"/>
      <c r="K686" s="112"/>
      <c r="L686" s="224" t="str">
        <f>IF($K686="","",VLOOKUP($K686,'Tong hop'!$A$10:$O$50000,2,0))</f>
        <v/>
      </c>
      <c r="M686" s="225" t="str">
        <f>IF($K686="","",VLOOKUP($K686,'Tong hop'!$A$10:$O$50000,3,0))</f>
        <v/>
      </c>
      <c r="N686" s="246"/>
      <c r="O686" s="227" t="str">
        <f t="shared" si="2"/>
        <v/>
      </c>
      <c r="P686" s="158"/>
      <c r="Q686" s="247"/>
      <c r="R686" s="229" t="str">
        <f>IF(LEFT(A686,2)="PX",IF(K686="",0,VLOOKUP(K686,'Tong hop'!$N$10:$O$50000,2,0)),"")</f>
        <v/>
      </c>
      <c r="S686" s="230">
        <f t="shared" si="3"/>
        <v>0</v>
      </c>
      <c r="T686" s="229" t="str">
        <f>IF($K686="","",VLOOKUP($K686,'Tong hop'!$A$10:$K$50000,10,0))</f>
        <v/>
      </c>
      <c r="U686" s="230" t="str">
        <f>IF($K686="","",VLOOKUP($K686,'Tong hop'!$A$10:$K$50000,11,0))</f>
        <v/>
      </c>
      <c r="V686" s="231">
        <f t="shared" si="4"/>
        <v>0</v>
      </c>
      <c r="W686" s="231" t="str">
        <f t="shared" si="5"/>
        <v/>
      </c>
      <c r="X686" s="231">
        <f t="shared" si="6"/>
        <v>0</v>
      </c>
      <c r="Y686" s="231" t="str">
        <f t="shared" si="7"/>
        <v/>
      </c>
      <c r="Z686" s="232" t="str">
        <f t="shared" si="8"/>
        <v/>
      </c>
    </row>
    <row r="687" ht="15.75" customHeight="1">
      <c r="A687" s="112"/>
      <c r="B687" s="244"/>
      <c r="C687" s="245"/>
      <c r="D687" s="245"/>
      <c r="E687" s="220" t="str">
        <f>IF($D687="","",VLOOKUP($D687,DMKH!$A$9:$D$50006,2,0))</f>
        <v/>
      </c>
      <c r="F687" s="220" t="str">
        <f>IF($D687="","",VLOOKUP($D687,DMKH!$A$9:$D$50006,3,0))</f>
        <v/>
      </c>
      <c r="G687" s="220" t="str">
        <f>IF($D687="","",VLOOKUP($D687,DMKH!$A$9:$D$50006,4,0))</f>
        <v/>
      </c>
      <c r="H687" s="113"/>
      <c r="I687" s="113"/>
      <c r="J687" s="113"/>
      <c r="K687" s="112"/>
      <c r="L687" s="224" t="str">
        <f>IF($K687="","",VLOOKUP($K687,'Tong hop'!$A$10:$O$50000,2,0))</f>
        <v/>
      </c>
      <c r="M687" s="225" t="str">
        <f>IF($K687="","",VLOOKUP($K687,'Tong hop'!$A$10:$O$50000,3,0))</f>
        <v/>
      </c>
      <c r="N687" s="246"/>
      <c r="O687" s="227" t="str">
        <f t="shared" si="2"/>
        <v/>
      </c>
      <c r="P687" s="158"/>
      <c r="Q687" s="247"/>
      <c r="R687" s="229" t="str">
        <f>IF(LEFT(A687,2)="PX",IF(K687="",0,VLOOKUP(K687,'Tong hop'!$N$10:$O$50000,2,0)),"")</f>
        <v/>
      </c>
      <c r="S687" s="230">
        <f t="shared" si="3"/>
        <v>0</v>
      </c>
      <c r="T687" s="229" t="str">
        <f>IF($K687="","",VLOOKUP($K687,'Tong hop'!$A$10:$K$50000,10,0))</f>
        <v/>
      </c>
      <c r="U687" s="230" t="str">
        <f>IF($K687="","",VLOOKUP($K687,'Tong hop'!$A$10:$K$50000,11,0))</f>
        <v/>
      </c>
      <c r="V687" s="231">
        <f t="shared" si="4"/>
        <v>0</v>
      </c>
      <c r="W687" s="231" t="str">
        <f t="shared" si="5"/>
        <v/>
      </c>
      <c r="X687" s="231">
        <f t="shared" si="6"/>
        <v>0</v>
      </c>
      <c r="Y687" s="231" t="str">
        <f t="shared" si="7"/>
        <v/>
      </c>
      <c r="Z687" s="232" t="str">
        <f t="shared" si="8"/>
        <v/>
      </c>
    </row>
    <row r="688" ht="15.75" customHeight="1">
      <c r="A688" s="112"/>
      <c r="B688" s="244"/>
      <c r="C688" s="245"/>
      <c r="D688" s="245"/>
      <c r="E688" s="220" t="str">
        <f>IF($D688="","",VLOOKUP($D688,DMKH!$A$9:$D$50006,2,0))</f>
        <v/>
      </c>
      <c r="F688" s="220" t="str">
        <f>IF($D688="","",VLOOKUP($D688,DMKH!$A$9:$D$50006,3,0))</f>
        <v/>
      </c>
      <c r="G688" s="220" t="str">
        <f>IF($D688="","",VLOOKUP($D688,DMKH!$A$9:$D$50006,4,0))</f>
        <v/>
      </c>
      <c r="H688" s="113"/>
      <c r="I688" s="113"/>
      <c r="J688" s="113"/>
      <c r="K688" s="112"/>
      <c r="L688" s="224" t="str">
        <f>IF($K688="","",VLOOKUP($K688,'Tong hop'!$A$10:$O$50000,2,0))</f>
        <v/>
      </c>
      <c r="M688" s="225" t="str">
        <f>IF($K688="","",VLOOKUP($K688,'Tong hop'!$A$10:$O$50000,3,0))</f>
        <v/>
      </c>
      <c r="N688" s="246"/>
      <c r="O688" s="227" t="str">
        <f t="shared" si="2"/>
        <v/>
      </c>
      <c r="P688" s="158"/>
      <c r="Q688" s="247"/>
      <c r="R688" s="229" t="str">
        <f>IF(LEFT(A688,2)="PX",IF(K688="",0,VLOOKUP(K688,'Tong hop'!$N$10:$O$50000,2,0)),"")</f>
        <v/>
      </c>
      <c r="S688" s="230">
        <f t="shared" si="3"/>
        <v>0</v>
      </c>
      <c r="T688" s="229" t="str">
        <f>IF($K688="","",VLOOKUP($K688,'Tong hop'!$A$10:$K$50000,10,0))</f>
        <v/>
      </c>
      <c r="U688" s="230" t="str">
        <f>IF($K688="","",VLOOKUP($K688,'Tong hop'!$A$10:$K$50000,11,0))</f>
        <v/>
      </c>
      <c r="V688" s="231">
        <f t="shared" si="4"/>
        <v>0</v>
      </c>
      <c r="W688" s="231" t="str">
        <f t="shared" si="5"/>
        <v/>
      </c>
      <c r="X688" s="231">
        <f t="shared" si="6"/>
        <v>0</v>
      </c>
      <c r="Y688" s="231" t="str">
        <f t="shared" si="7"/>
        <v/>
      </c>
      <c r="Z688" s="232" t="str">
        <f t="shared" si="8"/>
        <v/>
      </c>
    </row>
    <row r="689" ht="15.75" customHeight="1">
      <c r="A689" s="112"/>
      <c r="B689" s="244"/>
      <c r="C689" s="245"/>
      <c r="D689" s="245"/>
      <c r="E689" s="220" t="str">
        <f>IF($D689="","",VLOOKUP($D689,DMKH!$A$9:$D$50006,2,0))</f>
        <v/>
      </c>
      <c r="F689" s="220" t="str">
        <f>IF($D689="","",VLOOKUP($D689,DMKH!$A$9:$D$50006,3,0))</f>
        <v/>
      </c>
      <c r="G689" s="220" t="str">
        <f>IF($D689="","",VLOOKUP($D689,DMKH!$A$9:$D$50006,4,0))</f>
        <v/>
      </c>
      <c r="H689" s="113"/>
      <c r="I689" s="113"/>
      <c r="J689" s="113"/>
      <c r="K689" s="112"/>
      <c r="L689" s="224" t="str">
        <f>IF($K689="","",VLOOKUP($K689,'Tong hop'!$A$10:$O$50000,2,0))</f>
        <v/>
      </c>
      <c r="M689" s="225" t="str">
        <f>IF($K689="","",VLOOKUP($K689,'Tong hop'!$A$10:$O$50000,3,0))</f>
        <v/>
      </c>
      <c r="N689" s="246"/>
      <c r="O689" s="227" t="str">
        <f t="shared" si="2"/>
        <v/>
      </c>
      <c r="P689" s="158"/>
      <c r="Q689" s="247"/>
      <c r="R689" s="229" t="str">
        <f>IF(LEFT(A689,2)="PX",IF(K689="",0,VLOOKUP(K689,'Tong hop'!$N$10:$O$50000,2,0)),"")</f>
        <v/>
      </c>
      <c r="S689" s="230">
        <f t="shared" si="3"/>
        <v>0</v>
      </c>
      <c r="T689" s="229" t="str">
        <f>IF($K689="","",VLOOKUP($K689,'Tong hop'!$A$10:$K$50000,10,0))</f>
        <v/>
      </c>
      <c r="U689" s="230" t="str">
        <f>IF($K689="","",VLOOKUP($K689,'Tong hop'!$A$10:$K$50000,11,0))</f>
        <v/>
      </c>
      <c r="V689" s="231">
        <f t="shared" si="4"/>
        <v>0</v>
      </c>
      <c r="W689" s="231" t="str">
        <f t="shared" si="5"/>
        <v/>
      </c>
      <c r="X689" s="231">
        <f t="shared" si="6"/>
        <v>0</v>
      </c>
      <c r="Y689" s="231" t="str">
        <f t="shared" si="7"/>
        <v/>
      </c>
      <c r="Z689" s="232" t="str">
        <f t="shared" si="8"/>
        <v/>
      </c>
    </row>
    <row r="690" ht="15.75" customHeight="1">
      <c r="A690" s="112"/>
      <c r="B690" s="244"/>
      <c r="C690" s="245"/>
      <c r="D690" s="245"/>
      <c r="E690" s="220" t="str">
        <f>IF($D690="","",VLOOKUP($D690,DMKH!$A$9:$D$50006,2,0))</f>
        <v/>
      </c>
      <c r="F690" s="220" t="str">
        <f>IF($D690="","",VLOOKUP($D690,DMKH!$A$9:$D$50006,3,0))</f>
        <v/>
      </c>
      <c r="G690" s="220" t="str">
        <f>IF($D690="","",VLOOKUP($D690,DMKH!$A$9:$D$50006,4,0))</f>
        <v/>
      </c>
      <c r="H690" s="113"/>
      <c r="I690" s="113"/>
      <c r="J690" s="113"/>
      <c r="K690" s="112"/>
      <c r="L690" s="224" t="str">
        <f>IF($K690="","",VLOOKUP($K690,'Tong hop'!$A$10:$O$50000,2,0))</f>
        <v/>
      </c>
      <c r="M690" s="225" t="str">
        <f>IF($K690="","",VLOOKUP($K690,'Tong hop'!$A$10:$O$50000,3,0))</f>
        <v/>
      </c>
      <c r="N690" s="246"/>
      <c r="O690" s="227" t="str">
        <f t="shared" si="2"/>
        <v/>
      </c>
      <c r="P690" s="158"/>
      <c r="Q690" s="247"/>
      <c r="R690" s="229" t="str">
        <f>IF(LEFT(A690,2)="PX",IF(K690="",0,VLOOKUP(K690,'Tong hop'!$N$10:$O$50000,2,0)),"")</f>
        <v/>
      </c>
      <c r="S690" s="230">
        <f t="shared" si="3"/>
        <v>0</v>
      </c>
      <c r="T690" s="229" t="str">
        <f>IF($K690="","",VLOOKUP($K690,'Tong hop'!$A$10:$K$50000,10,0))</f>
        <v/>
      </c>
      <c r="U690" s="230" t="str">
        <f>IF($K690="","",VLOOKUP($K690,'Tong hop'!$A$10:$K$50000,11,0))</f>
        <v/>
      </c>
      <c r="V690" s="231">
        <f t="shared" si="4"/>
        <v>0</v>
      </c>
      <c r="W690" s="231" t="str">
        <f t="shared" si="5"/>
        <v/>
      </c>
      <c r="X690" s="231">
        <f t="shared" si="6"/>
        <v>0</v>
      </c>
      <c r="Y690" s="231" t="str">
        <f t="shared" si="7"/>
        <v/>
      </c>
      <c r="Z690" s="232" t="str">
        <f t="shared" si="8"/>
        <v/>
      </c>
    </row>
    <row r="691" ht="15.75" customHeight="1">
      <c r="A691" s="112"/>
      <c r="B691" s="244"/>
      <c r="C691" s="245"/>
      <c r="D691" s="245"/>
      <c r="E691" s="220" t="str">
        <f>IF($D691="","",VLOOKUP($D691,DMKH!$A$9:$D$50006,2,0))</f>
        <v/>
      </c>
      <c r="F691" s="220" t="str">
        <f>IF($D691="","",VLOOKUP($D691,DMKH!$A$9:$D$50006,3,0))</f>
        <v/>
      </c>
      <c r="G691" s="220" t="str">
        <f>IF($D691="","",VLOOKUP($D691,DMKH!$A$9:$D$50006,4,0))</f>
        <v/>
      </c>
      <c r="H691" s="113"/>
      <c r="I691" s="113"/>
      <c r="J691" s="113"/>
      <c r="K691" s="112"/>
      <c r="L691" s="224" t="str">
        <f>IF($K691="","",VLOOKUP($K691,'Tong hop'!$A$10:$O$50000,2,0))</f>
        <v/>
      </c>
      <c r="M691" s="225" t="str">
        <f>IF($K691="","",VLOOKUP($K691,'Tong hop'!$A$10:$O$50000,3,0))</f>
        <v/>
      </c>
      <c r="N691" s="246"/>
      <c r="O691" s="227" t="str">
        <f t="shared" si="2"/>
        <v/>
      </c>
      <c r="P691" s="158"/>
      <c r="Q691" s="247"/>
      <c r="R691" s="229" t="str">
        <f>IF(LEFT(A691,2)="PX",IF(K691="",0,VLOOKUP(K691,'Tong hop'!$N$10:$O$50000,2,0)),"")</f>
        <v/>
      </c>
      <c r="S691" s="230">
        <f t="shared" si="3"/>
        <v>0</v>
      </c>
      <c r="T691" s="229" t="str">
        <f>IF($K691="","",VLOOKUP($K691,'Tong hop'!$A$10:$K$50000,10,0))</f>
        <v/>
      </c>
      <c r="U691" s="230" t="str">
        <f>IF($K691="","",VLOOKUP($K691,'Tong hop'!$A$10:$K$50000,11,0))</f>
        <v/>
      </c>
      <c r="V691" s="231">
        <f t="shared" si="4"/>
        <v>0</v>
      </c>
      <c r="W691" s="231" t="str">
        <f t="shared" si="5"/>
        <v/>
      </c>
      <c r="X691" s="231">
        <f t="shared" si="6"/>
        <v>0</v>
      </c>
      <c r="Y691" s="231" t="str">
        <f t="shared" si="7"/>
        <v/>
      </c>
      <c r="Z691" s="232" t="str">
        <f t="shared" si="8"/>
        <v/>
      </c>
    </row>
    <row r="692" ht="15.75" customHeight="1">
      <c r="A692" s="112"/>
      <c r="B692" s="244"/>
      <c r="C692" s="245"/>
      <c r="D692" s="245"/>
      <c r="E692" s="220" t="str">
        <f>IF($D692="","",VLOOKUP($D692,DMKH!$A$9:$D$50006,2,0))</f>
        <v/>
      </c>
      <c r="F692" s="220" t="str">
        <f>IF($D692="","",VLOOKUP($D692,DMKH!$A$9:$D$50006,3,0))</f>
        <v/>
      </c>
      <c r="G692" s="220" t="str">
        <f>IF($D692="","",VLOOKUP($D692,DMKH!$A$9:$D$50006,4,0))</f>
        <v/>
      </c>
      <c r="H692" s="113"/>
      <c r="I692" s="113"/>
      <c r="J692" s="113"/>
      <c r="K692" s="112"/>
      <c r="L692" s="224" t="str">
        <f>IF($K692="","",VLOOKUP($K692,'Tong hop'!$A$10:$O$50000,2,0))</f>
        <v/>
      </c>
      <c r="M692" s="225" t="str">
        <f>IF($K692="","",VLOOKUP($K692,'Tong hop'!$A$10:$O$50000,3,0))</f>
        <v/>
      </c>
      <c r="N692" s="246"/>
      <c r="O692" s="227" t="str">
        <f t="shared" si="2"/>
        <v/>
      </c>
      <c r="P692" s="158"/>
      <c r="Q692" s="247"/>
      <c r="R692" s="229" t="str">
        <f>IF(LEFT(A692,2)="PX",IF(K692="",0,VLOOKUP(K692,'Tong hop'!$N$10:$O$50000,2,0)),"")</f>
        <v/>
      </c>
      <c r="S692" s="230">
        <f t="shared" si="3"/>
        <v>0</v>
      </c>
      <c r="T692" s="229" t="str">
        <f>IF($K692="","",VLOOKUP($K692,'Tong hop'!$A$10:$K$50000,10,0))</f>
        <v/>
      </c>
      <c r="U692" s="230" t="str">
        <f>IF($K692="","",VLOOKUP($K692,'Tong hop'!$A$10:$K$50000,11,0))</f>
        <v/>
      </c>
      <c r="V692" s="231">
        <f t="shared" si="4"/>
        <v>0</v>
      </c>
      <c r="W692" s="231" t="str">
        <f t="shared" si="5"/>
        <v/>
      </c>
      <c r="X692" s="231">
        <f t="shared" si="6"/>
        <v>0</v>
      </c>
      <c r="Y692" s="231" t="str">
        <f t="shared" si="7"/>
        <v/>
      </c>
      <c r="Z692" s="232" t="str">
        <f t="shared" si="8"/>
        <v/>
      </c>
    </row>
    <row r="693" ht="15.75" customHeight="1">
      <c r="A693" s="112"/>
      <c r="B693" s="244"/>
      <c r="C693" s="245"/>
      <c r="D693" s="245"/>
      <c r="E693" s="220" t="str">
        <f>IF($D693="","",VLOOKUP($D693,DMKH!$A$9:$D$50006,2,0))</f>
        <v/>
      </c>
      <c r="F693" s="220" t="str">
        <f>IF($D693="","",VLOOKUP($D693,DMKH!$A$9:$D$50006,3,0))</f>
        <v/>
      </c>
      <c r="G693" s="220" t="str">
        <f>IF($D693="","",VLOOKUP($D693,DMKH!$A$9:$D$50006,4,0))</f>
        <v/>
      </c>
      <c r="H693" s="113"/>
      <c r="I693" s="113"/>
      <c r="J693" s="113"/>
      <c r="K693" s="112"/>
      <c r="L693" s="224" t="str">
        <f>IF($K693="","",VLOOKUP($K693,'Tong hop'!$A$10:$O$50000,2,0))</f>
        <v/>
      </c>
      <c r="M693" s="225" t="str">
        <f>IF($K693="","",VLOOKUP($K693,'Tong hop'!$A$10:$O$50000,3,0))</f>
        <v/>
      </c>
      <c r="N693" s="246"/>
      <c r="O693" s="227" t="str">
        <f t="shared" si="2"/>
        <v/>
      </c>
      <c r="P693" s="158"/>
      <c r="Q693" s="247"/>
      <c r="R693" s="229" t="str">
        <f>IF(LEFT(A693,2)="PX",IF(K693="",0,VLOOKUP(K693,'Tong hop'!$N$10:$O$50000,2,0)),"")</f>
        <v/>
      </c>
      <c r="S693" s="230">
        <f t="shared" si="3"/>
        <v>0</v>
      </c>
      <c r="T693" s="229" t="str">
        <f>IF($K693="","",VLOOKUP($K693,'Tong hop'!$A$10:$K$50000,10,0))</f>
        <v/>
      </c>
      <c r="U693" s="230" t="str">
        <f>IF($K693="","",VLOOKUP($K693,'Tong hop'!$A$10:$K$50000,11,0))</f>
        <v/>
      </c>
      <c r="V693" s="231">
        <f t="shared" si="4"/>
        <v>0</v>
      </c>
      <c r="W693" s="231" t="str">
        <f t="shared" si="5"/>
        <v/>
      </c>
      <c r="X693" s="231">
        <f t="shared" si="6"/>
        <v>0</v>
      </c>
      <c r="Y693" s="231" t="str">
        <f t="shared" si="7"/>
        <v/>
      </c>
      <c r="Z693" s="232" t="str">
        <f t="shared" si="8"/>
        <v/>
      </c>
    </row>
    <row r="694" ht="15.75" customHeight="1">
      <c r="A694" s="112"/>
      <c r="B694" s="244"/>
      <c r="C694" s="245"/>
      <c r="D694" s="245"/>
      <c r="E694" s="220" t="str">
        <f>IF($D694="","",VLOOKUP($D694,DMKH!$A$9:$D$50006,2,0))</f>
        <v/>
      </c>
      <c r="F694" s="220" t="str">
        <f>IF($D694="","",VLOOKUP($D694,DMKH!$A$9:$D$50006,3,0))</f>
        <v/>
      </c>
      <c r="G694" s="220" t="str">
        <f>IF($D694="","",VLOOKUP($D694,DMKH!$A$9:$D$50006,4,0))</f>
        <v/>
      </c>
      <c r="H694" s="113"/>
      <c r="I694" s="113"/>
      <c r="J694" s="113"/>
      <c r="K694" s="112"/>
      <c r="L694" s="224" t="str">
        <f>IF($K694="","",VLOOKUP($K694,'Tong hop'!$A$10:$O$50000,2,0))</f>
        <v/>
      </c>
      <c r="M694" s="225" t="str">
        <f>IF($K694="","",VLOOKUP($K694,'Tong hop'!$A$10:$O$50000,3,0))</f>
        <v/>
      </c>
      <c r="N694" s="246"/>
      <c r="O694" s="227" t="str">
        <f t="shared" si="2"/>
        <v/>
      </c>
      <c r="P694" s="158"/>
      <c r="Q694" s="247"/>
      <c r="R694" s="229" t="str">
        <f>IF(LEFT(A694,2)="PX",IF(K694="",0,VLOOKUP(K694,'Tong hop'!$N$10:$O$50000,2,0)),"")</f>
        <v/>
      </c>
      <c r="S694" s="230">
        <f t="shared" si="3"/>
        <v>0</v>
      </c>
      <c r="T694" s="229" t="str">
        <f>IF($K694="","",VLOOKUP($K694,'Tong hop'!$A$10:$K$50000,10,0))</f>
        <v/>
      </c>
      <c r="U694" s="230" t="str">
        <f>IF($K694="","",VLOOKUP($K694,'Tong hop'!$A$10:$K$50000,11,0))</f>
        <v/>
      </c>
      <c r="V694" s="231">
        <f t="shared" si="4"/>
        <v>0</v>
      </c>
      <c r="W694" s="231" t="str">
        <f t="shared" si="5"/>
        <v/>
      </c>
      <c r="X694" s="231">
        <f t="shared" si="6"/>
        <v>0</v>
      </c>
      <c r="Y694" s="231" t="str">
        <f t="shared" si="7"/>
        <v/>
      </c>
      <c r="Z694" s="232" t="str">
        <f t="shared" si="8"/>
        <v/>
      </c>
    </row>
    <row r="695" ht="15.75" customHeight="1">
      <c r="A695" s="112"/>
      <c r="B695" s="244"/>
      <c r="C695" s="245"/>
      <c r="D695" s="245"/>
      <c r="E695" s="220" t="str">
        <f>IF($D695="","",VLOOKUP($D695,DMKH!$A$9:$D$50006,2,0))</f>
        <v/>
      </c>
      <c r="F695" s="220" t="str">
        <f>IF($D695="","",VLOOKUP($D695,DMKH!$A$9:$D$50006,3,0))</f>
        <v/>
      </c>
      <c r="G695" s="220" t="str">
        <f>IF($D695="","",VLOOKUP($D695,DMKH!$A$9:$D$50006,4,0))</f>
        <v/>
      </c>
      <c r="H695" s="113"/>
      <c r="I695" s="113"/>
      <c r="J695" s="113"/>
      <c r="K695" s="112"/>
      <c r="L695" s="224" t="str">
        <f>IF($K695="","",VLOOKUP($K695,'Tong hop'!$A$10:$O$50000,2,0))</f>
        <v/>
      </c>
      <c r="M695" s="225" t="str">
        <f>IF($K695="","",VLOOKUP($K695,'Tong hop'!$A$10:$O$50000,3,0))</f>
        <v/>
      </c>
      <c r="N695" s="246"/>
      <c r="O695" s="227" t="str">
        <f t="shared" si="2"/>
        <v/>
      </c>
      <c r="P695" s="158"/>
      <c r="Q695" s="247"/>
      <c r="R695" s="229" t="str">
        <f>IF(LEFT(A695,2)="PX",IF(K695="",0,VLOOKUP(K695,'Tong hop'!$N$10:$O$50000,2,0)),"")</f>
        <v/>
      </c>
      <c r="S695" s="230">
        <f t="shared" si="3"/>
        <v>0</v>
      </c>
      <c r="T695" s="229" t="str">
        <f>IF($K695="","",VLOOKUP($K695,'Tong hop'!$A$10:$K$50000,10,0))</f>
        <v/>
      </c>
      <c r="U695" s="230" t="str">
        <f>IF($K695="","",VLOOKUP($K695,'Tong hop'!$A$10:$K$50000,11,0))</f>
        <v/>
      </c>
      <c r="V695" s="231">
        <f t="shared" si="4"/>
        <v>0</v>
      </c>
      <c r="W695" s="231" t="str">
        <f t="shared" si="5"/>
        <v/>
      </c>
      <c r="X695" s="231">
        <f t="shared" si="6"/>
        <v>0</v>
      </c>
      <c r="Y695" s="231" t="str">
        <f t="shared" si="7"/>
        <v/>
      </c>
      <c r="Z695" s="232" t="str">
        <f t="shared" si="8"/>
        <v/>
      </c>
    </row>
    <row r="696" ht="15.75" customHeight="1">
      <c r="A696" s="112"/>
      <c r="B696" s="244"/>
      <c r="C696" s="245"/>
      <c r="D696" s="245"/>
      <c r="E696" s="220" t="str">
        <f>IF($D696="","",VLOOKUP($D696,DMKH!$A$9:$D$50006,2,0))</f>
        <v/>
      </c>
      <c r="F696" s="220" t="str">
        <f>IF($D696="","",VLOOKUP($D696,DMKH!$A$9:$D$50006,3,0))</f>
        <v/>
      </c>
      <c r="G696" s="220" t="str">
        <f>IF($D696="","",VLOOKUP($D696,DMKH!$A$9:$D$50006,4,0))</f>
        <v/>
      </c>
      <c r="H696" s="113"/>
      <c r="I696" s="113"/>
      <c r="J696" s="113"/>
      <c r="K696" s="112"/>
      <c r="L696" s="224" t="str">
        <f>IF($K696="","",VLOOKUP($K696,'Tong hop'!$A$10:$O$50000,2,0))</f>
        <v/>
      </c>
      <c r="M696" s="225" t="str">
        <f>IF($K696="","",VLOOKUP($K696,'Tong hop'!$A$10:$O$50000,3,0))</f>
        <v/>
      </c>
      <c r="N696" s="246"/>
      <c r="O696" s="227" t="str">
        <f t="shared" si="2"/>
        <v/>
      </c>
      <c r="P696" s="158"/>
      <c r="Q696" s="247"/>
      <c r="R696" s="229" t="str">
        <f>IF(LEFT(A696,2)="PX",IF(K696="",0,VLOOKUP(K696,'Tong hop'!$N$10:$O$50000,2,0)),"")</f>
        <v/>
      </c>
      <c r="S696" s="230">
        <f t="shared" si="3"/>
        <v>0</v>
      </c>
      <c r="T696" s="229" t="str">
        <f>IF($K696="","",VLOOKUP($K696,'Tong hop'!$A$10:$K$50000,10,0))</f>
        <v/>
      </c>
      <c r="U696" s="230" t="str">
        <f>IF($K696="","",VLOOKUP($K696,'Tong hop'!$A$10:$K$50000,11,0))</f>
        <v/>
      </c>
      <c r="V696" s="231">
        <f t="shared" si="4"/>
        <v>0</v>
      </c>
      <c r="W696" s="231" t="str">
        <f t="shared" si="5"/>
        <v/>
      </c>
      <c r="X696" s="231">
        <f t="shared" si="6"/>
        <v>0</v>
      </c>
      <c r="Y696" s="231" t="str">
        <f t="shared" si="7"/>
        <v/>
      </c>
      <c r="Z696" s="232" t="str">
        <f t="shared" si="8"/>
        <v/>
      </c>
    </row>
    <row r="697" ht="15.75" customHeight="1">
      <c r="A697" s="112"/>
      <c r="B697" s="244"/>
      <c r="C697" s="245"/>
      <c r="D697" s="245"/>
      <c r="E697" s="220" t="str">
        <f>IF($D697="","",VLOOKUP($D697,DMKH!$A$9:$D$50006,2,0))</f>
        <v/>
      </c>
      <c r="F697" s="220" t="str">
        <f>IF($D697="","",VLOOKUP($D697,DMKH!$A$9:$D$50006,3,0))</f>
        <v/>
      </c>
      <c r="G697" s="220" t="str">
        <f>IF($D697="","",VLOOKUP($D697,DMKH!$A$9:$D$50006,4,0))</f>
        <v/>
      </c>
      <c r="H697" s="113"/>
      <c r="I697" s="113"/>
      <c r="J697" s="113"/>
      <c r="K697" s="112"/>
      <c r="L697" s="224" t="str">
        <f>IF($K697="","",VLOOKUP($K697,'Tong hop'!$A$10:$O$50000,2,0))</f>
        <v/>
      </c>
      <c r="M697" s="225" t="str">
        <f>IF($K697="","",VLOOKUP($K697,'Tong hop'!$A$10:$O$50000,3,0))</f>
        <v/>
      </c>
      <c r="N697" s="246"/>
      <c r="O697" s="227" t="str">
        <f t="shared" si="2"/>
        <v/>
      </c>
      <c r="P697" s="158"/>
      <c r="Q697" s="247"/>
      <c r="R697" s="229" t="str">
        <f>IF(LEFT(A697,2)="PX",IF(K697="",0,VLOOKUP(K697,'Tong hop'!$N$10:$O$50000,2,0)),"")</f>
        <v/>
      </c>
      <c r="S697" s="230">
        <f t="shared" si="3"/>
        <v>0</v>
      </c>
      <c r="T697" s="229" t="str">
        <f>IF($K697="","",VLOOKUP($K697,'Tong hop'!$A$10:$K$50000,10,0))</f>
        <v/>
      </c>
      <c r="U697" s="230" t="str">
        <f>IF($K697="","",VLOOKUP($K697,'Tong hop'!$A$10:$K$50000,11,0))</f>
        <v/>
      </c>
      <c r="V697" s="231">
        <f t="shared" si="4"/>
        <v>0</v>
      </c>
      <c r="W697" s="231" t="str">
        <f t="shared" si="5"/>
        <v/>
      </c>
      <c r="X697" s="231">
        <f t="shared" si="6"/>
        <v>0</v>
      </c>
      <c r="Y697" s="231" t="str">
        <f t="shared" si="7"/>
        <v/>
      </c>
      <c r="Z697" s="232" t="str">
        <f t="shared" si="8"/>
        <v/>
      </c>
    </row>
    <row r="698" ht="15.75" customHeight="1">
      <c r="A698" s="112"/>
      <c r="B698" s="244"/>
      <c r="C698" s="245"/>
      <c r="D698" s="245"/>
      <c r="E698" s="220" t="str">
        <f>IF($D698="","",VLOOKUP($D698,DMKH!$A$9:$D$50006,2,0))</f>
        <v/>
      </c>
      <c r="F698" s="220" t="str">
        <f>IF($D698="","",VLOOKUP($D698,DMKH!$A$9:$D$50006,3,0))</f>
        <v/>
      </c>
      <c r="G698" s="220" t="str">
        <f>IF($D698="","",VLOOKUP($D698,DMKH!$A$9:$D$50006,4,0))</f>
        <v/>
      </c>
      <c r="H698" s="113"/>
      <c r="I698" s="113"/>
      <c r="J698" s="113"/>
      <c r="K698" s="112"/>
      <c r="L698" s="224" t="str">
        <f>IF($K698="","",VLOOKUP($K698,'Tong hop'!$A$10:$O$50000,2,0))</f>
        <v/>
      </c>
      <c r="M698" s="225" t="str">
        <f>IF($K698="","",VLOOKUP($K698,'Tong hop'!$A$10:$O$50000,3,0))</f>
        <v/>
      </c>
      <c r="N698" s="246"/>
      <c r="O698" s="227" t="str">
        <f t="shared" si="2"/>
        <v/>
      </c>
      <c r="P698" s="158"/>
      <c r="Q698" s="247"/>
      <c r="R698" s="229" t="str">
        <f>IF(LEFT(A698,2)="PX",IF(K698="",0,VLOOKUP(K698,'Tong hop'!$N$10:$O$50000,2,0)),"")</f>
        <v/>
      </c>
      <c r="S698" s="230">
        <f t="shared" si="3"/>
        <v>0</v>
      </c>
      <c r="T698" s="229" t="str">
        <f>IF($K698="","",VLOOKUP($K698,'Tong hop'!$A$10:$K$50000,10,0))</f>
        <v/>
      </c>
      <c r="U698" s="230" t="str">
        <f>IF($K698="","",VLOOKUP($K698,'Tong hop'!$A$10:$K$50000,11,0))</f>
        <v/>
      </c>
      <c r="V698" s="231">
        <f t="shared" si="4"/>
        <v>0</v>
      </c>
      <c r="W698" s="231" t="str">
        <f t="shared" si="5"/>
        <v/>
      </c>
      <c r="X698" s="231">
        <f t="shared" si="6"/>
        <v>0</v>
      </c>
      <c r="Y698" s="231" t="str">
        <f t="shared" si="7"/>
        <v/>
      </c>
      <c r="Z698" s="232" t="str">
        <f t="shared" si="8"/>
        <v/>
      </c>
    </row>
    <row r="699" ht="15.75" customHeight="1">
      <c r="A699" s="112"/>
      <c r="B699" s="244"/>
      <c r="C699" s="245"/>
      <c r="D699" s="245"/>
      <c r="E699" s="220" t="str">
        <f>IF($D699="","",VLOOKUP($D699,DMKH!$A$9:$D$50006,2,0))</f>
        <v/>
      </c>
      <c r="F699" s="220" t="str">
        <f>IF($D699="","",VLOOKUP($D699,DMKH!$A$9:$D$50006,3,0))</f>
        <v/>
      </c>
      <c r="G699" s="220" t="str">
        <f>IF($D699="","",VLOOKUP($D699,DMKH!$A$9:$D$50006,4,0))</f>
        <v/>
      </c>
      <c r="H699" s="113"/>
      <c r="I699" s="113"/>
      <c r="J699" s="113"/>
      <c r="K699" s="112"/>
      <c r="L699" s="224" t="str">
        <f>IF($K699="","",VLOOKUP($K699,'Tong hop'!$A$10:$O$50000,2,0))</f>
        <v/>
      </c>
      <c r="M699" s="225" t="str">
        <f>IF($K699="","",VLOOKUP($K699,'Tong hop'!$A$10:$O$50000,3,0))</f>
        <v/>
      </c>
      <c r="N699" s="246"/>
      <c r="O699" s="227" t="str">
        <f t="shared" si="2"/>
        <v/>
      </c>
      <c r="P699" s="158"/>
      <c r="Q699" s="247"/>
      <c r="R699" s="229" t="str">
        <f>IF(LEFT(A699,2)="PX",IF(K699="",0,VLOOKUP(K699,'Tong hop'!$N$10:$O$50000,2,0)),"")</f>
        <v/>
      </c>
      <c r="S699" s="230">
        <f t="shared" si="3"/>
        <v>0</v>
      </c>
      <c r="T699" s="229" t="str">
        <f>IF($K699="","",VLOOKUP($K699,'Tong hop'!$A$10:$K$50000,10,0))</f>
        <v/>
      </c>
      <c r="U699" s="230" t="str">
        <f>IF($K699="","",VLOOKUP($K699,'Tong hop'!$A$10:$K$50000,11,0))</f>
        <v/>
      </c>
      <c r="V699" s="231">
        <f t="shared" si="4"/>
        <v>0</v>
      </c>
      <c r="W699" s="231" t="str">
        <f t="shared" si="5"/>
        <v/>
      </c>
      <c r="X699" s="231">
        <f t="shared" si="6"/>
        <v>0</v>
      </c>
      <c r="Y699" s="231" t="str">
        <f t="shared" si="7"/>
        <v/>
      </c>
      <c r="Z699" s="232" t="str">
        <f t="shared" si="8"/>
        <v/>
      </c>
    </row>
    <row r="700" ht="15.75" customHeight="1">
      <c r="A700" s="112"/>
      <c r="B700" s="244"/>
      <c r="C700" s="245"/>
      <c r="D700" s="245"/>
      <c r="E700" s="220" t="str">
        <f>IF($D700="","",VLOOKUP($D700,DMKH!$A$9:$D$50006,2,0))</f>
        <v/>
      </c>
      <c r="F700" s="220" t="str">
        <f>IF($D700="","",VLOOKUP($D700,DMKH!$A$9:$D$50006,3,0))</f>
        <v/>
      </c>
      <c r="G700" s="220" t="str">
        <f>IF($D700="","",VLOOKUP($D700,DMKH!$A$9:$D$50006,4,0))</f>
        <v/>
      </c>
      <c r="H700" s="113"/>
      <c r="I700" s="113"/>
      <c r="J700" s="113"/>
      <c r="K700" s="112"/>
      <c r="L700" s="224" t="str">
        <f>IF($K700="","",VLOOKUP($K700,'Tong hop'!$A$10:$O$50000,2,0))</f>
        <v/>
      </c>
      <c r="M700" s="225" t="str">
        <f>IF($K700="","",VLOOKUP($K700,'Tong hop'!$A$10:$O$50000,3,0))</f>
        <v/>
      </c>
      <c r="N700" s="246"/>
      <c r="O700" s="227" t="str">
        <f t="shared" si="2"/>
        <v/>
      </c>
      <c r="P700" s="158"/>
      <c r="Q700" s="247"/>
      <c r="R700" s="229" t="str">
        <f>IF(LEFT(A700,2)="PX",IF(K700="",0,VLOOKUP(K700,'Tong hop'!$N$10:$O$50000,2,0)),"")</f>
        <v/>
      </c>
      <c r="S700" s="230">
        <f t="shared" si="3"/>
        <v>0</v>
      </c>
      <c r="T700" s="229" t="str">
        <f>IF($K700="","",VLOOKUP($K700,'Tong hop'!$A$10:$K$50000,10,0))</f>
        <v/>
      </c>
      <c r="U700" s="230" t="str">
        <f>IF($K700="","",VLOOKUP($K700,'Tong hop'!$A$10:$K$50000,11,0))</f>
        <v/>
      </c>
      <c r="V700" s="231">
        <f t="shared" si="4"/>
        <v>0</v>
      </c>
      <c r="W700" s="231" t="str">
        <f t="shared" si="5"/>
        <v/>
      </c>
      <c r="X700" s="231">
        <f t="shared" si="6"/>
        <v>0</v>
      </c>
      <c r="Y700" s="231" t="str">
        <f t="shared" si="7"/>
        <v/>
      </c>
      <c r="Z700" s="232" t="str">
        <f t="shared" si="8"/>
        <v/>
      </c>
    </row>
    <row r="701" ht="15.75" customHeight="1">
      <c r="A701" s="112"/>
      <c r="B701" s="244"/>
      <c r="C701" s="245"/>
      <c r="D701" s="245"/>
      <c r="E701" s="220" t="str">
        <f>IF($D701="","",VLOOKUP($D701,DMKH!$A$9:$D$50006,2,0))</f>
        <v/>
      </c>
      <c r="F701" s="220" t="str">
        <f>IF($D701="","",VLOOKUP($D701,DMKH!$A$9:$D$50006,3,0))</f>
        <v/>
      </c>
      <c r="G701" s="220" t="str">
        <f>IF($D701="","",VLOOKUP($D701,DMKH!$A$9:$D$50006,4,0))</f>
        <v/>
      </c>
      <c r="H701" s="113"/>
      <c r="I701" s="113"/>
      <c r="J701" s="113"/>
      <c r="K701" s="112"/>
      <c r="L701" s="224" t="str">
        <f>IF($K701="","",VLOOKUP($K701,'Tong hop'!$A$10:$O$50000,2,0))</f>
        <v/>
      </c>
      <c r="M701" s="225" t="str">
        <f>IF($K701="","",VLOOKUP($K701,'Tong hop'!$A$10:$O$50000,3,0))</f>
        <v/>
      </c>
      <c r="N701" s="246"/>
      <c r="O701" s="227" t="str">
        <f t="shared" si="2"/>
        <v/>
      </c>
      <c r="P701" s="158"/>
      <c r="Q701" s="247"/>
      <c r="R701" s="229" t="str">
        <f>IF(LEFT(A701,2)="PX",IF(K701="",0,VLOOKUP(K701,'Tong hop'!$N$10:$O$50000,2,0)),"")</f>
        <v/>
      </c>
      <c r="S701" s="230">
        <f t="shared" si="3"/>
        <v>0</v>
      </c>
      <c r="T701" s="229" t="str">
        <f>IF($K701="","",VLOOKUP($K701,'Tong hop'!$A$10:$K$50000,10,0))</f>
        <v/>
      </c>
      <c r="U701" s="230" t="str">
        <f>IF($K701="","",VLOOKUP($K701,'Tong hop'!$A$10:$K$50000,11,0))</f>
        <v/>
      </c>
      <c r="V701" s="231">
        <f t="shared" si="4"/>
        <v>0</v>
      </c>
      <c r="W701" s="231" t="str">
        <f t="shared" si="5"/>
        <v/>
      </c>
      <c r="X701" s="231">
        <f t="shared" si="6"/>
        <v>0</v>
      </c>
      <c r="Y701" s="231" t="str">
        <f t="shared" si="7"/>
        <v/>
      </c>
      <c r="Z701" s="232" t="str">
        <f t="shared" si="8"/>
        <v/>
      </c>
    </row>
    <row r="702" ht="15.75" customHeight="1">
      <c r="A702" s="112"/>
      <c r="B702" s="244"/>
      <c r="C702" s="245"/>
      <c r="D702" s="245"/>
      <c r="E702" s="220" t="str">
        <f>IF($D702="","",VLOOKUP($D702,DMKH!$A$9:$D$50006,2,0))</f>
        <v/>
      </c>
      <c r="F702" s="220" t="str">
        <f>IF($D702="","",VLOOKUP($D702,DMKH!$A$9:$D$50006,3,0))</f>
        <v/>
      </c>
      <c r="G702" s="220" t="str">
        <f>IF($D702="","",VLOOKUP($D702,DMKH!$A$9:$D$50006,4,0))</f>
        <v/>
      </c>
      <c r="H702" s="113"/>
      <c r="I702" s="113"/>
      <c r="J702" s="113"/>
      <c r="K702" s="112"/>
      <c r="L702" s="224" t="str">
        <f>IF($K702="","",VLOOKUP($K702,'Tong hop'!$A$10:$O$50000,2,0))</f>
        <v/>
      </c>
      <c r="M702" s="225" t="str">
        <f>IF($K702="","",VLOOKUP($K702,'Tong hop'!$A$10:$O$50000,3,0))</f>
        <v/>
      </c>
      <c r="N702" s="246"/>
      <c r="O702" s="227" t="str">
        <f t="shared" si="2"/>
        <v/>
      </c>
      <c r="P702" s="158"/>
      <c r="Q702" s="247"/>
      <c r="R702" s="229" t="str">
        <f>IF(LEFT(A702,2)="PX",IF(K702="",0,VLOOKUP(K702,'Tong hop'!$N$10:$O$50000,2,0)),"")</f>
        <v/>
      </c>
      <c r="S702" s="230">
        <f t="shared" si="3"/>
        <v>0</v>
      </c>
      <c r="T702" s="229" t="str">
        <f>IF($K702="","",VLOOKUP($K702,'Tong hop'!$A$10:$K$50000,10,0))</f>
        <v/>
      </c>
      <c r="U702" s="230" t="str">
        <f>IF($K702="","",VLOOKUP($K702,'Tong hop'!$A$10:$K$50000,11,0))</f>
        <v/>
      </c>
      <c r="V702" s="231">
        <f t="shared" si="4"/>
        <v>0</v>
      </c>
      <c r="W702" s="231" t="str">
        <f t="shared" si="5"/>
        <v/>
      </c>
      <c r="X702" s="231">
        <f t="shared" si="6"/>
        <v>0</v>
      </c>
      <c r="Y702" s="231" t="str">
        <f t="shared" si="7"/>
        <v/>
      </c>
      <c r="Z702" s="232" t="str">
        <f t="shared" si="8"/>
        <v/>
      </c>
    </row>
    <row r="703" ht="15.75" customHeight="1">
      <c r="A703" s="112"/>
      <c r="B703" s="244"/>
      <c r="C703" s="245"/>
      <c r="D703" s="245"/>
      <c r="E703" s="220" t="str">
        <f>IF($D703="","",VLOOKUP($D703,DMKH!$A$9:$D$50006,2,0))</f>
        <v/>
      </c>
      <c r="F703" s="220" t="str">
        <f>IF($D703="","",VLOOKUP($D703,DMKH!$A$9:$D$50006,3,0))</f>
        <v/>
      </c>
      <c r="G703" s="220" t="str">
        <f>IF($D703="","",VLOOKUP($D703,DMKH!$A$9:$D$50006,4,0))</f>
        <v/>
      </c>
      <c r="H703" s="113"/>
      <c r="I703" s="113"/>
      <c r="J703" s="113"/>
      <c r="K703" s="112"/>
      <c r="L703" s="224" t="str">
        <f>IF($K703="","",VLOOKUP($K703,'Tong hop'!$A$10:$O$50000,2,0))</f>
        <v/>
      </c>
      <c r="M703" s="225" t="str">
        <f>IF($K703="","",VLOOKUP($K703,'Tong hop'!$A$10:$O$50000,3,0))</f>
        <v/>
      </c>
      <c r="N703" s="246"/>
      <c r="O703" s="227" t="str">
        <f t="shared" si="2"/>
        <v/>
      </c>
      <c r="P703" s="158"/>
      <c r="Q703" s="247"/>
      <c r="R703" s="229" t="str">
        <f>IF(LEFT(A703,2)="PX",IF(K703="",0,VLOOKUP(K703,'Tong hop'!$N$10:$O$50000,2,0)),"")</f>
        <v/>
      </c>
      <c r="S703" s="230">
        <f t="shared" si="3"/>
        <v>0</v>
      </c>
      <c r="T703" s="229" t="str">
        <f>IF($K703="","",VLOOKUP($K703,'Tong hop'!$A$10:$K$50000,10,0))</f>
        <v/>
      </c>
      <c r="U703" s="230" t="str">
        <f>IF($K703="","",VLOOKUP($K703,'Tong hop'!$A$10:$K$50000,11,0))</f>
        <v/>
      </c>
      <c r="V703" s="231">
        <f t="shared" si="4"/>
        <v>0</v>
      </c>
      <c r="W703" s="231" t="str">
        <f t="shared" si="5"/>
        <v/>
      </c>
      <c r="X703" s="231">
        <f t="shared" si="6"/>
        <v>0</v>
      </c>
      <c r="Y703" s="231" t="str">
        <f t="shared" si="7"/>
        <v/>
      </c>
      <c r="Z703" s="232" t="str">
        <f t="shared" si="8"/>
        <v/>
      </c>
    </row>
    <row r="704" ht="15.75" customHeight="1">
      <c r="A704" s="112"/>
      <c r="B704" s="244"/>
      <c r="C704" s="245"/>
      <c r="D704" s="245"/>
      <c r="E704" s="220" t="str">
        <f>IF($D704="","",VLOOKUP($D704,DMKH!$A$9:$D$50006,2,0))</f>
        <v/>
      </c>
      <c r="F704" s="220" t="str">
        <f>IF($D704="","",VLOOKUP($D704,DMKH!$A$9:$D$50006,3,0))</f>
        <v/>
      </c>
      <c r="G704" s="220" t="str">
        <f>IF($D704="","",VLOOKUP($D704,DMKH!$A$9:$D$50006,4,0))</f>
        <v/>
      </c>
      <c r="H704" s="113"/>
      <c r="I704" s="113"/>
      <c r="J704" s="113"/>
      <c r="K704" s="112"/>
      <c r="L704" s="224" t="str">
        <f>IF($K704="","",VLOOKUP($K704,'Tong hop'!$A$10:$O$50000,2,0))</f>
        <v/>
      </c>
      <c r="M704" s="225" t="str">
        <f>IF($K704="","",VLOOKUP($K704,'Tong hop'!$A$10:$O$50000,3,0))</f>
        <v/>
      </c>
      <c r="N704" s="246"/>
      <c r="O704" s="227" t="str">
        <f t="shared" si="2"/>
        <v/>
      </c>
      <c r="P704" s="158"/>
      <c r="Q704" s="247"/>
      <c r="R704" s="229" t="str">
        <f>IF(LEFT(A704,2)="PX",IF(K704="",0,VLOOKUP(K704,'Tong hop'!$N$10:$O$50000,2,0)),"")</f>
        <v/>
      </c>
      <c r="S704" s="230">
        <f t="shared" si="3"/>
        <v>0</v>
      </c>
      <c r="T704" s="229" t="str">
        <f>IF($K704="","",VLOOKUP($K704,'Tong hop'!$A$10:$K$50000,10,0))</f>
        <v/>
      </c>
      <c r="U704" s="230" t="str">
        <f>IF($K704="","",VLOOKUP($K704,'Tong hop'!$A$10:$K$50000,11,0))</f>
        <v/>
      </c>
      <c r="V704" s="231">
        <f t="shared" si="4"/>
        <v>0</v>
      </c>
      <c r="W704" s="231" t="str">
        <f t="shared" si="5"/>
        <v/>
      </c>
      <c r="X704" s="231">
        <f t="shared" si="6"/>
        <v>0</v>
      </c>
      <c r="Y704" s="231" t="str">
        <f t="shared" si="7"/>
        <v/>
      </c>
      <c r="Z704" s="232" t="str">
        <f t="shared" si="8"/>
        <v/>
      </c>
    </row>
    <row r="705" ht="15.75" customHeight="1">
      <c r="A705" s="112"/>
      <c r="B705" s="244"/>
      <c r="C705" s="245"/>
      <c r="D705" s="245"/>
      <c r="E705" s="220" t="str">
        <f>IF($D705="","",VLOOKUP($D705,DMKH!$A$9:$D$50006,2,0))</f>
        <v/>
      </c>
      <c r="F705" s="220" t="str">
        <f>IF($D705="","",VLOOKUP($D705,DMKH!$A$9:$D$50006,3,0))</f>
        <v/>
      </c>
      <c r="G705" s="220" t="str">
        <f>IF($D705="","",VLOOKUP($D705,DMKH!$A$9:$D$50006,4,0))</f>
        <v/>
      </c>
      <c r="H705" s="113"/>
      <c r="I705" s="113"/>
      <c r="J705" s="113"/>
      <c r="K705" s="112"/>
      <c r="L705" s="224" t="str">
        <f>IF($K705="","",VLOOKUP($K705,'Tong hop'!$A$10:$O$50000,2,0))</f>
        <v/>
      </c>
      <c r="M705" s="225" t="str">
        <f>IF($K705="","",VLOOKUP($K705,'Tong hop'!$A$10:$O$50000,3,0))</f>
        <v/>
      </c>
      <c r="N705" s="246"/>
      <c r="O705" s="227" t="str">
        <f t="shared" si="2"/>
        <v/>
      </c>
      <c r="P705" s="158"/>
      <c r="Q705" s="247"/>
      <c r="R705" s="229" t="str">
        <f>IF(LEFT(A705,2)="PX",IF(K705="",0,VLOOKUP(K705,'Tong hop'!$N$10:$O$50000,2,0)),"")</f>
        <v/>
      </c>
      <c r="S705" s="230">
        <f t="shared" si="3"/>
        <v>0</v>
      </c>
      <c r="T705" s="229" t="str">
        <f>IF($K705="","",VLOOKUP($K705,'Tong hop'!$A$10:$K$50000,10,0))</f>
        <v/>
      </c>
      <c r="U705" s="230" t="str">
        <f>IF($K705="","",VLOOKUP($K705,'Tong hop'!$A$10:$K$50000,11,0))</f>
        <v/>
      </c>
      <c r="V705" s="231">
        <f t="shared" si="4"/>
        <v>0</v>
      </c>
      <c r="W705" s="231" t="str">
        <f t="shared" si="5"/>
        <v/>
      </c>
      <c r="X705" s="231">
        <f t="shared" si="6"/>
        <v>0</v>
      </c>
      <c r="Y705" s="231" t="str">
        <f t="shared" si="7"/>
        <v/>
      </c>
      <c r="Z705" s="232" t="str">
        <f t="shared" si="8"/>
        <v/>
      </c>
    </row>
    <row r="706" ht="15.75" customHeight="1">
      <c r="A706" s="112"/>
      <c r="B706" s="244"/>
      <c r="C706" s="245"/>
      <c r="D706" s="245"/>
      <c r="E706" s="220" t="str">
        <f>IF($D706="","",VLOOKUP($D706,DMKH!$A$9:$D$50006,2,0))</f>
        <v/>
      </c>
      <c r="F706" s="220" t="str">
        <f>IF($D706="","",VLOOKUP($D706,DMKH!$A$9:$D$50006,3,0))</f>
        <v/>
      </c>
      <c r="G706" s="220" t="str">
        <f>IF($D706="","",VLOOKUP($D706,DMKH!$A$9:$D$50006,4,0))</f>
        <v/>
      </c>
      <c r="H706" s="113"/>
      <c r="I706" s="113"/>
      <c r="J706" s="113"/>
      <c r="K706" s="112"/>
      <c r="L706" s="224" t="str">
        <f>IF($K706="","",VLOOKUP($K706,'Tong hop'!$A$10:$O$50000,2,0))</f>
        <v/>
      </c>
      <c r="M706" s="225" t="str">
        <f>IF($K706="","",VLOOKUP($K706,'Tong hop'!$A$10:$O$50000,3,0))</f>
        <v/>
      </c>
      <c r="N706" s="246"/>
      <c r="O706" s="227" t="str">
        <f t="shared" si="2"/>
        <v/>
      </c>
      <c r="P706" s="158"/>
      <c r="Q706" s="247"/>
      <c r="R706" s="229" t="str">
        <f>IF(LEFT(A706,2)="PX",IF(K706="",0,VLOOKUP(K706,'Tong hop'!$N$10:$O$50000,2,0)),"")</f>
        <v/>
      </c>
      <c r="S706" s="230">
        <f t="shared" si="3"/>
        <v>0</v>
      </c>
      <c r="T706" s="229" t="str">
        <f>IF($K706="","",VLOOKUP($K706,'Tong hop'!$A$10:$K$50000,10,0))</f>
        <v/>
      </c>
      <c r="U706" s="230" t="str">
        <f>IF($K706="","",VLOOKUP($K706,'Tong hop'!$A$10:$K$50000,11,0))</f>
        <v/>
      </c>
      <c r="V706" s="231">
        <f t="shared" si="4"/>
        <v>0</v>
      </c>
      <c r="W706" s="231" t="str">
        <f t="shared" si="5"/>
        <v/>
      </c>
      <c r="X706" s="231">
        <f t="shared" si="6"/>
        <v>0</v>
      </c>
      <c r="Y706" s="231" t="str">
        <f t="shared" si="7"/>
        <v/>
      </c>
      <c r="Z706" s="232" t="str">
        <f t="shared" si="8"/>
        <v/>
      </c>
    </row>
    <row r="707" ht="15.75" customHeight="1">
      <c r="A707" s="112"/>
      <c r="B707" s="244"/>
      <c r="C707" s="245"/>
      <c r="D707" s="245"/>
      <c r="E707" s="220" t="str">
        <f>IF($D707="","",VLOOKUP($D707,DMKH!$A$9:$D$50006,2,0))</f>
        <v/>
      </c>
      <c r="F707" s="220" t="str">
        <f>IF($D707="","",VLOOKUP($D707,DMKH!$A$9:$D$50006,3,0))</f>
        <v/>
      </c>
      <c r="G707" s="220" t="str">
        <f>IF($D707="","",VLOOKUP($D707,DMKH!$A$9:$D$50006,4,0))</f>
        <v/>
      </c>
      <c r="H707" s="113"/>
      <c r="I707" s="113"/>
      <c r="J707" s="113"/>
      <c r="K707" s="112"/>
      <c r="L707" s="224" t="str">
        <f>IF($K707="","",VLOOKUP($K707,'Tong hop'!$A$10:$O$50000,2,0))</f>
        <v/>
      </c>
      <c r="M707" s="225" t="str">
        <f>IF($K707="","",VLOOKUP($K707,'Tong hop'!$A$10:$O$50000,3,0))</f>
        <v/>
      </c>
      <c r="N707" s="246"/>
      <c r="O707" s="227" t="str">
        <f t="shared" si="2"/>
        <v/>
      </c>
      <c r="P707" s="158"/>
      <c r="Q707" s="247"/>
      <c r="R707" s="229" t="str">
        <f>IF(LEFT(A707,2)="PX",IF(K707="",0,VLOOKUP(K707,'Tong hop'!$N$10:$O$50000,2,0)),"")</f>
        <v/>
      </c>
      <c r="S707" s="230">
        <f t="shared" si="3"/>
        <v>0</v>
      </c>
      <c r="T707" s="229" t="str">
        <f>IF($K707="","",VLOOKUP($K707,'Tong hop'!$A$10:$K$50000,10,0))</f>
        <v/>
      </c>
      <c r="U707" s="230" t="str">
        <f>IF($K707="","",VLOOKUP($K707,'Tong hop'!$A$10:$K$50000,11,0))</f>
        <v/>
      </c>
      <c r="V707" s="231">
        <f t="shared" si="4"/>
        <v>0</v>
      </c>
      <c r="W707" s="231" t="str">
        <f t="shared" si="5"/>
        <v/>
      </c>
      <c r="X707" s="231">
        <f t="shared" si="6"/>
        <v>0</v>
      </c>
      <c r="Y707" s="231" t="str">
        <f t="shared" si="7"/>
        <v/>
      </c>
      <c r="Z707" s="232" t="str">
        <f t="shared" si="8"/>
        <v/>
      </c>
    </row>
    <row r="708" ht="15.75" customHeight="1">
      <c r="A708" s="112"/>
      <c r="B708" s="244"/>
      <c r="C708" s="245"/>
      <c r="D708" s="245"/>
      <c r="E708" s="220" t="str">
        <f>IF($D708="","",VLOOKUP($D708,DMKH!$A$9:$D$50006,2,0))</f>
        <v/>
      </c>
      <c r="F708" s="220" t="str">
        <f>IF($D708="","",VLOOKUP($D708,DMKH!$A$9:$D$50006,3,0))</f>
        <v/>
      </c>
      <c r="G708" s="220" t="str">
        <f>IF($D708="","",VLOOKUP($D708,DMKH!$A$9:$D$50006,4,0))</f>
        <v/>
      </c>
      <c r="H708" s="113"/>
      <c r="I708" s="113"/>
      <c r="J708" s="113"/>
      <c r="K708" s="112"/>
      <c r="L708" s="224" t="str">
        <f>IF($K708="","",VLOOKUP($K708,'Tong hop'!$A$10:$O$50000,2,0))</f>
        <v/>
      </c>
      <c r="M708" s="225" t="str">
        <f>IF($K708="","",VLOOKUP($K708,'Tong hop'!$A$10:$O$50000,3,0))</f>
        <v/>
      </c>
      <c r="N708" s="246"/>
      <c r="O708" s="227" t="str">
        <f t="shared" si="2"/>
        <v/>
      </c>
      <c r="P708" s="158"/>
      <c r="Q708" s="247"/>
      <c r="R708" s="229" t="str">
        <f>IF(LEFT(A708,2)="PX",IF(K708="",0,VLOOKUP(K708,'Tong hop'!$N$10:$O$50000,2,0)),"")</f>
        <v/>
      </c>
      <c r="S708" s="230">
        <f t="shared" si="3"/>
        <v>0</v>
      </c>
      <c r="T708" s="229" t="str">
        <f>IF($K708="","",VLOOKUP($K708,'Tong hop'!$A$10:$K$50000,10,0))</f>
        <v/>
      </c>
      <c r="U708" s="230" t="str">
        <f>IF($K708="","",VLOOKUP($K708,'Tong hop'!$A$10:$K$50000,11,0))</f>
        <v/>
      </c>
      <c r="V708" s="231">
        <f t="shared" si="4"/>
        <v>0</v>
      </c>
      <c r="W708" s="231" t="str">
        <f t="shared" si="5"/>
        <v/>
      </c>
      <c r="X708" s="231">
        <f t="shared" si="6"/>
        <v>0</v>
      </c>
      <c r="Y708" s="231" t="str">
        <f t="shared" si="7"/>
        <v/>
      </c>
      <c r="Z708" s="232" t="str">
        <f t="shared" si="8"/>
        <v/>
      </c>
    </row>
    <row r="709" ht="15.75" customHeight="1">
      <c r="A709" s="112"/>
      <c r="B709" s="244"/>
      <c r="C709" s="245"/>
      <c r="D709" s="245"/>
      <c r="E709" s="220" t="str">
        <f>IF($D709="","",VLOOKUP($D709,DMKH!$A$9:$D$50006,2,0))</f>
        <v/>
      </c>
      <c r="F709" s="220" t="str">
        <f>IF($D709="","",VLOOKUP($D709,DMKH!$A$9:$D$50006,3,0))</f>
        <v/>
      </c>
      <c r="G709" s="220" t="str">
        <f>IF($D709="","",VLOOKUP($D709,DMKH!$A$9:$D$50006,4,0))</f>
        <v/>
      </c>
      <c r="H709" s="113"/>
      <c r="I709" s="113"/>
      <c r="J709" s="113"/>
      <c r="K709" s="112"/>
      <c r="L709" s="224" t="str">
        <f>IF($K709="","",VLOOKUP($K709,'Tong hop'!$A$10:$O$50000,2,0))</f>
        <v/>
      </c>
      <c r="M709" s="225" t="str">
        <f>IF($K709="","",VLOOKUP($K709,'Tong hop'!$A$10:$O$50000,3,0))</f>
        <v/>
      </c>
      <c r="N709" s="246"/>
      <c r="O709" s="227" t="str">
        <f t="shared" si="2"/>
        <v/>
      </c>
      <c r="P709" s="158"/>
      <c r="Q709" s="247"/>
      <c r="R709" s="229" t="str">
        <f>IF(LEFT(A709,2)="PX",IF(K709="",0,VLOOKUP(K709,'Tong hop'!$N$10:$O$50000,2,0)),"")</f>
        <v/>
      </c>
      <c r="S709" s="230">
        <f t="shared" si="3"/>
        <v>0</v>
      </c>
      <c r="T709" s="229" t="str">
        <f>IF($K709="","",VLOOKUP($K709,'Tong hop'!$A$10:$K$50000,10,0))</f>
        <v/>
      </c>
      <c r="U709" s="230" t="str">
        <f>IF($K709="","",VLOOKUP($K709,'Tong hop'!$A$10:$K$50000,11,0))</f>
        <v/>
      </c>
      <c r="V709" s="231">
        <f t="shared" si="4"/>
        <v>0</v>
      </c>
      <c r="W709" s="231" t="str">
        <f t="shared" si="5"/>
        <v/>
      </c>
      <c r="X709" s="231">
        <f t="shared" si="6"/>
        <v>0</v>
      </c>
      <c r="Y709" s="231" t="str">
        <f t="shared" si="7"/>
        <v/>
      </c>
      <c r="Z709" s="232" t="str">
        <f t="shared" si="8"/>
        <v/>
      </c>
    </row>
    <row r="710" ht="15.75" customHeight="1">
      <c r="A710" s="112"/>
      <c r="B710" s="244"/>
      <c r="C710" s="245"/>
      <c r="D710" s="245"/>
      <c r="E710" s="220" t="str">
        <f>IF($D710="","",VLOOKUP($D710,DMKH!$A$9:$D$50006,2,0))</f>
        <v/>
      </c>
      <c r="F710" s="220" t="str">
        <f>IF($D710="","",VLOOKUP($D710,DMKH!$A$9:$D$50006,3,0))</f>
        <v/>
      </c>
      <c r="G710" s="220" t="str">
        <f>IF($D710="","",VLOOKUP($D710,DMKH!$A$9:$D$50006,4,0))</f>
        <v/>
      </c>
      <c r="H710" s="113"/>
      <c r="I710" s="113"/>
      <c r="J710" s="113"/>
      <c r="K710" s="112"/>
      <c r="L710" s="224" t="str">
        <f>IF($K710="","",VLOOKUP($K710,'Tong hop'!$A$10:$O$50000,2,0))</f>
        <v/>
      </c>
      <c r="M710" s="225" t="str">
        <f>IF($K710="","",VLOOKUP($K710,'Tong hop'!$A$10:$O$50000,3,0))</f>
        <v/>
      </c>
      <c r="N710" s="246"/>
      <c r="O710" s="227" t="str">
        <f t="shared" si="2"/>
        <v/>
      </c>
      <c r="P710" s="158"/>
      <c r="Q710" s="247"/>
      <c r="R710" s="229" t="str">
        <f>IF(LEFT(A710,2)="PX",IF(K710="",0,VLOOKUP(K710,'Tong hop'!$N$10:$O$50000,2,0)),"")</f>
        <v/>
      </c>
      <c r="S710" s="230">
        <f t="shared" si="3"/>
        <v>0</v>
      </c>
      <c r="T710" s="229" t="str">
        <f>IF($K710="","",VLOOKUP($K710,'Tong hop'!$A$10:$K$50000,10,0))</f>
        <v/>
      </c>
      <c r="U710" s="230" t="str">
        <f>IF($K710="","",VLOOKUP($K710,'Tong hop'!$A$10:$K$50000,11,0))</f>
        <v/>
      </c>
      <c r="V710" s="231">
        <f t="shared" si="4"/>
        <v>0</v>
      </c>
      <c r="W710" s="231" t="str">
        <f t="shared" si="5"/>
        <v/>
      </c>
      <c r="X710" s="231">
        <f t="shared" si="6"/>
        <v>0</v>
      </c>
      <c r="Y710" s="231" t="str">
        <f t="shared" si="7"/>
        <v/>
      </c>
      <c r="Z710" s="232" t="str">
        <f t="shared" si="8"/>
        <v/>
      </c>
    </row>
    <row r="711" ht="15.75" customHeight="1">
      <c r="A711" s="112"/>
      <c r="B711" s="244"/>
      <c r="C711" s="245"/>
      <c r="D711" s="245"/>
      <c r="E711" s="220" t="str">
        <f>IF($D711="","",VLOOKUP($D711,DMKH!$A$9:$D$50006,2,0))</f>
        <v/>
      </c>
      <c r="F711" s="220" t="str">
        <f>IF($D711="","",VLOOKUP($D711,DMKH!$A$9:$D$50006,3,0))</f>
        <v/>
      </c>
      <c r="G711" s="220" t="str">
        <f>IF($D711="","",VLOOKUP($D711,DMKH!$A$9:$D$50006,4,0))</f>
        <v/>
      </c>
      <c r="H711" s="113"/>
      <c r="I711" s="113"/>
      <c r="J711" s="113"/>
      <c r="K711" s="112"/>
      <c r="L711" s="224" t="str">
        <f>IF($K711="","",VLOOKUP($K711,'Tong hop'!$A$10:$O$50000,2,0))</f>
        <v/>
      </c>
      <c r="M711" s="225" t="str">
        <f>IF($K711="","",VLOOKUP($K711,'Tong hop'!$A$10:$O$50000,3,0))</f>
        <v/>
      </c>
      <c r="N711" s="246"/>
      <c r="O711" s="227" t="str">
        <f t="shared" si="2"/>
        <v/>
      </c>
      <c r="P711" s="158"/>
      <c r="Q711" s="247"/>
      <c r="R711" s="229" t="str">
        <f>IF(LEFT(A711,2)="PX",IF(K711="",0,VLOOKUP(K711,'Tong hop'!$N$10:$O$50000,2,0)),"")</f>
        <v/>
      </c>
      <c r="S711" s="230">
        <f t="shared" si="3"/>
        <v>0</v>
      </c>
      <c r="T711" s="229" t="str">
        <f>IF($K711="","",VLOOKUP($K711,'Tong hop'!$A$10:$K$50000,10,0))</f>
        <v/>
      </c>
      <c r="U711" s="230" t="str">
        <f>IF($K711="","",VLOOKUP($K711,'Tong hop'!$A$10:$K$50000,11,0))</f>
        <v/>
      </c>
      <c r="V711" s="231">
        <f t="shared" si="4"/>
        <v>0</v>
      </c>
      <c r="W711" s="231" t="str">
        <f t="shared" si="5"/>
        <v/>
      </c>
      <c r="X711" s="231">
        <f t="shared" si="6"/>
        <v>0</v>
      </c>
      <c r="Y711" s="231" t="str">
        <f t="shared" si="7"/>
        <v/>
      </c>
      <c r="Z711" s="232" t="str">
        <f t="shared" si="8"/>
        <v/>
      </c>
    </row>
    <row r="712" ht="15.75" customHeight="1">
      <c r="A712" s="112"/>
      <c r="B712" s="244"/>
      <c r="C712" s="245"/>
      <c r="D712" s="245"/>
      <c r="E712" s="220" t="str">
        <f>IF($D712="","",VLOOKUP($D712,DMKH!$A$9:$D$50006,2,0))</f>
        <v/>
      </c>
      <c r="F712" s="220" t="str">
        <f>IF($D712="","",VLOOKUP($D712,DMKH!$A$9:$D$50006,3,0))</f>
        <v/>
      </c>
      <c r="G712" s="220" t="str">
        <f>IF($D712="","",VLOOKUP($D712,DMKH!$A$9:$D$50006,4,0))</f>
        <v/>
      </c>
      <c r="H712" s="113"/>
      <c r="I712" s="113"/>
      <c r="J712" s="113"/>
      <c r="K712" s="112"/>
      <c r="L712" s="224" t="str">
        <f>IF($K712="","",VLOOKUP($K712,'Tong hop'!$A$10:$O$50000,2,0))</f>
        <v/>
      </c>
      <c r="M712" s="225" t="str">
        <f>IF($K712="","",VLOOKUP($K712,'Tong hop'!$A$10:$O$50000,3,0))</f>
        <v/>
      </c>
      <c r="N712" s="246"/>
      <c r="O712" s="227" t="str">
        <f t="shared" si="2"/>
        <v/>
      </c>
      <c r="P712" s="158"/>
      <c r="Q712" s="247"/>
      <c r="R712" s="229" t="str">
        <f>IF(LEFT(A712,2)="PX",IF(K712="",0,VLOOKUP(K712,'Tong hop'!$N$10:$O$50000,2,0)),"")</f>
        <v/>
      </c>
      <c r="S712" s="230">
        <f t="shared" si="3"/>
        <v>0</v>
      </c>
      <c r="T712" s="229" t="str">
        <f>IF($K712="","",VLOOKUP($K712,'Tong hop'!$A$10:$K$50000,10,0))</f>
        <v/>
      </c>
      <c r="U712" s="230" t="str">
        <f>IF($K712="","",VLOOKUP($K712,'Tong hop'!$A$10:$K$50000,11,0))</f>
        <v/>
      </c>
      <c r="V712" s="231">
        <f t="shared" si="4"/>
        <v>0</v>
      </c>
      <c r="W712" s="231" t="str">
        <f t="shared" si="5"/>
        <v/>
      </c>
      <c r="X712" s="231">
        <f t="shared" si="6"/>
        <v>0</v>
      </c>
      <c r="Y712" s="231" t="str">
        <f t="shared" si="7"/>
        <v/>
      </c>
      <c r="Z712" s="232" t="str">
        <f t="shared" si="8"/>
        <v/>
      </c>
    </row>
    <row r="713" ht="15.75" customHeight="1">
      <c r="A713" s="112"/>
      <c r="B713" s="244"/>
      <c r="C713" s="245"/>
      <c r="D713" s="245"/>
      <c r="E713" s="220" t="str">
        <f>IF($D713="","",VLOOKUP($D713,DMKH!$A$9:$D$50006,2,0))</f>
        <v/>
      </c>
      <c r="F713" s="220" t="str">
        <f>IF($D713="","",VLOOKUP($D713,DMKH!$A$9:$D$50006,3,0))</f>
        <v/>
      </c>
      <c r="G713" s="220" t="str">
        <f>IF($D713="","",VLOOKUP($D713,DMKH!$A$9:$D$50006,4,0))</f>
        <v/>
      </c>
      <c r="H713" s="113"/>
      <c r="I713" s="113"/>
      <c r="J713" s="113"/>
      <c r="K713" s="112"/>
      <c r="L713" s="224" t="str">
        <f>IF($K713="","",VLOOKUP($K713,'Tong hop'!$A$10:$O$50000,2,0))</f>
        <v/>
      </c>
      <c r="M713" s="225" t="str">
        <f>IF($K713="","",VLOOKUP($K713,'Tong hop'!$A$10:$O$50000,3,0))</f>
        <v/>
      </c>
      <c r="N713" s="246"/>
      <c r="O713" s="227" t="str">
        <f t="shared" si="2"/>
        <v/>
      </c>
      <c r="P713" s="158"/>
      <c r="Q713" s="247"/>
      <c r="R713" s="229" t="str">
        <f>IF(LEFT(A713,2)="PX",IF(K713="",0,VLOOKUP(K713,'Tong hop'!$N$10:$O$50000,2,0)),"")</f>
        <v/>
      </c>
      <c r="S713" s="230">
        <f t="shared" si="3"/>
        <v>0</v>
      </c>
      <c r="T713" s="229" t="str">
        <f>IF($K713="","",VLOOKUP($K713,'Tong hop'!$A$10:$K$50000,10,0))</f>
        <v/>
      </c>
      <c r="U713" s="230" t="str">
        <f>IF($K713="","",VLOOKUP($K713,'Tong hop'!$A$10:$K$50000,11,0))</f>
        <v/>
      </c>
      <c r="V713" s="231">
        <f t="shared" si="4"/>
        <v>0</v>
      </c>
      <c r="W713" s="231" t="str">
        <f t="shared" si="5"/>
        <v/>
      </c>
      <c r="X713" s="231">
        <f t="shared" si="6"/>
        <v>0</v>
      </c>
      <c r="Y713" s="231" t="str">
        <f t="shared" si="7"/>
        <v/>
      </c>
      <c r="Z713" s="232" t="str">
        <f t="shared" si="8"/>
        <v/>
      </c>
    </row>
    <row r="714" ht="15.75" customHeight="1">
      <c r="A714" s="112"/>
      <c r="B714" s="244"/>
      <c r="C714" s="245"/>
      <c r="D714" s="245"/>
      <c r="E714" s="220" t="str">
        <f>IF($D714="","",VLOOKUP($D714,DMKH!$A$9:$D$50006,2,0))</f>
        <v/>
      </c>
      <c r="F714" s="220" t="str">
        <f>IF($D714="","",VLOOKUP($D714,DMKH!$A$9:$D$50006,3,0))</f>
        <v/>
      </c>
      <c r="G714" s="220" t="str">
        <f>IF($D714="","",VLOOKUP($D714,DMKH!$A$9:$D$50006,4,0))</f>
        <v/>
      </c>
      <c r="H714" s="113"/>
      <c r="I714" s="113"/>
      <c r="J714" s="113"/>
      <c r="K714" s="112"/>
      <c r="L714" s="224" t="str">
        <f>IF($K714="","",VLOOKUP($K714,'Tong hop'!$A$10:$O$50000,2,0))</f>
        <v/>
      </c>
      <c r="M714" s="225" t="str">
        <f>IF($K714="","",VLOOKUP($K714,'Tong hop'!$A$10:$O$50000,3,0))</f>
        <v/>
      </c>
      <c r="N714" s="246"/>
      <c r="O714" s="227" t="str">
        <f t="shared" si="2"/>
        <v/>
      </c>
      <c r="P714" s="158"/>
      <c r="Q714" s="247"/>
      <c r="R714" s="229" t="str">
        <f>IF(LEFT(A714,2)="PX",IF(K714="",0,VLOOKUP(K714,'Tong hop'!$N$10:$O$50000,2,0)),"")</f>
        <v/>
      </c>
      <c r="S714" s="230">
        <f t="shared" si="3"/>
        <v>0</v>
      </c>
      <c r="T714" s="229" t="str">
        <f>IF($K714="","",VLOOKUP($K714,'Tong hop'!$A$10:$K$50000,10,0))</f>
        <v/>
      </c>
      <c r="U714" s="230" t="str">
        <f>IF($K714="","",VLOOKUP($K714,'Tong hop'!$A$10:$K$50000,11,0))</f>
        <v/>
      </c>
      <c r="V714" s="231">
        <f t="shared" si="4"/>
        <v>0</v>
      </c>
      <c r="W714" s="231" t="str">
        <f t="shared" si="5"/>
        <v/>
      </c>
      <c r="X714" s="231">
        <f t="shared" si="6"/>
        <v>0</v>
      </c>
      <c r="Y714" s="231" t="str">
        <f t="shared" si="7"/>
        <v/>
      </c>
      <c r="Z714" s="232" t="str">
        <f t="shared" si="8"/>
        <v/>
      </c>
    </row>
    <row r="715" ht="15.75" customHeight="1">
      <c r="A715" s="112"/>
      <c r="B715" s="244"/>
      <c r="C715" s="245"/>
      <c r="D715" s="245"/>
      <c r="E715" s="220" t="str">
        <f>IF($D715="","",VLOOKUP($D715,DMKH!$A$9:$D$50006,2,0))</f>
        <v/>
      </c>
      <c r="F715" s="220" t="str">
        <f>IF($D715="","",VLOOKUP($D715,DMKH!$A$9:$D$50006,3,0))</f>
        <v/>
      </c>
      <c r="G715" s="220" t="str">
        <f>IF($D715="","",VLOOKUP($D715,DMKH!$A$9:$D$50006,4,0))</f>
        <v/>
      </c>
      <c r="H715" s="113"/>
      <c r="I715" s="113"/>
      <c r="J715" s="113"/>
      <c r="K715" s="112"/>
      <c r="L715" s="224" t="str">
        <f>IF($K715="","",VLOOKUP($K715,'Tong hop'!$A$10:$O$50000,2,0))</f>
        <v/>
      </c>
      <c r="M715" s="225" t="str">
        <f>IF($K715="","",VLOOKUP($K715,'Tong hop'!$A$10:$O$50000,3,0))</f>
        <v/>
      </c>
      <c r="N715" s="246"/>
      <c r="O715" s="227" t="str">
        <f t="shared" si="2"/>
        <v/>
      </c>
      <c r="P715" s="158"/>
      <c r="Q715" s="247"/>
      <c r="R715" s="229" t="str">
        <f>IF(LEFT(A715,2)="PX",IF(K715="",0,VLOOKUP(K715,'Tong hop'!$N$10:$O$50000,2,0)),"")</f>
        <v/>
      </c>
      <c r="S715" s="230">
        <f t="shared" si="3"/>
        <v>0</v>
      </c>
      <c r="T715" s="229" t="str">
        <f>IF($K715="","",VLOOKUP($K715,'Tong hop'!$A$10:$K$50000,10,0))</f>
        <v/>
      </c>
      <c r="U715" s="230" t="str">
        <f>IF($K715="","",VLOOKUP($K715,'Tong hop'!$A$10:$K$50000,11,0))</f>
        <v/>
      </c>
      <c r="V715" s="231">
        <f t="shared" si="4"/>
        <v>0</v>
      </c>
      <c r="W715" s="231" t="str">
        <f t="shared" si="5"/>
        <v/>
      </c>
      <c r="X715" s="231">
        <f t="shared" si="6"/>
        <v>0</v>
      </c>
      <c r="Y715" s="231" t="str">
        <f t="shared" si="7"/>
        <v/>
      </c>
      <c r="Z715" s="232" t="str">
        <f t="shared" si="8"/>
        <v/>
      </c>
    </row>
    <row r="716" ht="15.75" customHeight="1">
      <c r="A716" s="112"/>
      <c r="B716" s="244"/>
      <c r="C716" s="245"/>
      <c r="D716" s="245"/>
      <c r="E716" s="220" t="str">
        <f>IF($D716="","",VLOOKUP($D716,DMKH!$A$9:$D$50006,2,0))</f>
        <v/>
      </c>
      <c r="F716" s="220" t="str">
        <f>IF($D716="","",VLOOKUP($D716,DMKH!$A$9:$D$50006,3,0))</f>
        <v/>
      </c>
      <c r="G716" s="220" t="str">
        <f>IF($D716="","",VLOOKUP($D716,DMKH!$A$9:$D$50006,4,0))</f>
        <v/>
      </c>
      <c r="H716" s="113"/>
      <c r="I716" s="113"/>
      <c r="J716" s="113"/>
      <c r="K716" s="112"/>
      <c r="L716" s="224" t="str">
        <f>IF($K716="","",VLOOKUP($K716,'Tong hop'!$A$10:$O$50000,2,0))</f>
        <v/>
      </c>
      <c r="M716" s="225" t="str">
        <f>IF($K716="","",VLOOKUP($K716,'Tong hop'!$A$10:$O$50000,3,0))</f>
        <v/>
      </c>
      <c r="N716" s="246"/>
      <c r="O716" s="227" t="str">
        <f t="shared" si="2"/>
        <v/>
      </c>
      <c r="P716" s="158"/>
      <c r="Q716" s="247"/>
      <c r="R716" s="229" t="str">
        <f>IF(LEFT(A716,2)="PX",IF(K716="",0,VLOOKUP(K716,'Tong hop'!$N$10:$O$50000,2,0)),"")</f>
        <v/>
      </c>
      <c r="S716" s="230">
        <f t="shared" si="3"/>
        <v>0</v>
      </c>
      <c r="T716" s="229" t="str">
        <f>IF($K716="","",VLOOKUP($K716,'Tong hop'!$A$10:$K$50000,10,0))</f>
        <v/>
      </c>
      <c r="U716" s="230" t="str">
        <f>IF($K716="","",VLOOKUP($K716,'Tong hop'!$A$10:$K$50000,11,0))</f>
        <v/>
      </c>
      <c r="V716" s="231">
        <f t="shared" si="4"/>
        <v>0</v>
      </c>
      <c r="W716" s="231" t="str">
        <f t="shared" si="5"/>
        <v/>
      </c>
      <c r="X716" s="231">
        <f t="shared" si="6"/>
        <v>0</v>
      </c>
      <c r="Y716" s="231" t="str">
        <f t="shared" si="7"/>
        <v/>
      </c>
      <c r="Z716" s="232" t="str">
        <f t="shared" si="8"/>
        <v/>
      </c>
    </row>
    <row r="717" ht="15.75" customHeight="1">
      <c r="A717" s="112"/>
      <c r="B717" s="244"/>
      <c r="C717" s="245"/>
      <c r="D717" s="245"/>
      <c r="E717" s="220" t="str">
        <f>IF($D717="","",VLOOKUP($D717,DMKH!$A$9:$D$50006,2,0))</f>
        <v/>
      </c>
      <c r="F717" s="220" t="str">
        <f>IF($D717="","",VLOOKUP($D717,DMKH!$A$9:$D$50006,3,0))</f>
        <v/>
      </c>
      <c r="G717" s="220" t="str">
        <f>IF($D717="","",VLOOKUP($D717,DMKH!$A$9:$D$50006,4,0))</f>
        <v/>
      </c>
      <c r="H717" s="113"/>
      <c r="I717" s="113"/>
      <c r="J717" s="113"/>
      <c r="K717" s="112"/>
      <c r="L717" s="224" t="str">
        <f>IF($K717="","",VLOOKUP($K717,'Tong hop'!$A$10:$O$50000,2,0))</f>
        <v/>
      </c>
      <c r="M717" s="225" t="str">
        <f>IF($K717="","",VLOOKUP($K717,'Tong hop'!$A$10:$O$50000,3,0))</f>
        <v/>
      </c>
      <c r="N717" s="246"/>
      <c r="O717" s="227" t="str">
        <f t="shared" si="2"/>
        <v/>
      </c>
      <c r="P717" s="158"/>
      <c r="Q717" s="247"/>
      <c r="R717" s="229" t="str">
        <f>IF(LEFT(A717,2)="PX",IF(K717="",0,VLOOKUP(K717,'Tong hop'!$N$10:$O$50000,2,0)),"")</f>
        <v/>
      </c>
      <c r="S717" s="230">
        <f t="shared" si="3"/>
        <v>0</v>
      </c>
      <c r="T717" s="229" t="str">
        <f>IF($K717="","",VLOOKUP($K717,'Tong hop'!$A$10:$K$50000,10,0))</f>
        <v/>
      </c>
      <c r="U717" s="230" t="str">
        <f>IF($K717="","",VLOOKUP($K717,'Tong hop'!$A$10:$K$50000,11,0))</f>
        <v/>
      </c>
      <c r="V717" s="231">
        <f t="shared" si="4"/>
        <v>0</v>
      </c>
      <c r="W717" s="231" t="str">
        <f t="shared" si="5"/>
        <v/>
      </c>
      <c r="X717" s="231">
        <f t="shared" si="6"/>
        <v>0</v>
      </c>
      <c r="Y717" s="231" t="str">
        <f t="shared" si="7"/>
        <v/>
      </c>
      <c r="Z717" s="232" t="str">
        <f t="shared" si="8"/>
        <v/>
      </c>
    </row>
    <row r="718" ht="15.75" customHeight="1">
      <c r="A718" s="112"/>
      <c r="B718" s="244"/>
      <c r="C718" s="245"/>
      <c r="D718" s="245"/>
      <c r="E718" s="220" t="str">
        <f>IF($D718="","",VLOOKUP($D718,DMKH!$A$9:$D$50006,2,0))</f>
        <v/>
      </c>
      <c r="F718" s="220" t="str">
        <f>IF($D718="","",VLOOKUP($D718,DMKH!$A$9:$D$50006,3,0))</f>
        <v/>
      </c>
      <c r="G718" s="220" t="str">
        <f>IF($D718="","",VLOOKUP($D718,DMKH!$A$9:$D$50006,4,0))</f>
        <v/>
      </c>
      <c r="H718" s="113"/>
      <c r="I718" s="113"/>
      <c r="J718" s="113"/>
      <c r="K718" s="112"/>
      <c r="L718" s="224" t="str">
        <f>IF($K718="","",VLOOKUP($K718,'Tong hop'!$A$10:$O$50000,2,0))</f>
        <v/>
      </c>
      <c r="M718" s="225" t="str">
        <f>IF($K718="","",VLOOKUP($K718,'Tong hop'!$A$10:$O$50000,3,0))</f>
        <v/>
      </c>
      <c r="N718" s="246"/>
      <c r="O718" s="227" t="str">
        <f t="shared" si="2"/>
        <v/>
      </c>
      <c r="P718" s="158"/>
      <c r="Q718" s="247"/>
      <c r="R718" s="229" t="str">
        <f>IF(LEFT(A718,2)="PX",IF(K718="",0,VLOOKUP(K718,'Tong hop'!$N$10:$O$50000,2,0)),"")</f>
        <v/>
      </c>
      <c r="S718" s="230">
        <f t="shared" si="3"/>
        <v>0</v>
      </c>
      <c r="T718" s="229" t="str">
        <f>IF($K718="","",VLOOKUP($K718,'Tong hop'!$A$10:$K$50000,10,0))</f>
        <v/>
      </c>
      <c r="U718" s="230" t="str">
        <f>IF($K718="","",VLOOKUP($K718,'Tong hop'!$A$10:$K$50000,11,0))</f>
        <v/>
      </c>
      <c r="V718" s="231">
        <f t="shared" si="4"/>
        <v>0</v>
      </c>
      <c r="W718" s="231" t="str">
        <f t="shared" si="5"/>
        <v/>
      </c>
      <c r="X718" s="231">
        <f t="shared" si="6"/>
        <v>0</v>
      </c>
      <c r="Y718" s="231" t="str">
        <f t="shared" si="7"/>
        <v/>
      </c>
      <c r="Z718" s="232" t="str">
        <f t="shared" si="8"/>
        <v/>
      </c>
    </row>
    <row r="719" ht="15.75" customHeight="1">
      <c r="A719" s="112"/>
      <c r="B719" s="244"/>
      <c r="C719" s="245"/>
      <c r="D719" s="245"/>
      <c r="E719" s="220" t="str">
        <f>IF($D719="","",VLOOKUP($D719,DMKH!$A$9:$D$50006,2,0))</f>
        <v/>
      </c>
      <c r="F719" s="220" t="str">
        <f>IF($D719="","",VLOOKUP($D719,DMKH!$A$9:$D$50006,3,0))</f>
        <v/>
      </c>
      <c r="G719" s="220" t="str">
        <f>IF($D719="","",VLOOKUP($D719,DMKH!$A$9:$D$50006,4,0))</f>
        <v/>
      </c>
      <c r="H719" s="113"/>
      <c r="I719" s="113"/>
      <c r="J719" s="113"/>
      <c r="K719" s="112"/>
      <c r="L719" s="224" t="str">
        <f>IF($K719="","",VLOOKUP($K719,'Tong hop'!$A$10:$O$50000,2,0))</f>
        <v/>
      </c>
      <c r="M719" s="225" t="str">
        <f>IF($K719="","",VLOOKUP($K719,'Tong hop'!$A$10:$O$50000,3,0))</f>
        <v/>
      </c>
      <c r="N719" s="246"/>
      <c r="O719" s="227" t="str">
        <f t="shared" si="2"/>
        <v/>
      </c>
      <c r="P719" s="158"/>
      <c r="Q719" s="247"/>
      <c r="R719" s="229" t="str">
        <f>IF(LEFT(A719,2)="PX",IF(K719="",0,VLOOKUP(K719,'Tong hop'!$N$10:$O$50000,2,0)),"")</f>
        <v/>
      </c>
      <c r="S719" s="230">
        <f t="shared" si="3"/>
        <v>0</v>
      </c>
      <c r="T719" s="229" t="str">
        <f>IF($K719="","",VLOOKUP($K719,'Tong hop'!$A$10:$K$50000,10,0))</f>
        <v/>
      </c>
      <c r="U719" s="230" t="str">
        <f>IF($K719="","",VLOOKUP($K719,'Tong hop'!$A$10:$K$50000,11,0))</f>
        <v/>
      </c>
      <c r="V719" s="231">
        <f t="shared" si="4"/>
        <v>0</v>
      </c>
      <c r="W719" s="231" t="str">
        <f t="shared" si="5"/>
        <v/>
      </c>
      <c r="X719" s="231">
        <f t="shared" si="6"/>
        <v>0</v>
      </c>
      <c r="Y719" s="231" t="str">
        <f t="shared" si="7"/>
        <v/>
      </c>
      <c r="Z719" s="232" t="str">
        <f t="shared" si="8"/>
        <v/>
      </c>
    </row>
    <row r="720" ht="15.75" customHeight="1">
      <c r="A720" s="112"/>
      <c r="B720" s="244"/>
      <c r="C720" s="245"/>
      <c r="D720" s="245"/>
      <c r="E720" s="220" t="str">
        <f>IF($D720="","",VLOOKUP($D720,DMKH!$A$9:$D$50006,2,0))</f>
        <v/>
      </c>
      <c r="F720" s="220" t="str">
        <f>IF($D720="","",VLOOKUP($D720,DMKH!$A$9:$D$50006,3,0))</f>
        <v/>
      </c>
      <c r="G720" s="220" t="str">
        <f>IF($D720="","",VLOOKUP($D720,DMKH!$A$9:$D$50006,4,0))</f>
        <v/>
      </c>
      <c r="H720" s="113"/>
      <c r="I720" s="113"/>
      <c r="J720" s="113"/>
      <c r="K720" s="112"/>
      <c r="L720" s="224" t="str">
        <f>IF($K720="","",VLOOKUP($K720,'Tong hop'!$A$10:$O$50000,2,0))</f>
        <v/>
      </c>
      <c r="M720" s="225" t="str">
        <f>IF($K720="","",VLOOKUP($K720,'Tong hop'!$A$10:$O$50000,3,0))</f>
        <v/>
      </c>
      <c r="N720" s="246"/>
      <c r="O720" s="227" t="str">
        <f t="shared" si="2"/>
        <v/>
      </c>
      <c r="P720" s="158"/>
      <c r="Q720" s="247"/>
      <c r="R720" s="229" t="str">
        <f>IF(LEFT(A720,2)="PX",IF(K720="",0,VLOOKUP(K720,'Tong hop'!$N$10:$O$50000,2,0)),"")</f>
        <v/>
      </c>
      <c r="S720" s="230">
        <f t="shared" si="3"/>
        <v>0</v>
      </c>
      <c r="T720" s="229" t="str">
        <f>IF($K720="","",VLOOKUP($K720,'Tong hop'!$A$10:$K$50000,10,0))</f>
        <v/>
      </c>
      <c r="U720" s="230" t="str">
        <f>IF($K720="","",VLOOKUP($K720,'Tong hop'!$A$10:$K$50000,11,0))</f>
        <v/>
      </c>
      <c r="V720" s="231">
        <f t="shared" si="4"/>
        <v>0</v>
      </c>
      <c r="W720" s="231" t="str">
        <f t="shared" si="5"/>
        <v/>
      </c>
      <c r="X720" s="231">
        <f t="shared" si="6"/>
        <v>0</v>
      </c>
      <c r="Y720" s="231" t="str">
        <f t="shared" si="7"/>
        <v/>
      </c>
      <c r="Z720" s="232" t="str">
        <f t="shared" si="8"/>
        <v/>
      </c>
    </row>
    <row r="721" ht="15.75" customHeight="1">
      <c r="A721" s="112"/>
      <c r="B721" s="244"/>
      <c r="C721" s="245"/>
      <c r="D721" s="245"/>
      <c r="E721" s="220" t="str">
        <f>IF($D721="","",VLOOKUP($D721,DMKH!$A$9:$D$50006,2,0))</f>
        <v/>
      </c>
      <c r="F721" s="220" t="str">
        <f>IF($D721="","",VLOOKUP($D721,DMKH!$A$9:$D$50006,3,0))</f>
        <v/>
      </c>
      <c r="G721" s="220" t="str">
        <f>IF($D721="","",VLOOKUP($D721,DMKH!$A$9:$D$50006,4,0))</f>
        <v/>
      </c>
      <c r="H721" s="113"/>
      <c r="I721" s="113"/>
      <c r="J721" s="113"/>
      <c r="K721" s="112"/>
      <c r="L721" s="224" t="str">
        <f>IF($K721="","",VLOOKUP($K721,'Tong hop'!$A$10:$O$50000,2,0))</f>
        <v/>
      </c>
      <c r="M721" s="225" t="str">
        <f>IF($K721="","",VLOOKUP($K721,'Tong hop'!$A$10:$O$50000,3,0))</f>
        <v/>
      </c>
      <c r="N721" s="246"/>
      <c r="O721" s="227" t="str">
        <f t="shared" si="2"/>
        <v/>
      </c>
      <c r="P721" s="158"/>
      <c r="Q721" s="247"/>
      <c r="R721" s="229" t="str">
        <f>IF(LEFT(A721,2)="PX",IF(K721="",0,VLOOKUP(K721,'Tong hop'!$N$10:$O$50000,2,0)),"")</f>
        <v/>
      </c>
      <c r="S721" s="230">
        <f t="shared" si="3"/>
        <v>0</v>
      </c>
      <c r="T721" s="229" t="str">
        <f>IF($K721="","",VLOOKUP($K721,'Tong hop'!$A$10:$K$50000,10,0))</f>
        <v/>
      </c>
      <c r="U721" s="230" t="str">
        <f>IF($K721="","",VLOOKUP($K721,'Tong hop'!$A$10:$K$50000,11,0))</f>
        <v/>
      </c>
      <c r="V721" s="231">
        <f t="shared" si="4"/>
        <v>0</v>
      </c>
      <c r="W721" s="231" t="str">
        <f t="shared" si="5"/>
        <v/>
      </c>
      <c r="X721" s="231">
        <f t="shared" si="6"/>
        <v>0</v>
      </c>
      <c r="Y721" s="231" t="str">
        <f t="shared" si="7"/>
        <v/>
      </c>
      <c r="Z721" s="232" t="str">
        <f t="shared" si="8"/>
        <v/>
      </c>
    </row>
    <row r="722" ht="15.75" customHeight="1">
      <c r="A722" s="112"/>
      <c r="B722" s="244"/>
      <c r="C722" s="245"/>
      <c r="D722" s="245"/>
      <c r="E722" s="220" t="str">
        <f>IF($D722="","",VLOOKUP($D722,DMKH!$A$9:$D$50006,2,0))</f>
        <v/>
      </c>
      <c r="F722" s="220" t="str">
        <f>IF($D722="","",VLOOKUP($D722,DMKH!$A$9:$D$50006,3,0))</f>
        <v/>
      </c>
      <c r="G722" s="220" t="str">
        <f>IF($D722="","",VLOOKUP($D722,DMKH!$A$9:$D$50006,4,0))</f>
        <v/>
      </c>
      <c r="H722" s="113"/>
      <c r="I722" s="113"/>
      <c r="J722" s="113"/>
      <c r="K722" s="112"/>
      <c r="L722" s="224" t="str">
        <f>IF($K722="","",VLOOKUP($K722,'Tong hop'!$A$10:$O$50000,2,0))</f>
        <v/>
      </c>
      <c r="M722" s="225" t="str">
        <f>IF($K722="","",VLOOKUP($K722,'Tong hop'!$A$10:$O$50000,3,0))</f>
        <v/>
      </c>
      <c r="N722" s="246"/>
      <c r="O722" s="227" t="str">
        <f t="shared" si="2"/>
        <v/>
      </c>
      <c r="P722" s="158"/>
      <c r="Q722" s="247"/>
      <c r="R722" s="229" t="str">
        <f>IF(LEFT(A722,2)="PX",IF(K722="",0,VLOOKUP(K722,'Tong hop'!$N$10:$O$50000,2,0)),"")</f>
        <v/>
      </c>
      <c r="S722" s="230">
        <f t="shared" si="3"/>
        <v>0</v>
      </c>
      <c r="T722" s="229" t="str">
        <f>IF($K722="","",VLOOKUP($K722,'Tong hop'!$A$10:$K$50000,10,0))</f>
        <v/>
      </c>
      <c r="U722" s="230" t="str">
        <f>IF($K722="","",VLOOKUP($K722,'Tong hop'!$A$10:$K$50000,11,0))</f>
        <v/>
      </c>
      <c r="V722" s="231">
        <f t="shared" si="4"/>
        <v>0</v>
      </c>
      <c r="W722" s="231" t="str">
        <f t="shared" si="5"/>
        <v/>
      </c>
      <c r="X722" s="231">
        <f t="shared" si="6"/>
        <v>0</v>
      </c>
      <c r="Y722" s="231" t="str">
        <f t="shared" si="7"/>
        <v/>
      </c>
      <c r="Z722" s="232" t="str">
        <f t="shared" si="8"/>
        <v/>
      </c>
    </row>
    <row r="723" ht="15.75" customHeight="1">
      <c r="A723" s="112"/>
      <c r="B723" s="244"/>
      <c r="C723" s="245"/>
      <c r="D723" s="245"/>
      <c r="E723" s="220" t="str">
        <f>IF($D723="","",VLOOKUP($D723,DMKH!$A$9:$D$50006,2,0))</f>
        <v/>
      </c>
      <c r="F723" s="220" t="str">
        <f>IF($D723="","",VLOOKUP($D723,DMKH!$A$9:$D$50006,3,0))</f>
        <v/>
      </c>
      <c r="G723" s="220" t="str">
        <f>IF($D723="","",VLOOKUP($D723,DMKH!$A$9:$D$50006,4,0))</f>
        <v/>
      </c>
      <c r="H723" s="113"/>
      <c r="I723" s="113"/>
      <c r="J723" s="113"/>
      <c r="K723" s="112"/>
      <c r="L723" s="224" t="str">
        <f>IF($K723="","",VLOOKUP($K723,'Tong hop'!$A$10:$O$50000,2,0))</f>
        <v/>
      </c>
      <c r="M723" s="225" t="str">
        <f>IF($K723="","",VLOOKUP($K723,'Tong hop'!$A$10:$O$50000,3,0))</f>
        <v/>
      </c>
      <c r="N723" s="246"/>
      <c r="O723" s="227" t="str">
        <f t="shared" si="2"/>
        <v/>
      </c>
      <c r="P723" s="158"/>
      <c r="Q723" s="247"/>
      <c r="R723" s="229" t="str">
        <f>IF(LEFT(A723,2)="PX",IF(K723="",0,VLOOKUP(K723,'Tong hop'!$N$10:$O$50000,2,0)),"")</f>
        <v/>
      </c>
      <c r="S723" s="230">
        <f t="shared" si="3"/>
        <v>0</v>
      </c>
      <c r="T723" s="229" t="str">
        <f>IF($K723="","",VLOOKUP($K723,'Tong hop'!$A$10:$K$50000,10,0))</f>
        <v/>
      </c>
      <c r="U723" s="230" t="str">
        <f>IF($K723="","",VLOOKUP($K723,'Tong hop'!$A$10:$K$50000,11,0))</f>
        <v/>
      </c>
      <c r="V723" s="231">
        <f t="shared" si="4"/>
        <v>0</v>
      </c>
      <c r="W723" s="231" t="str">
        <f t="shared" si="5"/>
        <v/>
      </c>
      <c r="X723" s="231">
        <f t="shared" si="6"/>
        <v>0</v>
      </c>
      <c r="Y723" s="231" t="str">
        <f t="shared" si="7"/>
        <v/>
      </c>
      <c r="Z723" s="232" t="str">
        <f t="shared" si="8"/>
        <v/>
      </c>
    </row>
    <row r="724" ht="15.75" customHeight="1">
      <c r="A724" s="112"/>
      <c r="B724" s="244"/>
      <c r="C724" s="245"/>
      <c r="D724" s="245"/>
      <c r="E724" s="220" t="str">
        <f>IF($D724="","",VLOOKUP($D724,DMKH!$A$9:$D$50006,2,0))</f>
        <v/>
      </c>
      <c r="F724" s="220" t="str">
        <f>IF($D724="","",VLOOKUP($D724,DMKH!$A$9:$D$50006,3,0))</f>
        <v/>
      </c>
      <c r="G724" s="220" t="str">
        <f>IF($D724="","",VLOOKUP($D724,DMKH!$A$9:$D$50006,4,0))</f>
        <v/>
      </c>
      <c r="H724" s="113"/>
      <c r="I724" s="113"/>
      <c r="J724" s="113"/>
      <c r="K724" s="112"/>
      <c r="L724" s="224" t="str">
        <f>IF($K724="","",VLOOKUP($K724,'Tong hop'!$A$10:$O$50000,2,0))</f>
        <v/>
      </c>
      <c r="M724" s="225" t="str">
        <f>IF($K724="","",VLOOKUP($K724,'Tong hop'!$A$10:$O$50000,3,0))</f>
        <v/>
      </c>
      <c r="N724" s="246"/>
      <c r="O724" s="227" t="str">
        <f t="shared" si="2"/>
        <v/>
      </c>
      <c r="P724" s="158"/>
      <c r="Q724" s="247"/>
      <c r="R724" s="229" t="str">
        <f>IF(LEFT(A724,2)="PX",IF(K724="",0,VLOOKUP(K724,'Tong hop'!$N$10:$O$50000,2,0)),"")</f>
        <v/>
      </c>
      <c r="S724" s="230">
        <f t="shared" si="3"/>
        <v>0</v>
      </c>
      <c r="T724" s="229" t="str">
        <f>IF($K724="","",VLOOKUP($K724,'Tong hop'!$A$10:$K$50000,10,0))</f>
        <v/>
      </c>
      <c r="U724" s="230" t="str">
        <f>IF($K724="","",VLOOKUP($K724,'Tong hop'!$A$10:$K$50000,11,0))</f>
        <v/>
      </c>
      <c r="V724" s="231">
        <f t="shared" si="4"/>
        <v>0</v>
      </c>
      <c r="W724" s="231" t="str">
        <f t="shared" si="5"/>
        <v/>
      </c>
      <c r="X724" s="231">
        <f t="shared" si="6"/>
        <v>0</v>
      </c>
      <c r="Y724" s="231" t="str">
        <f t="shared" si="7"/>
        <v/>
      </c>
      <c r="Z724" s="232" t="str">
        <f t="shared" si="8"/>
        <v/>
      </c>
    </row>
    <row r="725" ht="15.75" customHeight="1">
      <c r="A725" s="112"/>
      <c r="B725" s="244"/>
      <c r="C725" s="245"/>
      <c r="D725" s="245"/>
      <c r="E725" s="220" t="str">
        <f>IF($D725="","",VLOOKUP($D725,DMKH!$A$9:$D$50006,2,0))</f>
        <v/>
      </c>
      <c r="F725" s="220" t="str">
        <f>IF($D725="","",VLOOKUP($D725,DMKH!$A$9:$D$50006,3,0))</f>
        <v/>
      </c>
      <c r="G725" s="220" t="str">
        <f>IF($D725="","",VLOOKUP($D725,DMKH!$A$9:$D$50006,4,0))</f>
        <v/>
      </c>
      <c r="H725" s="113"/>
      <c r="I725" s="113"/>
      <c r="J725" s="113"/>
      <c r="K725" s="112"/>
      <c r="L725" s="224" t="str">
        <f>IF($K725="","",VLOOKUP($K725,'Tong hop'!$A$10:$O$50000,2,0))</f>
        <v/>
      </c>
      <c r="M725" s="225" t="str">
        <f>IF($K725="","",VLOOKUP($K725,'Tong hop'!$A$10:$O$50000,3,0))</f>
        <v/>
      </c>
      <c r="N725" s="246"/>
      <c r="O725" s="227" t="str">
        <f t="shared" si="2"/>
        <v/>
      </c>
      <c r="P725" s="158"/>
      <c r="Q725" s="247"/>
      <c r="R725" s="229" t="str">
        <f>IF(LEFT(A725,2)="PX",IF(K725="",0,VLOOKUP(K725,'Tong hop'!$N$10:$O$50000,2,0)),"")</f>
        <v/>
      </c>
      <c r="S725" s="230">
        <f t="shared" si="3"/>
        <v>0</v>
      </c>
      <c r="T725" s="229" t="str">
        <f>IF($K725="","",VLOOKUP($K725,'Tong hop'!$A$10:$K$50000,10,0))</f>
        <v/>
      </c>
      <c r="U725" s="230" t="str">
        <f>IF($K725="","",VLOOKUP($K725,'Tong hop'!$A$10:$K$50000,11,0))</f>
        <v/>
      </c>
      <c r="V725" s="231">
        <f t="shared" si="4"/>
        <v>0</v>
      </c>
      <c r="W725" s="231" t="str">
        <f t="shared" si="5"/>
        <v/>
      </c>
      <c r="X725" s="231">
        <f t="shared" si="6"/>
        <v>0</v>
      </c>
      <c r="Y725" s="231" t="str">
        <f t="shared" si="7"/>
        <v/>
      </c>
      <c r="Z725" s="232" t="str">
        <f t="shared" si="8"/>
        <v/>
      </c>
    </row>
    <row r="726" ht="15.75" customHeight="1">
      <c r="A726" s="112"/>
      <c r="B726" s="244"/>
      <c r="C726" s="245"/>
      <c r="D726" s="245"/>
      <c r="E726" s="220" t="str">
        <f>IF($D726="","",VLOOKUP($D726,DMKH!$A$9:$D$50006,2,0))</f>
        <v/>
      </c>
      <c r="F726" s="220" t="str">
        <f>IF($D726="","",VLOOKUP($D726,DMKH!$A$9:$D$50006,3,0))</f>
        <v/>
      </c>
      <c r="G726" s="220" t="str">
        <f>IF($D726="","",VLOOKUP($D726,DMKH!$A$9:$D$50006,4,0))</f>
        <v/>
      </c>
      <c r="H726" s="113"/>
      <c r="I726" s="113"/>
      <c r="J726" s="113"/>
      <c r="K726" s="112"/>
      <c r="L726" s="224" t="str">
        <f>IF($K726="","",VLOOKUP($K726,'Tong hop'!$A$10:$O$50000,2,0))</f>
        <v/>
      </c>
      <c r="M726" s="225" t="str">
        <f>IF($K726="","",VLOOKUP($K726,'Tong hop'!$A$10:$O$50000,3,0))</f>
        <v/>
      </c>
      <c r="N726" s="246"/>
      <c r="O726" s="227" t="str">
        <f t="shared" si="2"/>
        <v/>
      </c>
      <c r="P726" s="158"/>
      <c r="Q726" s="247"/>
      <c r="R726" s="229" t="str">
        <f>IF(LEFT(A726,2)="PX",IF(K726="",0,VLOOKUP(K726,'Tong hop'!$N$10:$O$50000,2,0)),"")</f>
        <v/>
      </c>
      <c r="S726" s="230">
        <f t="shared" si="3"/>
        <v>0</v>
      </c>
      <c r="T726" s="229" t="str">
        <f>IF($K726="","",VLOOKUP($K726,'Tong hop'!$A$10:$K$50000,10,0))</f>
        <v/>
      </c>
      <c r="U726" s="230" t="str">
        <f>IF($K726="","",VLOOKUP($K726,'Tong hop'!$A$10:$K$50000,11,0))</f>
        <v/>
      </c>
      <c r="V726" s="231">
        <f t="shared" si="4"/>
        <v>0</v>
      </c>
      <c r="W726" s="231" t="str">
        <f t="shared" si="5"/>
        <v/>
      </c>
      <c r="X726" s="231">
        <f t="shared" si="6"/>
        <v>0</v>
      </c>
      <c r="Y726" s="231" t="str">
        <f t="shared" si="7"/>
        <v/>
      </c>
      <c r="Z726" s="232" t="str">
        <f t="shared" si="8"/>
        <v/>
      </c>
    </row>
    <row r="727" ht="15.75" customHeight="1">
      <c r="A727" s="112"/>
      <c r="B727" s="244"/>
      <c r="C727" s="245"/>
      <c r="D727" s="245"/>
      <c r="E727" s="220" t="str">
        <f>IF($D727="","",VLOOKUP($D727,DMKH!$A$9:$D$50006,2,0))</f>
        <v/>
      </c>
      <c r="F727" s="220" t="str">
        <f>IF($D727="","",VLOOKUP($D727,DMKH!$A$9:$D$50006,3,0))</f>
        <v/>
      </c>
      <c r="G727" s="220" t="str">
        <f>IF($D727="","",VLOOKUP($D727,DMKH!$A$9:$D$50006,4,0))</f>
        <v/>
      </c>
      <c r="H727" s="113"/>
      <c r="I727" s="113"/>
      <c r="J727" s="113"/>
      <c r="K727" s="112"/>
      <c r="L727" s="224" t="str">
        <f>IF($K727="","",VLOOKUP($K727,'Tong hop'!$A$10:$O$50000,2,0))</f>
        <v/>
      </c>
      <c r="M727" s="225" t="str">
        <f>IF($K727="","",VLOOKUP($K727,'Tong hop'!$A$10:$O$50000,3,0))</f>
        <v/>
      </c>
      <c r="N727" s="246"/>
      <c r="O727" s="227" t="str">
        <f t="shared" si="2"/>
        <v/>
      </c>
      <c r="P727" s="158"/>
      <c r="Q727" s="247"/>
      <c r="R727" s="229" t="str">
        <f>IF(LEFT(A727,2)="PX",IF(K727="",0,VLOOKUP(K727,'Tong hop'!$N$10:$O$50000,2,0)),"")</f>
        <v/>
      </c>
      <c r="S727" s="230">
        <f t="shared" si="3"/>
        <v>0</v>
      </c>
      <c r="T727" s="229" t="str">
        <f>IF($K727="","",VLOOKUP($K727,'Tong hop'!$A$10:$K$50000,10,0))</f>
        <v/>
      </c>
      <c r="U727" s="230" t="str">
        <f>IF($K727="","",VLOOKUP($K727,'Tong hop'!$A$10:$K$50000,11,0))</f>
        <v/>
      </c>
      <c r="V727" s="231">
        <f t="shared" si="4"/>
        <v>0</v>
      </c>
      <c r="W727" s="231" t="str">
        <f t="shared" si="5"/>
        <v/>
      </c>
      <c r="X727" s="231">
        <f t="shared" si="6"/>
        <v>0</v>
      </c>
      <c r="Y727" s="231" t="str">
        <f t="shared" si="7"/>
        <v/>
      </c>
      <c r="Z727" s="232" t="str">
        <f t="shared" si="8"/>
        <v/>
      </c>
    </row>
    <row r="728" ht="15.75" customHeight="1">
      <c r="A728" s="112"/>
      <c r="B728" s="244"/>
      <c r="C728" s="245"/>
      <c r="D728" s="245"/>
      <c r="E728" s="220" t="str">
        <f>IF($D728="","",VLOOKUP($D728,DMKH!$A$9:$D$50006,2,0))</f>
        <v/>
      </c>
      <c r="F728" s="220" t="str">
        <f>IF($D728="","",VLOOKUP($D728,DMKH!$A$9:$D$50006,3,0))</f>
        <v/>
      </c>
      <c r="G728" s="220" t="str">
        <f>IF($D728="","",VLOOKUP($D728,DMKH!$A$9:$D$50006,4,0))</f>
        <v/>
      </c>
      <c r="H728" s="113"/>
      <c r="I728" s="113"/>
      <c r="J728" s="113"/>
      <c r="K728" s="112"/>
      <c r="L728" s="224" t="str">
        <f>IF($K728="","",VLOOKUP($K728,'Tong hop'!$A$10:$O$50000,2,0))</f>
        <v/>
      </c>
      <c r="M728" s="225" t="str">
        <f>IF($K728="","",VLOOKUP($K728,'Tong hop'!$A$10:$O$50000,3,0))</f>
        <v/>
      </c>
      <c r="N728" s="246"/>
      <c r="O728" s="227" t="str">
        <f t="shared" si="2"/>
        <v/>
      </c>
      <c r="P728" s="158"/>
      <c r="Q728" s="247"/>
      <c r="R728" s="229" t="str">
        <f>IF(LEFT(A728,2)="PX",IF(K728="",0,VLOOKUP(K728,'Tong hop'!$N$10:$O$50000,2,0)),"")</f>
        <v/>
      </c>
      <c r="S728" s="230">
        <f t="shared" si="3"/>
        <v>0</v>
      </c>
      <c r="T728" s="229" t="str">
        <f>IF($K728="","",VLOOKUP($K728,'Tong hop'!$A$10:$K$50000,10,0))</f>
        <v/>
      </c>
      <c r="U728" s="230" t="str">
        <f>IF($K728="","",VLOOKUP($K728,'Tong hop'!$A$10:$K$50000,11,0))</f>
        <v/>
      </c>
      <c r="V728" s="231">
        <f t="shared" si="4"/>
        <v>0</v>
      </c>
      <c r="W728" s="231" t="str">
        <f t="shared" si="5"/>
        <v/>
      </c>
      <c r="X728" s="231">
        <f t="shared" si="6"/>
        <v>0</v>
      </c>
      <c r="Y728" s="231" t="str">
        <f t="shared" si="7"/>
        <v/>
      </c>
      <c r="Z728" s="232" t="str">
        <f t="shared" si="8"/>
        <v/>
      </c>
    </row>
    <row r="729" ht="15.75" customHeight="1">
      <c r="A729" s="112"/>
      <c r="B729" s="244"/>
      <c r="C729" s="245"/>
      <c r="D729" s="245"/>
      <c r="E729" s="220" t="str">
        <f>IF($D729="","",VLOOKUP($D729,DMKH!$A$9:$D$50006,2,0))</f>
        <v/>
      </c>
      <c r="F729" s="220" t="str">
        <f>IF($D729="","",VLOOKUP($D729,DMKH!$A$9:$D$50006,3,0))</f>
        <v/>
      </c>
      <c r="G729" s="220" t="str">
        <f>IF($D729="","",VLOOKUP($D729,DMKH!$A$9:$D$50006,4,0))</f>
        <v/>
      </c>
      <c r="H729" s="113"/>
      <c r="I729" s="113"/>
      <c r="J729" s="113"/>
      <c r="K729" s="112"/>
      <c r="L729" s="224" t="str">
        <f>IF($K729="","",VLOOKUP($K729,'Tong hop'!$A$10:$O$50000,2,0))</f>
        <v/>
      </c>
      <c r="M729" s="225" t="str">
        <f>IF($K729="","",VLOOKUP($K729,'Tong hop'!$A$10:$O$50000,3,0))</f>
        <v/>
      </c>
      <c r="N729" s="246"/>
      <c r="O729" s="227" t="str">
        <f t="shared" si="2"/>
        <v/>
      </c>
      <c r="P729" s="158"/>
      <c r="Q729" s="247"/>
      <c r="R729" s="229" t="str">
        <f>IF(LEFT(A729,2)="PX",IF(K729="",0,VLOOKUP(K729,'Tong hop'!$N$10:$O$50000,2,0)),"")</f>
        <v/>
      </c>
      <c r="S729" s="230">
        <f t="shared" si="3"/>
        <v>0</v>
      </c>
      <c r="T729" s="229" t="str">
        <f>IF($K729="","",VLOOKUP($K729,'Tong hop'!$A$10:$K$50000,10,0))</f>
        <v/>
      </c>
      <c r="U729" s="230" t="str">
        <f>IF($K729="","",VLOOKUP($K729,'Tong hop'!$A$10:$K$50000,11,0))</f>
        <v/>
      </c>
      <c r="V729" s="231">
        <f t="shared" si="4"/>
        <v>0</v>
      </c>
      <c r="W729" s="231" t="str">
        <f t="shared" si="5"/>
        <v/>
      </c>
      <c r="X729" s="231">
        <f t="shared" si="6"/>
        <v>0</v>
      </c>
      <c r="Y729" s="231" t="str">
        <f t="shared" si="7"/>
        <v/>
      </c>
      <c r="Z729" s="232" t="str">
        <f t="shared" si="8"/>
        <v/>
      </c>
    </row>
    <row r="730" ht="15.75" customHeight="1">
      <c r="A730" s="112"/>
      <c r="B730" s="244"/>
      <c r="C730" s="245"/>
      <c r="D730" s="245"/>
      <c r="E730" s="220" t="str">
        <f>IF($D730="","",VLOOKUP($D730,DMKH!$A$9:$D$50006,2,0))</f>
        <v/>
      </c>
      <c r="F730" s="220" t="str">
        <f>IF($D730="","",VLOOKUP($D730,DMKH!$A$9:$D$50006,3,0))</f>
        <v/>
      </c>
      <c r="G730" s="220" t="str">
        <f>IF($D730="","",VLOOKUP($D730,DMKH!$A$9:$D$50006,4,0))</f>
        <v/>
      </c>
      <c r="H730" s="113"/>
      <c r="I730" s="113"/>
      <c r="J730" s="113"/>
      <c r="K730" s="112"/>
      <c r="L730" s="224" t="str">
        <f>IF($K730="","",VLOOKUP($K730,'Tong hop'!$A$10:$O$50000,2,0))</f>
        <v/>
      </c>
      <c r="M730" s="225" t="str">
        <f>IF($K730="","",VLOOKUP($K730,'Tong hop'!$A$10:$O$50000,3,0))</f>
        <v/>
      </c>
      <c r="N730" s="246"/>
      <c r="O730" s="227" t="str">
        <f t="shared" si="2"/>
        <v/>
      </c>
      <c r="P730" s="158"/>
      <c r="Q730" s="247"/>
      <c r="R730" s="229" t="str">
        <f>IF(LEFT(A730,2)="PX",IF(K730="",0,VLOOKUP(K730,'Tong hop'!$N$10:$O$50000,2,0)),"")</f>
        <v/>
      </c>
      <c r="S730" s="230">
        <f t="shared" si="3"/>
        <v>0</v>
      </c>
      <c r="T730" s="229" t="str">
        <f>IF($K730="","",VLOOKUP($K730,'Tong hop'!$A$10:$K$50000,10,0))</f>
        <v/>
      </c>
      <c r="U730" s="230" t="str">
        <f>IF($K730="","",VLOOKUP($K730,'Tong hop'!$A$10:$K$50000,11,0))</f>
        <v/>
      </c>
      <c r="V730" s="231">
        <f t="shared" si="4"/>
        <v>0</v>
      </c>
      <c r="W730" s="231" t="str">
        <f t="shared" si="5"/>
        <v/>
      </c>
      <c r="X730" s="231">
        <f t="shared" si="6"/>
        <v>0</v>
      </c>
      <c r="Y730" s="231" t="str">
        <f t="shared" si="7"/>
        <v/>
      </c>
      <c r="Z730" s="232" t="str">
        <f t="shared" si="8"/>
        <v/>
      </c>
    </row>
    <row r="731" ht="15.75" customHeight="1">
      <c r="A731" s="112"/>
      <c r="B731" s="244"/>
      <c r="C731" s="245"/>
      <c r="D731" s="245"/>
      <c r="E731" s="220" t="str">
        <f>IF($D731="","",VLOOKUP($D731,DMKH!$A$9:$D$50006,2,0))</f>
        <v/>
      </c>
      <c r="F731" s="220" t="str">
        <f>IF($D731="","",VLOOKUP($D731,DMKH!$A$9:$D$50006,3,0))</f>
        <v/>
      </c>
      <c r="G731" s="220" t="str">
        <f>IF($D731="","",VLOOKUP($D731,DMKH!$A$9:$D$50006,4,0))</f>
        <v/>
      </c>
      <c r="H731" s="113"/>
      <c r="I731" s="113"/>
      <c r="J731" s="113"/>
      <c r="K731" s="112"/>
      <c r="L731" s="224" t="str">
        <f>IF($K731="","",VLOOKUP($K731,'Tong hop'!$A$10:$O$50000,2,0))</f>
        <v/>
      </c>
      <c r="M731" s="225" t="str">
        <f>IF($K731="","",VLOOKUP($K731,'Tong hop'!$A$10:$O$50000,3,0))</f>
        <v/>
      </c>
      <c r="N731" s="246"/>
      <c r="O731" s="227" t="str">
        <f t="shared" si="2"/>
        <v/>
      </c>
      <c r="P731" s="158"/>
      <c r="Q731" s="247"/>
      <c r="R731" s="229" t="str">
        <f>IF(LEFT(A731,2)="PX",IF(K731="",0,VLOOKUP(K731,'Tong hop'!$N$10:$O$50000,2,0)),"")</f>
        <v/>
      </c>
      <c r="S731" s="230">
        <f t="shared" si="3"/>
        <v>0</v>
      </c>
      <c r="T731" s="229" t="str">
        <f>IF($K731="","",VLOOKUP($K731,'Tong hop'!$A$10:$K$50000,10,0))</f>
        <v/>
      </c>
      <c r="U731" s="230" t="str">
        <f>IF($K731="","",VLOOKUP($K731,'Tong hop'!$A$10:$K$50000,11,0))</f>
        <v/>
      </c>
      <c r="V731" s="231">
        <f t="shared" si="4"/>
        <v>0</v>
      </c>
      <c r="W731" s="231" t="str">
        <f t="shared" si="5"/>
        <v/>
      </c>
      <c r="X731" s="231">
        <f t="shared" si="6"/>
        <v>0</v>
      </c>
      <c r="Y731" s="231" t="str">
        <f t="shared" si="7"/>
        <v/>
      </c>
      <c r="Z731" s="232" t="str">
        <f t="shared" si="8"/>
        <v/>
      </c>
    </row>
    <row r="732" ht="15.75" customHeight="1">
      <c r="A732" s="112"/>
      <c r="B732" s="244"/>
      <c r="C732" s="245"/>
      <c r="D732" s="245"/>
      <c r="E732" s="220" t="str">
        <f>IF($D732="","",VLOOKUP($D732,DMKH!$A$9:$D$50006,2,0))</f>
        <v/>
      </c>
      <c r="F732" s="220" t="str">
        <f>IF($D732="","",VLOOKUP($D732,DMKH!$A$9:$D$50006,3,0))</f>
        <v/>
      </c>
      <c r="G732" s="220" t="str">
        <f>IF($D732="","",VLOOKUP($D732,DMKH!$A$9:$D$50006,4,0))</f>
        <v/>
      </c>
      <c r="H732" s="113"/>
      <c r="I732" s="113"/>
      <c r="J732" s="113"/>
      <c r="K732" s="112"/>
      <c r="L732" s="224" t="str">
        <f>IF($K732="","",VLOOKUP($K732,'Tong hop'!$A$10:$O$50000,2,0))</f>
        <v/>
      </c>
      <c r="M732" s="225" t="str">
        <f>IF($K732="","",VLOOKUP($K732,'Tong hop'!$A$10:$O$50000,3,0))</f>
        <v/>
      </c>
      <c r="N732" s="246"/>
      <c r="O732" s="227" t="str">
        <f t="shared" si="2"/>
        <v/>
      </c>
      <c r="P732" s="158"/>
      <c r="Q732" s="247"/>
      <c r="R732" s="229" t="str">
        <f>IF(LEFT(A732,2)="PX",IF(K732="",0,VLOOKUP(K732,'Tong hop'!$N$10:$O$50000,2,0)),"")</f>
        <v/>
      </c>
      <c r="S732" s="230">
        <f t="shared" si="3"/>
        <v>0</v>
      </c>
      <c r="T732" s="229" t="str">
        <f>IF($K732="","",VLOOKUP($K732,'Tong hop'!$A$10:$K$50000,10,0))</f>
        <v/>
      </c>
      <c r="U732" s="230" t="str">
        <f>IF($K732="","",VLOOKUP($K732,'Tong hop'!$A$10:$K$50000,11,0))</f>
        <v/>
      </c>
      <c r="V732" s="231">
        <f t="shared" si="4"/>
        <v>0</v>
      </c>
      <c r="W732" s="231" t="str">
        <f t="shared" si="5"/>
        <v/>
      </c>
      <c r="X732" s="231">
        <f t="shared" si="6"/>
        <v>0</v>
      </c>
      <c r="Y732" s="231" t="str">
        <f t="shared" si="7"/>
        <v/>
      </c>
      <c r="Z732" s="232" t="str">
        <f t="shared" si="8"/>
        <v/>
      </c>
    </row>
    <row r="733" ht="15.75" customHeight="1">
      <c r="A733" s="112"/>
      <c r="B733" s="244"/>
      <c r="C733" s="245"/>
      <c r="D733" s="245"/>
      <c r="E733" s="220" t="str">
        <f>IF($D733="","",VLOOKUP($D733,DMKH!$A$9:$D$50006,2,0))</f>
        <v/>
      </c>
      <c r="F733" s="220" t="str">
        <f>IF($D733="","",VLOOKUP($D733,DMKH!$A$9:$D$50006,3,0))</f>
        <v/>
      </c>
      <c r="G733" s="220" t="str">
        <f>IF($D733="","",VLOOKUP($D733,DMKH!$A$9:$D$50006,4,0))</f>
        <v/>
      </c>
      <c r="H733" s="113"/>
      <c r="I733" s="113"/>
      <c r="J733" s="113"/>
      <c r="K733" s="112"/>
      <c r="L733" s="224" t="str">
        <f>IF($K733="","",VLOOKUP($K733,'Tong hop'!$A$10:$O$50000,2,0))</f>
        <v/>
      </c>
      <c r="M733" s="225" t="str">
        <f>IF($K733="","",VLOOKUP($K733,'Tong hop'!$A$10:$O$50000,3,0))</f>
        <v/>
      </c>
      <c r="N733" s="246"/>
      <c r="O733" s="227" t="str">
        <f t="shared" si="2"/>
        <v/>
      </c>
      <c r="P733" s="158"/>
      <c r="Q733" s="247"/>
      <c r="R733" s="229" t="str">
        <f>IF(LEFT(A733,2)="PX",IF(K733="",0,VLOOKUP(K733,'Tong hop'!$N$10:$O$50000,2,0)),"")</f>
        <v/>
      </c>
      <c r="S733" s="230">
        <f t="shared" si="3"/>
        <v>0</v>
      </c>
      <c r="T733" s="229" t="str">
        <f>IF($K733="","",VLOOKUP($K733,'Tong hop'!$A$10:$K$50000,10,0))</f>
        <v/>
      </c>
      <c r="U733" s="230" t="str">
        <f>IF($K733="","",VLOOKUP($K733,'Tong hop'!$A$10:$K$50000,11,0))</f>
        <v/>
      </c>
      <c r="V733" s="231">
        <f t="shared" si="4"/>
        <v>0</v>
      </c>
      <c r="W733" s="231" t="str">
        <f t="shared" si="5"/>
        <v/>
      </c>
      <c r="X733" s="231">
        <f t="shared" si="6"/>
        <v>0</v>
      </c>
      <c r="Y733" s="231" t="str">
        <f t="shared" si="7"/>
        <v/>
      </c>
      <c r="Z733" s="232" t="str">
        <f t="shared" si="8"/>
        <v/>
      </c>
    </row>
    <row r="734" ht="15.75" customHeight="1">
      <c r="A734" s="112"/>
      <c r="B734" s="244"/>
      <c r="C734" s="245"/>
      <c r="D734" s="245"/>
      <c r="E734" s="220" t="str">
        <f>IF($D734="","",VLOOKUP($D734,DMKH!$A$9:$D$50006,2,0))</f>
        <v/>
      </c>
      <c r="F734" s="220" t="str">
        <f>IF($D734="","",VLOOKUP($D734,DMKH!$A$9:$D$50006,3,0))</f>
        <v/>
      </c>
      <c r="G734" s="220" t="str">
        <f>IF($D734="","",VLOOKUP($D734,DMKH!$A$9:$D$50006,4,0))</f>
        <v/>
      </c>
      <c r="H734" s="113"/>
      <c r="I734" s="113"/>
      <c r="J734" s="113"/>
      <c r="K734" s="112"/>
      <c r="L734" s="224" t="str">
        <f>IF($K734="","",VLOOKUP($K734,'Tong hop'!$A$10:$O$50000,2,0))</f>
        <v/>
      </c>
      <c r="M734" s="225" t="str">
        <f>IF($K734="","",VLOOKUP($K734,'Tong hop'!$A$10:$O$50000,3,0))</f>
        <v/>
      </c>
      <c r="N734" s="246"/>
      <c r="O734" s="227" t="str">
        <f t="shared" si="2"/>
        <v/>
      </c>
      <c r="P734" s="158"/>
      <c r="Q734" s="247"/>
      <c r="R734" s="229" t="str">
        <f>IF(LEFT(A734,2)="PX",IF(K734="",0,VLOOKUP(K734,'Tong hop'!$N$10:$O$50000,2,0)),"")</f>
        <v/>
      </c>
      <c r="S734" s="230">
        <f t="shared" si="3"/>
        <v>0</v>
      </c>
      <c r="T734" s="229" t="str">
        <f>IF($K734="","",VLOOKUP($K734,'Tong hop'!$A$10:$K$50000,10,0))</f>
        <v/>
      </c>
      <c r="U734" s="230" t="str">
        <f>IF($K734="","",VLOOKUP($K734,'Tong hop'!$A$10:$K$50000,11,0))</f>
        <v/>
      </c>
      <c r="V734" s="231">
        <f t="shared" si="4"/>
        <v>0</v>
      </c>
      <c r="W734" s="231" t="str">
        <f t="shared" si="5"/>
        <v/>
      </c>
      <c r="X734" s="231">
        <f t="shared" si="6"/>
        <v>0</v>
      </c>
      <c r="Y734" s="231" t="str">
        <f t="shared" si="7"/>
        <v/>
      </c>
      <c r="Z734" s="232" t="str">
        <f t="shared" si="8"/>
        <v/>
      </c>
    </row>
    <row r="735" ht="15.75" customHeight="1">
      <c r="A735" s="112"/>
      <c r="B735" s="244"/>
      <c r="C735" s="245"/>
      <c r="D735" s="245"/>
      <c r="E735" s="220" t="str">
        <f>IF($D735="","",VLOOKUP($D735,DMKH!$A$9:$D$50006,2,0))</f>
        <v/>
      </c>
      <c r="F735" s="220" t="str">
        <f>IF($D735="","",VLOOKUP($D735,DMKH!$A$9:$D$50006,3,0))</f>
        <v/>
      </c>
      <c r="G735" s="220" t="str">
        <f>IF($D735="","",VLOOKUP($D735,DMKH!$A$9:$D$50006,4,0))</f>
        <v/>
      </c>
      <c r="H735" s="113"/>
      <c r="I735" s="113"/>
      <c r="J735" s="113"/>
      <c r="K735" s="112"/>
      <c r="L735" s="224" t="str">
        <f>IF($K735="","",VLOOKUP($K735,'Tong hop'!$A$10:$O$50000,2,0))</f>
        <v/>
      </c>
      <c r="M735" s="225" t="str">
        <f>IF($K735="","",VLOOKUP($K735,'Tong hop'!$A$10:$O$50000,3,0))</f>
        <v/>
      </c>
      <c r="N735" s="246"/>
      <c r="O735" s="227" t="str">
        <f t="shared" si="2"/>
        <v/>
      </c>
      <c r="P735" s="158"/>
      <c r="Q735" s="247"/>
      <c r="R735" s="229" t="str">
        <f>IF(LEFT(A735,2)="PX",IF(K735="",0,VLOOKUP(K735,'Tong hop'!$N$10:$O$50000,2,0)),"")</f>
        <v/>
      </c>
      <c r="S735" s="230">
        <f t="shared" si="3"/>
        <v>0</v>
      </c>
      <c r="T735" s="229" t="str">
        <f>IF($K735="","",VLOOKUP($K735,'Tong hop'!$A$10:$K$50000,10,0))</f>
        <v/>
      </c>
      <c r="U735" s="230" t="str">
        <f>IF($K735="","",VLOOKUP($K735,'Tong hop'!$A$10:$K$50000,11,0))</f>
        <v/>
      </c>
      <c r="V735" s="231">
        <f t="shared" si="4"/>
        <v>0</v>
      </c>
      <c r="W735" s="231" t="str">
        <f t="shared" si="5"/>
        <v/>
      </c>
      <c r="X735" s="231">
        <f t="shared" si="6"/>
        <v>0</v>
      </c>
      <c r="Y735" s="231" t="str">
        <f t="shared" si="7"/>
        <v/>
      </c>
      <c r="Z735" s="232" t="str">
        <f t="shared" si="8"/>
        <v/>
      </c>
    </row>
    <row r="736" ht="15.75" customHeight="1">
      <c r="A736" s="112"/>
      <c r="B736" s="244"/>
      <c r="C736" s="245"/>
      <c r="D736" s="245"/>
      <c r="E736" s="220" t="str">
        <f>IF($D736="","",VLOOKUP($D736,DMKH!$A$9:$D$50006,2,0))</f>
        <v/>
      </c>
      <c r="F736" s="220" t="str">
        <f>IF($D736="","",VLOOKUP($D736,DMKH!$A$9:$D$50006,3,0))</f>
        <v/>
      </c>
      <c r="G736" s="220" t="str">
        <f>IF($D736="","",VLOOKUP($D736,DMKH!$A$9:$D$50006,4,0))</f>
        <v/>
      </c>
      <c r="H736" s="113"/>
      <c r="I736" s="113"/>
      <c r="J736" s="113"/>
      <c r="K736" s="112"/>
      <c r="L736" s="224" t="str">
        <f>IF($K736="","",VLOOKUP($K736,'Tong hop'!$A$10:$O$50000,2,0))</f>
        <v/>
      </c>
      <c r="M736" s="225" t="str">
        <f>IF($K736="","",VLOOKUP($K736,'Tong hop'!$A$10:$O$50000,3,0))</f>
        <v/>
      </c>
      <c r="N736" s="246"/>
      <c r="O736" s="227" t="str">
        <f t="shared" si="2"/>
        <v/>
      </c>
      <c r="P736" s="158"/>
      <c r="Q736" s="247"/>
      <c r="R736" s="229" t="str">
        <f>IF(LEFT(A736,2)="PX",IF(K736="",0,VLOOKUP(K736,'Tong hop'!$N$10:$O$50000,2,0)),"")</f>
        <v/>
      </c>
      <c r="S736" s="230">
        <f t="shared" si="3"/>
        <v>0</v>
      </c>
      <c r="T736" s="229" t="str">
        <f>IF($K736="","",VLOOKUP($K736,'Tong hop'!$A$10:$K$50000,10,0))</f>
        <v/>
      </c>
      <c r="U736" s="230" t="str">
        <f>IF($K736="","",VLOOKUP($K736,'Tong hop'!$A$10:$K$50000,11,0))</f>
        <v/>
      </c>
      <c r="V736" s="231">
        <f t="shared" si="4"/>
        <v>0</v>
      </c>
      <c r="W736" s="231" t="str">
        <f t="shared" si="5"/>
        <v/>
      </c>
      <c r="X736" s="231">
        <f t="shared" si="6"/>
        <v>0</v>
      </c>
      <c r="Y736" s="231" t="str">
        <f t="shared" si="7"/>
        <v/>
      </c>
      <c r="Z736" s="232" t="str">
        <f t="shared" si="8"/>
        <v/>
      </c>
    </row>
    <row r="737" ht="15.75" customHeight="1">
      <c r="A737" s="112"/>
      <c r="B737" s="244"/>
      <c r="C737" s="245"/>
      <c r="D737" s="245"/>
      <c r="E737" s="220" t="str">
        <f>IF($D737="","",VLOOKUP($D737,DMKH!$A$9:$D$50006,2,0))</f>
        <v/>
      </c>
      <c r="F737" s="220" t="str">
        <f>IF($D737="","",VLOOKUP($D737,DMKH!$A$9:$D$50006,3,0))</f>
        <v/>
      </c>
      <c r="G737" s="220" t="str">
        <f>IF($D737="","",VLOOKUP($D737,DMKH!$A$9:$D$50006,4,0))</f>
        <v/>
      </c>
      <c r="H737" s="113"/>
      <c r="I737" s="113"/>
      <c r="J737" s="113"/>
      <c r="K737" s="112"/>
      <c r="L737" s="224" t="str">
        <f>IF($K737="","",VLOOKUP($K737,'Tong hop'!$A$10:$O$50000,2,0))</f>
        <v/>
      </c>
      <c r="M737" s="225" t="str">
        <f>IF($K737="","",VLOOKUP($K737,'Tong hop'!$A$10:$O$50000,3,0))</f>
        <v/>
      </c>
      <c r="N737" s="246"/>
      <c r="O737" s="227" t="str">
        <f t="shared" si="2"/>
        <v/>
      </c>
      <c r="P737" s="158"/>
      <c r="Q737" s="247"/>
      <c r="R737" s="229" t="str">
        <f>IF(LEFT(A737,2)="PX",IF(K737="",0,VLOOKUP(K737,'Tong hop'!$N$10:$O$50000,2,0)),"")</f>
        <v/>
      </c>
      <c r="S737" s="230">
        <f t="shared" si="3"/>
        <v>0</v>
      </c>
      <c r="T737" s="229" t="str">
        <f>IF($K737="","",VLOOKUP($K737,'Tong hop'!$A$10:$K$50000,10,0))</f>
        <v/>
      </c>
      <c r="U737" s="230" t="str">
        <f>IF($K737="","",VLOOKUP($K737,'Tong hop'!$A$10:$K$50000,11,0))</f>
        <v/>
      </c>
      <c r="V737" s="231">
        <f t="shared" si="4"/>
        <v>0</v>
      </c>
      <c r="W737" s="231" t="str">
        <f t="shared" si="5"/>
        <v/>
      </c>
      <c r="X737" s="231">
        <f t="shared" si="6"/>
        <v>0</v>
      </c>
      <c r="Y737" s="231" t="str">
        <f t="shared" si="7"/>
        <v/>
      </c>
      <c r="Z737" s="232" t="str">
        <f t="shared" si="8"/>
        <v/>
      </c>
    </row>
    <row r="738" ht="15.75" customHeight="1">
      <c r="A738" s="112"/>
      <c r="B738" s="244"/>
      <c r="C738" s="245"/>
      <c r="D738" s="245"/>
      <c r="E738" s="220" t="str">
        <f>IF($D738="","",VLOOKUP($D738,DMKH!$A$9:$D$50006,2,0))</f>
        <v/>
      </c>
      <c r="F738" s="220" t="str">
        <f>IF($D738="","",VLOOKUP($D738,DMKH!$A$9:$D$50006,3,0))</f>
        <v/>
      </c>
      <c r="G738" s="220" t="str">
        <f>IF($D738="","",VLOOKUP($D738,DMKH!$A$9:$D$50006,4,0))</f>
        <v/>
      </c>
      <c r="H738" s="113"/>
      <c r="I738" s="113"/>
      <c r="J738" s="113"/>
      <c r="K738" s="112"/>
      <c r="L738" s="224" t="str">
        <f>IF($K738="","",VLOOKUP($K738,'Tong hop'!$A$10:$O$50000,2,0))</f>
        <v/>
      </c>
      <c r="M738" s="225" t="str">
        <f>IF($K738="","",VLOOKUP($K738,'Tong hop'!$A$10:$O$50000,3,0))</f>
        <v/>
      </c>
      <c r="N738" s="246"/>
      <c r="O738" s="227" t="str">
        <f t="shared" si="2"/>
        <v/>
      </c>
      <c r="P738" s="158"/>
      <c r="Q738" s="247"/>
      <c r="R738" s="229" t="str">
        <f>IF(LEFT(A738,2)="PX",IF(K738="",0,VLOOKUP(K738,'Tong hop'!$N$10:$O$50000,2,0)),"")</f>
        <v/>
      </c>
      <c r="S738" s="230">
        <f t="shared" si="3"/>
        <v>0</v>
      </c>
      <c r="T738" s="229" t="str">
        <f>IF($K738="","",VLOOKUP($K738,'Tong hop'!$A$10:$K$50000,10,0))</f>
        <v/>
      </c>
      <c r="U738" s="230" t="str">
        <f>IF($K738="","",VLOOKUP($K738,'Tong hop'!$A$10:$K$50000,11,0))</f>
        <v/>
      </c>
      <c r="V738" s="231">
        <f t="shared" si="4"/>
        <v>0</v>
      </c>
      <c r="W738" s="231" t="str">
        <f t="shared" si="5"/>
        <v/>
      </c>
      <c r="X738" s="231">
        <f t="shared" si="6"/>
        <v>0</v>
      </c>
      <c r="Y738" s="231" t="str">
        <f t="shared" si="7"/>
        <v/>
      </c>
      <c r="Z738" s="232" t="str">
        <f t="shared" si="8"/>
        <v/>
      </c>
    </row>
    <row r="739" ht="15.75" customHeight="1">
      <c r="A739" s="112"/>
      <c r="B739" s="244"/>
      <c r="C739" s="245"/>
      <c r="D739" s="245"/>
      <c r="E739" s="220" t="str">
        <f>IF($D739="","",VLOOKUP($D739,DMKH!$A$9:$D$50006,2,0))</f>
        <v/>
      </c>
      <c r="F739" s="220" t="str">
        <f>IF($D739="","",VLOOKUP($D739,DMKH!$A$9:$D$50006,3,0))</f>
        <v/>
      </c>
      <c r="G739" s="220" t="str">
        <f>IF($D739="","",VLOOKUP($D739,DMKH!$A$9:$D$50006,4,0))</f>
        <v/>
      </c>
      <c r="H739" s="113"/>
      <c r="I739" s="113"/>
      <c r="J739" s="113"/>
      <c r="K739" s="112"/>
      <c r="L739" s="224" t="str">
        <f>IF($K739="","",VLOOKUP($K739,'Tong hop'!$A$10:$O$50000,2,0))</f>
        <v/>
      </c>
      <c r="M739" s="225" t="str">
        <f>IF($K739="","",VLOOKUP($K739,'Tong hop'!$A$10:$O$50000,3,0))</f>
        <v/>
      </c>
      <c r="N739" s="246"/>
      <c r="O739" s="227" t="str">
        <f t="shared" si="2"/>
        <v/>
      </c>
      <c r="P739" s="158"/>
      <c r="Q739" s="247"/>
      <c r="R739" s="229" t="str">
        <f>IF(LEFT(A739,2)="PX",IF(K739="",0,VLOOKUP(K739,'Tong hop'!$N$10:$O$50000,2,0)),"")</f>
        <v/>
      </c>
      <c r="S739" s="230">
        <f t="shared" si="3"/>
        <v>0</v>
      </c>
      <c r="T739" s="229" t="str">
        <f>IF($K739="","",VLOOKUP($K739,'Tong hop'!$A$10:$K$50000,10,0))</f>
        <v/>
      </c>
      <c r="U739" s="230" t="str">
        <f>IF($K739="","",VLOOKUP($K739,'Tong hop'!$A$10:$K$50000,11,0))</f>
        <v/>
      </c>
      <c r="V739" s="231">
        <f t="shared" si="4"/>
        <v>0</v>
      </c>
      <c r="W739" s="231" t="str">
        <f t="shared" si="5"/>
        <v/>
      </c>
      <c r="X739" s="231">
        <f t="shared" si="6"/>
        <v>0</v>
      </c>
      <c r="Y739" s="231" t="str">
        <f t="shared" si="7"/>
        <v/>
      </c>
      <c r="Z739" s="232" t="str">
        <f t="shared" si="8"/>
        <v/>
      </c>
    </row>
    <row r="740" ht="15.75" customHeight="1">
      <c r="A740" s="112"/>
      <c r="B740" s="244"/>
      <c r="C740" s="245"/>
      <c r="D740" s="245"/>
      <c r="E740" s="220" t="str">
        <f>IF($D740="","",VLOOKUP($D740,DMKH!$A$9:$D$50006,2,0))</f>
        <v/>
      </c>
      <c r="F740" s="220" t="str">
        <f>IF($D740="","",VLOOKUP($D740,DMKH!$A$9:$D$50006,3,0))</f>
        <v/>
      </c>
      <c r="G740" s="220" t="str">
        <f>IF($D740="","",VLOOKUP($D740,DMKH!$A$9:$D$50006,4,0))</f>
        <v/>
      </c>
      <c r="H740" s="113"/>
      <c r="I740" s="113"/>
      <c r="J740" s="113"/>
      <c r="K740" s="112"/>
      <c r="L740" s="224" t="str">
        <f>IF($K740="","",VLOOKUP($K740,'Tong hop'!$A$10:$O$50000,2,0))</f>
        <v/>
      </c>
      <c r="M740" s="225" t="str">
        <f>IF($K740="","",VLOOKUP($K740,'Tong hop'!$A$10:$O$50000,3,0))</f>
        <v/>
      </c>
      <c r="N740" s="246"/>
      <c r="O740" s="227" t="str">
        <f t="shared" si="2"/>
        <v/>
      </c>
      <c r="P740" s="158"/>
      <c r="Q740" s="247"/>
      <c r="R740" s="229" t="str">
        <f>IF(LEFT(A740,2)="PX",IF(K740="",0,VLOOKUP(K740,'Tong hop'!$N$10:$O$50000,2,0)),"")</f>
        <v/>
      </c>
      <c r="S740" s="230">
        <f t="shared" si="3"/>
        <v>0</v>
      </c>
      <c r="T740" s="229" t="str">
        <f>IF($K740="","",VLOOKUP($K740,'Tong hop'!$A$10:$K$50000,10,0))</f>
        <v/>
      </c>
      <c r="U740" s="230" t="str">
        <f>IF($K740="","",VLOOKUP($K740,'Tong hop'!$A$10:$K$50000,11,0))</f>
        <v/>
      </c>
      <c r="V740" s="231">
        <f t="shared" si="4"/>
        <v>0</v>
      </c>
      <c r="W740" s="231" t="str">
        <f t="shared" si="5"/>
        <v/>
      </c>
      <c r="X740" s="231">
        <f t="shared" si="6"/>
        <v>0</v>
      </c>
      <c r="Y740" s="231" t="str">
        <f t="shared" si="7"/>
        <v/>
      </c>
      <c r="Z740" s="232" t="str">
        <f t="shared" si="8"/>
        <v/>
      </c>
    </row>
    <row r="741" ht="15.75" customHeight="1">
      <c r="A741" s="112"/>
      <c r="B741" s="244"/>
      <c r="C741" s="245"/>
      <c r="D741" s="245"/>
      <c r="E741" s="220" t="str">
        <f>IF($D741="","",VLOOKUP($D741,DMKH!$A$9:$D$50006,2,0))</f>
        <v/>
      </c>
      <c r="F741" s="220" t="str">
        <f>IF($D741="","",VLOOKUP($D741,DMKH!$A$9:$D$50006,3,0))</f>
        <v/>
      </c>
      <c r="G741" s="220" t="str">
        <f>IF($D741="","",VLOOKUP($D741,DMKH!$A$9:$D$50006,4,0))</f>
        <v/>
      </c>
      <c r="H741" s="113"/>
      <c r="I741" s="113"/>
      <c r="J741" s="113"/>
      <c r="K741" s="112"/>
      <c r="L741" s="224" t="str">
        <f>IF($K741="","",VLOOKUP($K741,'Tong hop'!$A$10:$O$50000,2,0))</f>
        <v/>
      </c>
      <c r="M741" s="225" t="str">
        <f>IF($K741="","",VLOOKUP($K741,'Tong hop'!$A$10:$O$50000,3,0))</f>
        <v/>
      </c>
      <c r="N741" s="246"/>
      <c r="O741" s="227" t="str">
        <f t="shared" si="2"/>
        <v/>
      </c>
      <c r="P741" s="158"/>
      <c r="Q741" s="247"/>
      <c r="R741" s="229" t="str">
        <f>IF(LEFT(A741,2)="PX",IF(K741="",0,VLOOKUP(K741,'Tong hop'!$N$10:$O$50000,2,0)),"")</f>
        <v/>
      </c>
      <c r="S741" s="230">
        <f t="shared" si="3"/>
        <v>0</v>
      </c>
      <c r="T741" s="229" t="str">
        <f>IF($K741="","",VLOOKUP($K741,'Tong hop'!$A$10:$K$50000,10,0))</f>
        <v/>
      </c>
      <c r="U741" s="230" t="str">
        <f>IF($K741="","",VLOOKUP($K741,'Tong hop'!$A$10:$K$50000,11,0))</f>
        <v/>
      </c>
      <c r="V741" s="231">
        <f t="shared" si="4"/>
        <v>0</v>
      </c>
      <c r="W741" s="231" t="str">
        <f t="shared" si="5"/>
        <v/>
      </c>
      <c r="X741" s="231">
        <f t="shared" si="6"/>
        <v>0</v>
      </c>
      <c r="Y741" s="231" t="str">
        <f t="shared" si="7"/>
        <v/>
      </c>
      <c r="Z741" s="232" t="str">
        <f t="shared" si="8"/>
        <v/>
      </c>
    </row>
    <row r="742" ht="15.75" customHeight="1">
      <c r="A742" s="112"/>
      <c r="B742" s="244"/>
      <c r="C742" s="245"/>
      <c r="D742" s="245"/>
      <c r="E742" s="220" t="str">
        <f>IF($D742="","",VLOOKUP($D742,DMKH!$A$9:$D$50006,2,0))</f>
        <v/>
      </c>
      <c r="F742" s="220" t="str">
        <f>IF($D742="","",VLOOKUP($D742,DMKH!$A$9:$D$50006,3,0))</f>
        <v/>
      </c>
      <c r="G742" s="220" t="str">
        <f>IF($D742="","",VLOOKUP($D742,DMKH!$A$9:$D$50006,4,0))</f>
        <v/>
      </c>
      <c r="H742" s="113"/>
      <c r="I742" s="113"/>
      <c r="J742" s="113"/>
      <c r="K742" s="112"/>
      <c r="L742" s="224" t="str">
        <f>IF($K742="","",VLOOKUP($K742,'Tong hop'!$A$10:$O$50000,2,0))</f>
        <v/>
      </c>
      <c r="M742" s="225" t="str">
        <f>IF($K742="","",VLOOKUP($K742,'Tong hop'!$A$10:$O$50000,3,0))</f>
        <v/>
      </c>
      <c r="N742" s="246"/>
      <c r="O742" s="227" t="str">
        <f t="shared" si="2"/>
        <v/>
      </c>
      <c r="P742" s="158"/>
      <c r="Q742" s="247"/>
      <c r="R742" s="229" t="str">
        <f>IF(LEFT(A742,2)="PX",IF(K742="",0,VLOOKUP(K742,'Tong hop'!$N$10:$O$50000,2,0)),"")</f>
        <v/>
      </c>
      <c r="S742" s="230">
        <f t="shared" si="3"/>
        <v>0</v>
      </c>
      <c r="T742" s="229" t="str">
        <f>IF($K742="","",VLOOKUP($K742,'Tong hop'!$A$10:$K$50000,10,0))</f>
        <v/>
      </c>
      <c r="U742" s="230" t="str">
        <f>IF($K742="","",VLOOKUP($K742,'Tong hop'!$A$10:$K$50000,11,0))</f>
        <v/>
      </c>
      <c r="V742" s="231">
        <f t="shared" si="4"/>
        <v>0</v>
      </c>
      <c r="W742" s="231" t="str">
        <f t="shared" si="5"/>
        <v/>
      </c>
      <c r="X742" s="231">
        <f t="shared" si="6"/>
        <v>0</v>
      </c>
      <c r="Y742" s="231" t="str">
        <f t="shared" si="7"/>
        <v/>
      </c>
      <c r="Z742" s="232" t="str">
        <f t="shared" si="8"/>
        <v/>
      </c>
    </row>
    <row r="743" ht="15.75" customHeight="1">
      <c r="A743" s="112"/>
      <c r="B743" s="244"/>
      <c r="C743" s="245"/>
      <c r="D743" s="245"/>
      <c r="E743" s="220" t="str">
        <f>IF($D743="","",VLOOKUP($D743,DMKH!$A$9:$D$50006,2,0))</f>
        <v/>
      </c>
      <c r="F743" s="220" t="str">
        <f>IF($D743="","",VLOOKUP($D743,DMKH!$A$9:$D$50006,3,0))</f>
        <v/>
      </c>
      <c r="G743" s="220" t="str">
        <f>IF($D743="","",VLOOKUP($D743,DMKH!$A$9:$D$50006,4,0))</f>
        <v/>
      </c>
      <c r="H743" s="113"/>
      <c r="I743" s="113"/>
      <c r="J743" s="113"/>
      <c r="K743" s="112"/>
      <c r="L743" s="224" t="str">
        <f>IF($K743="","",VLOOKUP($K743,'Tong hop'!$A$10:$O$50000,2,0))</f>
        <v/>
      </c>
      <c r="M743" s="225" t="str">
        <f>IF($K743="","",VLOOKUP($K743,'Tong hop'!$A$10:$O$50000,3,0))</f>
        <v/>
      </c>
      <c r="N743" s="246"/>
      <c r="O743" s="227" t="str">
        <f t="shared" si="2"/>
        <v/>
      </c>
      <c r="P743" s="158"/>
      <c r="Q743" s="247"/>
      <c r="R743" s="229" t="str">
        <f>IF(LEFT(A743,2)="PX",IF(K743="",0,VLOOKUP(K743,'Tong hop'!$N$10:$O$50000,2,0)),"")</f>
        <v/>
      </c>
      <c r="S743" s="230">
        <f t="shared" si="3"/>
        <v>0</v>
      </c>
      <c r="T743" s="229" t="str">
        <f>IF($K743="","",VLOOKUP($K743,'Tong hop'!$A$10:$K$50000,10,0))</f>
        <v/>
      </c>
      <c r="U743" s="230" t="str">
        <f>IF($K743="","",VLOOKUP($K743,'Tong hop'!$A$10:$K$50000,11,0))</f>
        <v/>
      </c>
      <c r="V743" s="231">
        <f t="shared" si="4"/>
        <v>0</v>
      </c>
      <c r="W743" s="231" t="str">
        <f t="shared" si="5"/>
        <v/>
      </c>
      <c r="X743" s="231">
        <f t="shared" si="6"/>
        <v>0</v>
      </c>
      <c r="Y743" s="231" t="str">
        <f t="shared" si="7"/>
        <v/>
      </c>
      <c r="Z743" s="232" t="str">
        <f t="shared" si="8"/>
        <v/>
      </c>
    </row>
    <row r="744" ht="15.75" customHeight="1">
      <c r="A744" s="112"/>
      <c r="B744" s="244"/>
      <c r="C744" s="245"/>
      <c r="D744" s="245"/>
      <c r="E744" s="220" t="str">
        <f>IF($D744="","",VLOOKUP($D744,DMKH!$A$9:$D$50006,2,0))</f>
        <v/>
      </c>
      <c r="F744" s="220" t="str">
        <f>IF($D744="","",VLOOKUP($D744,DMKH!$A$9:$D$50006,3,0))</f>
        <v/>
      </c>
      <c r="G744" s="220" t="str">
        <f>IF($D744="","",VLOOKUP($D744,DMKH!$A$9:$D$50006,4,0))</f>
        <v/>
      </c>
      <c r="H744" s="113"/>
      <c r="I744" s="113"/>
      <c r="J744" s="113"/>
      <c r="K744" s="112"/>
      <c r="L744" s="224" t="str">
        <f>IF($K744="","",VLOOKUP($K744,'Tong hop'!$A$10:$O$50000,2,0))</f>
        <v/>
      </c>
      <c r="M744" s="225" t="str">
        <f>IF($K744="","",VLOOKUP($K744,'Tong hop'!$A$10:$O$50000,3,0))</f>
        <v/>
      </c>
      <c r="N744" s="246"/>
      <c r="O744" s="227" t="str">
        <f t="shared" si="2"/>
        <v/>
      </c>
      <c r="P744" s="158"/>
      <c r="Q744" s="247"/>
      <c r="R744" s="229" t="str">
        <f>IF(LEFT(A744,2)="PX",IF(K744="",0,VLOOKUP(K744,'Tong hop'!$N$10:$O$50000,2,0)),"")</f>
        <v/>
      </c>
      <c r="S744" s="230">
        <f t="shared" si="3"/>
        <v>0</v>
      </c>
      <c r="T744" s="229" t="str">
        <f>IF($K744="","",VLOOKUP($K744,'Tong hop'!$A$10:$K$50000,10,0))</f>
        <v/>
      </c>
      <c r="U744" s="230" t="str">
        <f>IF($K744="","",VLOOKUP($K744,'Tong hop'!$A$10:$K$50000,11,0))</f>
        <v/>
      </c>
      <c r="V744" s="231">
        <f t="shared" si="4"/>
        <v>0</v>
      </c>
      <c r="W744" s="231" t="str">
        <f t="shared" si="5"/>
        <v/>
      </c>
      <c r="X744" s="231">
        <f t="shared" si="6"/>
        <v>0</v>
      </c>
      <c r="Y744" s="231" t="str">
        <f t="shared" si="7"/>
        <v/>
      </c>
      <c r="Z744" s="232" t="str">
        <f t="shared" si="8"/>
        <v/>
      </c>
    </row>
    <row r="745" ht="15.75" customHeight="1">
      <c r="A745" s="112"/>
      <c r="B745" s="244"/>
      <c r="C745" s="245"/>
      <c r="D745" s="245"/>
      <c r="E745" s="220" t="str">
        <f>IF($D745="","",VLOOKUP($D745,DMKH!$A$9:$D$50006,2,0))</f>
        <v/>
      </c>
      <c r="F745" s="220" t="str">
        <f>IF($D745="","",VLOOKUP($D745,DMKH!$A$9:$D$50006,3,0))</f>
        <v/>
      </c>
      <c r="G745" s="220" t="str">
        <f>IF($D745="","",VLOOKUP($D745,DMKH!$A$9:$D$50006,4,0))</f>
        <v/>
      </c>
      <c r="H745" s="113"/>
      <c r="I745" s="113"/>
      <c r="J745" s="113"/>
      <c r="K745" s="112"/>
      <c r="L745" s="224" t="str">
        <f>IF($K745="","",VLOOKUP($K745,'Tong hop'!$A$10:$O$50000,2,0))</f>
        <v/>
      </c>
      <c r="M745" s="225" t="str">
        <f>IF($K745="","",VLOOKUP($K745,'Tong hop'!$A$10:$O$50000,3,0))</f>
        <v/>
      </c>
      <c r="N745" s="246"/>
      <c r="O745" s="227" t="str">
        <f t="shared" si="2"/>
        <v/>
      </c>
      <c r="P745" s="158"/>
      <c r="Q745" s="247"/>
      <c r="R745" s="229" t="str">
        <f>IF(LEFT(A745,2)="PX",IF(K745="",0,VLOOKUP(K745,'Tong hop'!$N$10:$O$50000,2,0)),"")</f>
        <v/>
      </c>
      <c r="S745" s="230">
        <f t="shared" si="3"/>
        <v>0</v>
      </c>
      <c r="T745" s="229" t="str">
        <f>IF($K745="","",VLOOKUP($K745,'Tong hop'!$A$10:$K$50000,10,0))</f>
        <v/>
      </c>
      <c r="U745" s="230" t="str">
        <f>IF($K745="","",VLOOKUP($K745,'Tong hop'!$A$10:$K$50000,11,0))</f>
        <v/>
      </c>
      <c r="V745" s="231">
        <f t="shared" si="4"/>
        <v>0</v>
      </c>
      <c r="W745" s="231" t="str">
        <f t="shared" si="5"/>
        <v/>
      </c>
      <c r="X745" s="231">
        <f t="shared" si="6"/>
        <v>0</v>
      </c>
      <c r="Y745" s="231" t="str">
        <f t="shared" si="7"/>
        <v/>
      </c>
      <c r="Z745" s="232" t="str">
        <f t="shared" si="8"/>
        <v/>
      </c>
    </row>
    <row r="746" ht="15.75" customHeight="1">
      <c r="A746" s="112"/>
      <c r="B746" s="244"/>
      <c r="C746" s="245"/>
      <c r="D746" s="245"/>
      <c r="E746" s="220" t="str">
        <f>IF($D746="","",VLOOKUP($D746,DMKH!$A$9:$D$50006,2,0))</f>
        <v/>
      </c>
      <c r="F746" s="220" t="str">
        <f>IF($D746="","",VLOOKUP($D746,DMKH!$A$9:$D$50006,3,0))</f>
        <v/>
      </c>
      <c r="G746" s="220" t="str">
        <f>IF($D746="","",VLOOKUP($D746,DMKH!$A$9:$D$50006,4,0))</f>
        <v/>
      </c>
      <c r="H746" s="113"/>
      <c r="I746" s="113"/>
      <c r="J746" s="113"/>
      <c r="K746" s="112"/>
      <c r="L746" s="224" t="str">
        <f>IF($K746="","",VLOOKUP($K746,'Tong hop'!$A$10:$O$50000,2,0))</f>
        <v/>
      </c>
      <c r="M746" s="225" t="str">
        <f>IF($K746="","",VLOOKUP($K746,'Tong hop'!$A$10:$O$50000,3,0))</f>
        <v/>
      </c>
      <c r="N746" s="246"/>
      <c r="O746" s="227" t="str">
        <f t="shared" si="2"/>
        <v/>
      </c>
      <c r="P746" s="158"/>
      <c r="Q746" s="247"/>
      <c r="R746" s="229" t="str">
        <f>IF(LEFT(A746,2)="PX",IF(K746="",0,VLOOKUP(K746,'Tong hop'!$N$10:$O$50000,2,0)),"")</f>
        <v/>
      </c>
      <c r="S746" s="230">
        <f t="shared" si="3"/>
        <v>0</v>
      </c>
      <c r="T746" s="229" t="str">
        <f>IF($K746="","",VLOOKUP($K746,'Tong hop'!$A$10:$K$50000,10,0))</f>
        <v/>
      </c>
      <c r="U746" s="230" t="str">
        <f>IF($K746="","",VLOOKUP($K746,'Tong hop'!$A$10:$K$50000,11,0))</f>
        <v/>
      </c>
      <c r="V746" s="231">
        <f t="shared" si="4"/>
        <v>0</v>
      </c>
      <c r="W746" s="231" t="str">
        <f t="shared" si="5"/>
        <v/>
      </c>
      <c r="X746" s="231">
        <f t="shared" si="6"/>
        <v>0</v>
      </c>
      <c r="Y746" s="231" t="str">
        <f t="shared" si="7"/>
        <v/>
      </c>
      <c r="Z746" s="232" t="str">
        <f t="shared" si="8"/>
        <v/>
      </c>
    </row>
    <row r="747" ht="15.75" customHeight="1">
      <c r="A747" s="112"/>
      <c r="B747" s="244"/>
      <c r="C747" s="245"/>
      <c r="D747" s="245"/>
      <c r="E747" s="220" t="str">
        <f>IF($D747="","",VLOOKUP($D747,DMKH!$A$9:$D$50006,2,0))</f>
        <v/>
      </c>
      <c r="F747" s="220" t="str">
        <f>IF($D747="","",VLOOKUP($D747,DMKH!$A$9:$D$50006,3,0))</f>
        <v/>
      </c>
      <c r="G747" s="220" t="str">
        <f>IF($D747="","",VLOOKUP($D747,DMKH!$A$9:$D$50006,4,0))</f>
        <v/>
      </c>
      <c r="H747" s="113"/>
      <c r="I747" s="113"/>
      <c r="J747" s="113"/>
      <c r="K747" s="112"/>
      <c r="L747" s="224" t="str">
        <f>IF($K747="","",VLOOKUP($K747,'Tong hop'!$A$10:$O$50000,2,0))</f>
        <v/>
      </c>
      <c r="M747" s="225" t="str">
        <f>IF($K747="","",VLOOKUP($K747,'Tong hop'!$A$10:$O$50000,3,0))</f>
        <v/>
      </c>
      <c r="N747" s="246"/>
      <c r="O747" s="227" t="str">
        <f t="shared" si="2"/>
        <v/>
      </c>
      <c r="P747" s="158"/>
      <c r="Q747" s="247"/>
      <c r="R747" s="229" t="str">
        <f>IF(LEFT(A747,2)="PX",IF(K747="",0,VLOOKUP(K747,'Tong hop'!$N$10:$O$50000,2,0)),"")</f>
        <v/>
      </c>
      <c r="S747" s="230">
        <f t="shared" si="3"/>
        <v>0</v>
      </c>
      <c r="T747" s="229" t="str">
        <f>IF($K747="","",VLOOKUP($K747,'Tong hop'!$A$10:$K$50000,10,0))</f>
        <v/>
      </c>
      <c r="U747" s="230" t="str">
        <f>IF($K747="","",VLOOKUP($K747,'Tong hop'!$A$10:$K$50000,11,0))</f>
        <v/>
      </c>
      <c r="V747" s="231">
        <f t="shared" si="4"/>
        <v>0</v>
      </c>
      <c r="W747" s="231" t="str">
        <f t="shared" si="5"/>
        <v/>
      </c>
      <c r="X747" s="231">
        <f t="shared" si="6"/>
        <v>0</v>
      </c>
      <c r="Y747" s="231" t="str">
        <f t="shared" si="7"/>
        <v/>
      </c>
      <c r="Z747" s="232" t="str">
        <f t="shared" si="8"/>
        <v/>
      </c>
    </row>
    <row r="748" ht="15.75" customHeight="1">
      <c r="A748" s="112"/>
      <c r="B748" s="244"/>
      <c r="C748" s="245"/>
      <c r="D748" s="245"/>
      <c r="E748" s="220" t="str">
        <f>IF($D748="","",VLOOKUP($D748,DMKH!$A$9:$D$50006,2,0))</f>
        <v/>
      </c>
      <c r="F748" s="220" t="str">
        <f>IF($D748="","",VLOOKUP($D748,DMKH!$A$9:$D$50006,3,0))</f>
        <v/>
      </c>
      <c r="G748" s="220" t="str">
        <f>IF($D748="","",VLOOKUP($D748,DMKH!$A$9:$D$50006,4,0))</f>
        <v/>
      </c>
      <c r="H748" s="113"/>
      <c r="I748" s="113"/>
      <c r="J748" s="113"/>
      <c r="K748" s="112"/>
      <c r="L748" s="224" t="str">
        <f>IF($K748="","",VLOOKUP($K748,'Tong hop'!$A$10:$O$50000,2,0))</f>
        <v/>
      </c>
      <c r="M748" s="225" t="str">
        <f>IF($K748="","",VLOOKUP($K748,'Tong hop'!$A$10:$O$50000,3,0))</f>
        <v/>
      </c>
      <c r="N748" s="246"/>
      <c r="O748" s="227" t="str">
        <f t="shared" si="2"/>
        <v/>
      </c>
      <c r="P748" s="158"/>
      <c r="Q748" s="247"/>
      <c r="R748" s="229" t="str">
        <f>IF(LEFT(A748,2)="PX",IF(K748="",0,VLOOKUP(K748,'Tong hop'!$N$10:$O$50000,2,0)),"")</f>
        <v/>
      </c>
      <c r="S748" s="230">
        <f t="shared" si="3"/>
        <v>0</v>
      </c>
      <c r="T748" s="229" t="str">
        <f>IF($K748="","",VLOOKUP($K748,'Tong hop'!$A$10:$K$50000,10,0))</f>
        <v/>
      </c>
      <c r="U748" s="230" t="str">
        <f>IF($K748="","",VLOOKUP($K748,'Tong hop'!$A$10:$K$50000,11,0))</f>
        <v/>
      </c>
      <c r="V748" s="231">
        <f t="shared" si="4"/>
        <v>0</v>
      </c>
      <c r="W748" s="231" t="str">
        <f t="shared" si="5"/>
        <v/>
      </c>
      <c r="X748" s="231">
        <f t="shared" si="6"/>
        <v>0</v>
      </c>
      <c r="Y748" s="231" t="str">
        <f t="shared" si="7"/>
        <v/>
      </c>
      <c r="Z748" s="232" t="str">
        <f t="shared" si="8"/>
        <v/>
      </c>
    </row>
    <row r="749" ht="15.75" customHeight="1">
      <c r="A749" s="112"/>
      <c r="B749" s="244"/>
      <c r="C749" s="245"/>
      <c r="D749" s="245"/>
      <c r="E749" s="220" t="str">
        <f>IF($D749="","",VLOOKUP($D749,DMKH!$A$9:$D$50006,2,0))</f>
        <v/>
      </c>
      <c r="F749" s="220" t="str">
        <f>IF($D749="","",VLOOKUP($D749,DMKH!$A$9:$D$50006,3,0))</f>
        <v/>
      </c>
      <c r="G749" s="220" t="str">
        <f>IF($D749="","",VLOOKUP($D749,DMKH!$A$9:$D$50006,4,0))</f>
        <v/>
      </c>
      <c r="H749" s="113"/>
      <c r="I749" s="113"/>
      <c r="J749" s="113"/>
      <c r="K749" s="112"/>
      <c r="L749" s="224" t="str">
        <f>IF($K749="","",VLOOKUP($K749,'Tong hop'!$A$10:$O$50000,2,0))</f>
        <v/>
      </c>
      <c r="M749" s="225" t="str">
        <f>IF($K749="","",VLOOKUP($K749,'Tong hop'!$A$10:$O$50000,3,0))</f>
        <v/>
      </c>
      <c r="N749" s="246"/>
      <c r="O749" s="227" t="str">
        <f t="shared" si="2"/>
        <v/>
      </c>
      <c r="P749" s="158"/>
      <c r="Q749" s="247"/>
      <c r="R749" s="229" t="str">
        <f>IF(LEFT(A749,2)="PX",IF(K749="",0,VLOOKUP(K749,'Tong hop'!$N$10:$O$50000,2,0)),"")</f>
        <v/>
      </c>
      <c r="S749" s="230">
        <f t="shared" si="3"/>
        <v>0</v>
      </c>
      <c r="T749" s="229" t="str">
        <f>IF($K749="","",VLOOKUP($K749,'Tong hop'!$A$10:$K$50000,10,0))</f>
        <v/>
      </c>
      <c r="U749" s="230" t="str">
        <f>IF($K749="","",VLOOKUP($K749,'Tong hop'!$A$10:$K$50000,11,0))</f>
        <v/>
      </c>
      <c r="V749" s="231">
        <f t="shared" si="4"/>
        <v>0</v>
      </c>
      <c r="W749" s="231" t="str">
        <f t="shared" si="5"/>
        <v/>
      </c>
      <c r="X749" s="231">
        <f t="shared" si="6"/>
        <v>0</v>
      </c>
      <c r="Y749" s="231" t="str">
        <f t="shared" si="7"/>
        <v/>
      </c>
      <c r="Z749" s="232" t="str">
        <f t="shared" si="8"/>
        <v/>
      </c>
    </row>
    <row r="750" ht="15.75" customHeight="1">
      <c r="A750" s="112"/>
      <c r="B750" s="244"/>
      <c r="C750" s="245"/>
      <c r="D750" s="245"/>
      <c r="E750" s="220" t="str">
        <f>IF($D750="","",VLOOKUP($D750,DMKH!$A$9:$D$50006,2,0))</f>
        <v/>
      </c>
      <c r="F750" s="220" t="str">
        <f>IF($D750="","",VLOOKUP($D750,DMKH!$A$9:$D$50006,3,0))</f>
        <v/>
      </c>
      <c r="G750" s="220" t="str">
        <f>IF($D750="","",VLOOKUP($D750,DMKH!$A$9:$D$50006,4,0))</f>
        <v/>
      </c>
      <c r="H750" s="113"/>
      <c r="I750" s="113"/>
      <c r="J750" s="113"/>
      <c r="K750" s="112"/>
      <c r="L750" s="224" t="str">
        <f>IF($K750="","",VLOOKUP($K750,'Tong hop'!$A$10:$O$50000,2,0))</f>
        <v/>
      </c>
      <c r="M750" s="225" t="str">
        <f>IF($K750="","",VLOOKUP($K750,'Tong hop'!$A$10:$O$50000,3,0))</f>
        <v/>
      </c>
      <c r="N750" s="246"/>
      <c r="O750" s="227" t="str">
        <f t="shared" si="2"/>
        <v/>
      </c>
      <c r="P750" s="158"/>
      <c r="Q750" s="247"/>
      <c r="R750" s="229" t="str">
        <f>IF(LEFT(A750,2)="PX",IF(K750="",0,VLOOKUP(K750,'Tong hop'!$N$10:$O$50000,2,0)),"")</f>
        <v/>
      </c>
      <c r="S750" s="230">
        <f t="shared" si="3"/>
        <v>0</v>
      </c>
      <c r="T750" s="229" t="str">
        <f>IF($K750="","",VLOOKUP($K750,'Tong hop'!$A$10:$K$50000,10,0))</f>
        <v/>
      </c>
      <c r="U750" s="230" t="str">
        <f>IF($K750="","",VLOOKUP($K750,'Tong hop'!$A$10:$K$50000,11,0))</f>
        <v/>
      </c>
      <c r="V750" s="231">
        <f t="shared" si="4"/>
        <v>0</v>
      </c>
      <c r="W750" s="231" t="str">
        <f t="shared" si="5"/>
        <v/>
      </c>
      <c r="X750" s="231">
        <f t="shared" si="6"/>
        <v>0</v>
      </c>
      <c r="Y750" s="231" t="str">
        <f t="shared" si="7"/>
        <v/>
      </c>
      <c r="Z750" s="232" t="str">
        <f t="shared" si="8"/>
        <v/>
      </c>
    </row>
    <row r="751" ht="15.75" customHeight="1">
      <c r="A751" s="112"/>
      <c r="B751" s="244"/>
      <c r="C751" s="245"/>
      <c r="D751" s="245"/>
      <c r="E751" s="220" t="str">
        <f>IF($D751="","",VLOOKUP($D751,DMKH!$A$9:$D$50006,2,0))</f>
        <v/>
      </c>
      <c r="F751" s="220" t="str">
        <f>IF($D751="","",VLOOKUP($D751,DMKH!$A$9:$D$50006,3,0))</f>
        <v/>
      </c>
      <c r="G751" s="220" t="str">
        <f>IF($D751="","",VLOOKUP($D751,DMKH!$A$9:$D$50006,4,0))</f>
        <v/>
      </c>
      <c r="H751" s="113"/>
      <c r="I751" s="113"/>
      <c r="J751" s="113"/>
      <c r="K751" s="112"/>
      <c r="L751" s="224" t="str">
        <f>IF($K751="","",VLOOKUP($K751,'Tong hop'!$A$10:$O$50000,2,0))</f>
        <v/>
      </c>
      <c r="M751" s="225" t="str">
        <f>IF($K751="","",VLOOKUP($K751,'Tong hop'!$A$10:$O$50000,3,0))</f>
        <v/>
      </c>
      <c r="N751" s="246"/>
      <c r="O751" s="227" t="str">
        <f t="shared" si="2"/>
        <v/>
      </c>
      <c r="P751" s="158"/>
      <c r="Q751" s="247"/>
      <c r="R751" s="229" t="str">
        <f>IF(LEFT(A751,2)="PX",IF(K751="",0,VLOOKUP(K751,'Tong hop'!$N$10:$O$50000,2,0)),"")</f>
        <v/>
      </c>
      <c r="S751" s="230">
        <f t="shared" si="3"/>
        <v>0</v>
      </c>
      <c r="T751" s="229" t="str">
        <f>IF($K751="","",VLOOKUP($K751,'Tong hop'!$A$10:$K$50000,10,0))</f>
        <v/>
      </c>
      <c r="U751" s="230" t="str">
        <f>IF($K751="","",VLOOKUP($K751,'Tong hop'!$A$10:$K$50000,11,0))</f>
        <v/>
      </c>
      <c r="V751" s="231">
        <f t="shared" si="4"/>
        <v>0</v>
      </c>
      <c r="W751" s="231" t="str">
        <f t="shared" si="5"/>
        <v/>
      </c>
      <c r="X751" s="231">
        <f t="shared" si="6"/>
        <v>0</v>
      </c>
      <c r="Y751" s="231" t="str">
        <f t="shared" si="7"/>
        <v/>
      </c>
      <c r="Z751" s="232" t="str">
        <f t="shared" si="8"/>
        <v/>
      </c>
    </row>
    <row r="752" ht="15.75" customHeight="1">
      <c r="A752" s="112"/>
      <c r="B752" s="244"/>
      <c r="C752" s="245"/>
      <c r="D752" s="245"/>
      <c r="E752" s="220" t="str">
        <f>IF($D752="","",VLOOKUP($D752,DMKH!$A$9:$D$50006,2,0))</f>
        <v/>
      </c>
      <c r="F752" s="220" t="str">
        <f>IF($D752="","",VLOOKUP($D752,DMKH!$A$9:$D$50006,3,0))</f>
        <v/>
      </c>
      <c r="G752" s="220" t="str">
        <f>IF($D752="","",VLOOKUP($D752,DMKH!$A$9:$D$50006,4,0))</f>
        <v/>
      </c>
      <c r="H752" s="113"/>
      <c r="I752" s="113"/>
      <c r="J752" s="113"/>
      <c r="K752" s="112"/>
      <c r="L752" s="224" t="str">
        <f>IF($K752="","",VLOOKUP($K752,'Tong hop'!$A$10:$O$50000,2,0))</f>
        <v/>
      </c>
      <c r="M752" s="225" t="str">
        <f>IF($K752="","",VLOOKUP($K752,'Tong hop'!$A$10:$O$50000,3,0))</f>
        <v/>
      </c>
      <c r="N752" s="246"/>
      <c r="O752" s="227" t="str">
        <f t="shared" si="2"/>
        <v/>
      </c>
      <c r="P752" s="158"/>
      <c r="Q752" s="247"/>
      <c r="R752" s="229" t="str">
        <f>IF(LEFT(A752,2)="PX",IF(K752="",0,VLOOKUP(K752,'Tong hop'!$N$10:$O$50000,2,0)),"")</f>
        <v/>
      </c>
      <c r="S752" s="230">
        <f t="shared" si="3"/>
        <v>0</v>
      </c>
      <c r="T752" s="229" t="str">
        <f>IF($K752="","",VLOOKUP($K752,'Tong hop'!$A$10:$K$50000,10,0))</f>
        <v/>
      </c>
      <c r="U752" s="230" t="str">
        <f>IF($K752="","",VLOOKUP($K752,'Tong hop'!$A$10:$K$50000,11,0))</f>
        <v/>
      </c>
      <c r="V752" s="231">
        <f t="shared" si="4"/>
        <v>0</v>
      </c>
      <c r="W752" s="231" t="str">
        <f t="shared" si="5"/>
        <v/>
      </c>
      <c r="X752" s="231">
        <f t="shared" si="6"/>
        <v>0</v>
      </c>
      <c r="Y752" s="231" t="str">
        <f t="shared" si="7"/>
        <v/>
      </c>
      <c r="Z752" s="232" t="str">
        <f t="shared" si="8"/>
        <v/>
      </c>
    </row>
    <row r="753" ht="15.75" customHeight="1">
      <c r="A753" s="112"/>
      <c r="B753" s="244"/>
      <c r="C753" s="245"/>
      <c r="D753" s="245"/>
      <c r="E753" s="220" t="str">
        <f>IF($D753="","",VLOOKUP($D753,DMKH!$A$9:$D$50006,2,0))</f>
        <v/>
      </c>
      <c r="F753" s="220" t="str">
        <f>IF($D753="","",VLOOKUP($D753,DMKH!$A$9:$D$50006,3,0))</f>
        <v/>
      </c>
      <c r="G753" s="220" t="str">
        <f>IF($D753="","",VLOOKUP($D753,DMKH!$A$9:$D$50006,4,0))</f>
        <v/>
      </c>
      <c r="H753" s="113"/>
      <c r="I753" s="113"/>
      <c r="J753" s="113"/>
      <c r="K753" s="112"/>
      <c r="L753" s="224" t="str">
        <f>IF($K753="","",VLOOKUP($K753,'Tong hop'!$A$10:$O$50000,2,0))</f>
        <v/>
      </c>
      <c r="M753" s="225" t="str">
        <f>IF($K753="","",VLOOKUP($K753,'Tong hop'!$A$10:$O$50000,3,0))</f>
        <v/>
      </c>
      <c r="N753" s="246"/>
      <c r="O753" s="227" t="str">
        <f t="shared" si="2"/>
        <v/>
      </c>
      <c r="P753" s="158"/>
      <c r="Q753" s="247"/>
      <c r="R753" s="229" t="str">
        <f>IF(LEFT(A753,2)="PX",IF(K753="",0,VLOOKUP(K753,'Tong hop'!$N$10:$O$50000,2,0)),"")</f>
        <v/>
      </c>
      <c r="S753" s="230">
        <f t="shared" si="3"/>
        <v>0</v>
      </c>
      <c r="T753" s="229" t="str">
        <f>IF($K753="","",VLOOKUP($K753,'Tong hop'!$A$10:$K$50000,10,0))</f>
        <v/>
      </c>
      <c r="U753" s="230" t="str">
        <f>IF($K753="","",VLOOKUP($K753,'Tong hop'!$A$10:$K$50000,11,0))</f>
        <v/>
      </c>
      <c r="V753" s="231">
        <f t="shared" si="4"/>
        <v>0</v>
      </c>
      <c r="W753" s="231" t="str">
        <f t="shared" si="5"/>
        <v/>
      </c>
      <c r="X753" s="231">
        <f t="shared" si="6"/>
        <v>0</v>
      </c>
      <c r="Y753" s="231" t="str">
        <f t="shared" si="7"/>
        <v/>
      </c>
      <c r="Z753" s="232" t="str">
        <f t="shared" si="8"/>
        <v/>
      </c>
    </row>
    <row r="754" ht="15.75" customHeight="1">
      <c r="A754" s="112"/>
      <c r="B754" s="244"/>
      <c r="C754" s="245"/>
      <c r="D754" s="245"/>
      <c r="E754" s="220" t="str">
        <f>IF($D754="","",VLOOKUP($D754,DMKH!$A$9:$D$50006,2,0))</f>
        <v/>
      </c>
      <c r="F754" s="220" t="str">
        <f>IF($D754="","",VLOOKUP($D754,DMKH!$A$9:$D$50006,3,0))</f>
        <v/>
      </c>
      <c r="G754" s="220" t="str">
        <f>IF($D754="","",VLOOKUP($D754,DMKH!$A$9:$D$50006,4,0))</f>
        <v/>
      </c>
      <c r="H754" s="113"/>
      <c r="I754" s="113"/>
      <c r="J754" s="113"/>
      <c r="K754" s="112"/>
      <c r="L754" s="224" t="str">
        <f>IF($K754="","",VLOOKUP($K754,'Tong hop'!$A$10:$O$50000,2,0))</f>
        <v/>
      </c>
      <c r="M754" s="225" t="str">
        <f>IF($K754="","",VLOOKUP($K754,'Tong hop'!$A$10:$O$50000,3,0))</f>
        <v/>
      </c>
      <c r="N754" s="246"/>
      <c r="O754" s="227" t="str">
        <f t="shared" si="2"/>
        <v/>
      </c>
      <c r="P754" s="158"/>
      <c r="Q754" s="247"/>
      <c r="R754" s="229" t="str">
        <f>IF(LEFT(A754,2)="PX",IF(K754="",0,VLOOKUP(K754,'Tong hop'!$N$10:$O$50000,2,0)),"")</f>
        <v/>
      </c>
      <c r="S754" s="230">
        <f t="shared" si="3"/>
        <v>0</v>
      </c>
      <c r="T754" s="229" t="str">
        <f>IF($K754="","",VLOOKUP($K754,'Tong hop'!$A$10:$K$50000,10,0))</f>
        <v/>
      </c>
      <c r="U754" s="230" t="str">
        <f>IF($K754="","",VLOOKUP($K754,'Tong hop'!$A$10:$K$50000,11,0))</f>
        <v/>
      </c>
      <c r="V754" s="231">
        <f t="shared" si="4"/>
        <v>0</v>
      </c>
      <c r="W754" s="231" t="str">
        <f t="shared" si="5"/>
        <v/>
      </c>
      <c r="X754" s="231">
        <f t="shared" si="6"/>
        <v>0</v>
      </c>
      <c r="Y754" s="231" t="str">
        <f t="shared" si="7"/>
        <v/>
      </c>
      <c r="Z754" s="232" t="str">
        <f t="shared" si="8"/>
        <v/>
      </c>
    </row>
    <row r="755" ht="15.75" customHeight="1">
      <c r="A755" s="112"/>
      <c r="B755" s="244"/>
      <c r="C755" s="245"/>
      <c r="D755" s="245"/>
      <c r="E755" s="220" t="str">
        <f>IF($D755="","",VLOOKUP($D755,DMKH!$A$9:$D$50006,2,0))</f>
        <v/>
      </c>
      <c r="F755" s="220" t="str">
        <f>IF($D755="","",VLOOKUP($D755,DMKH!$A$9:$D$50006,3,0))</f>
        <v/>
      </c>
      <c r="G755" s="220" t="str">
        <f>IF($D755="","",VLOOKUP($D755,DMKH!$A$9:$D$50006,4,0))</f>
        <v/>
      </c>
      <c r="H755" s="113"/>
      <c r="I755" s="113"/>
      <c r="J755" s="113"/>
      <c r="K755" s="112"/>
      <c r="L755" s="224" t="str">
        <f>IF($K755="","",VLOOKUP($K755,'Tong hop'!$A$10:$O$50000,2,0))</f>
        <v/>
      </c>
      <c r="M755" s="225" t="str">
        <f>IF($K755="","",VLOOKUP($K755,'Tong hop'!$A$10:$O$50000,3,0))</f>
        <v/>
      </c>
      <c r="N755" s="246"/>
      <c r="O755" s="227" t="str">
        <f t="shared" si="2"/>
        <v/>
      </c>
      <c r="P755" s="158"/>
      <c r="Q755" s="247"/>
      <c r="R755" s="229" t="str">
        <f>IF(LEFT(A755,2)="PX",IF(K755="",0,VLOOKUP(K755,'Tong hop'!$N$10:$O$50000,2,0)),"")</f>
        <v/>
      </c>
      <c r="S755" s="230">
        <f t="shared" si="3"/>
        <v>0</v>
      </c>
      <c r="T755" s="229" t="str">
        <f>IF($K755="","",VLOOKUP($K755,'Tong hop'!$A$10:$K$50000,10,0))</f>
        <v/>
      </c>
      <c r="U755" s="230" t="str">
        <f>IF($K755="","",VLOOKUP($K755,'Tong hop'!$A$10:$K$50000,11,0))</f>
        <v/>
      </c>
      <c r="V755" s="231">
        <f t="shared" si="4"/>
        <v>0</v>
      </c>
      <c r="W755" s="231" t="str">
        <f t="shared" si="5"/>
        <v/>
      </c>
      <c r="X755" s="231">
        <f t="shared" si="6"/>
        <v>0</v>
      </c>
      <c r="Y755" s="231" t="str">
        <f t="shared" si="7"/>
        <v/>
      </c>
      <c r="Z755" s="232" t="str">
        <f t="shared" si="8"/>
        <v/>
      </c>
    </row>
    <row r="756" ht="15.75" customHeight="1">
      <c r="A756" s="112"/>
      <c r="B756" s="244"/>
      <c r="C756" s="245"/>
      <c r="D756" s="245"/>
      <c r="E756" s="220" t="str">
        <f>IF($D756="","",VLOOKUP($D756,DMKH!$A$9:$D$50006,2,0))</f>
        <v/>
      </c>
      <c r="F756" s="220" t="str">
        <f>IF($D756="","",VLOOKUP($D756,DMKH!$A$9:$D$50006,3,0))</f>
        <v/>
      </c>
      <c r="G756" s="220" t="str">
        <f>IF($D756="","",VLOOKUP($D756,DMKH!$A$9:$D$50006,4,0))</f>
        <v/>
      </c>
      <c r="H756" s="113"/>
      <c r="I756" s="113"/>
      <c r="J756" s="113"/>
      <c r="K756" s="112"/>
      <c r="L756" s="224" t="str">
        <f>IF($K756="","",VLOOKUP($K756,'Tong hop'!$A$10:$O$50000,2,0))</f>
        <v/>
      </c>
      <c r="M756" s="225" t="str">
        <f>IF($K756="","",VLOOKUP($K756,'Tong hop'!$A$10:$O$50000,3,0))</f>
        <v/>
      </c>
      <c r="N756" s="246"/>
      <c r="O756" s="227" t="str">
        <f t="shared" si="2"/>
        <v/>
      </c>
      <c r="P756" s="158"/>
      <c r="Q756" s="247"/>
      <c r="R756" s="229" t="str">
        <f>IF(LEFT(A756,2)="PX",IF(K756="",0,VLOOKUP(K756,'Tong hop'!$N$10:$O$50000,2,0)),"")</f>
        <v/>
      </c>
      <c r="S756" s="230">
        <f t="shared" si="3"/>
        <v>0</v>
      </c>
      <c r="T756" s="229" t="str">
        <f>IF($K756="","",VLOOKUP($K756,'Tong hop'!$A$10:$K$50000,10,0))</f>
        <v/>
      </c>
      <c r="U756" s="230" t="str">
        <f>IF($K756="","",VLOOKUP($K756,'Tong hop'!$A$10:$K$50000,11,0))</f>
        <v/>
      </c>
      <c r="V756" s="231">
        <f t="shared" si="4"/>
        <v>0</v>
      </c>
      <c r="W756" s="231" t="str">
        <f t="shared" si="5"/>
        <v/>
      </c>
      <c r="X756" s="231">
        <f t="shared" si="6"/>
        <v>0</v>
      </c>
      <c r="Y756" s="231" t="str">
        <f t="shared" si="7"/>
        <v/>
      </c>
      <c r="Z756" s="232" t="str">
        <f t="shared" si="8"/>
        <v/>
      </c>
    </row>
    <row r="757" ht="15.75" customHeight="1">
      <c r="A757" s="112"/>
      <c r="B757" s="244"/>
      <c r="C757" s="245"/>
      <c r="D757" s="245"/>
      <c r="E757" s="220" t="str">
        <f>IF($D757="","",VLOOKUP($D757,DMKH!$A$9:$D$50006,2,0))</f>
        <v/>
      </c>
      <c r="F757" s="220" t="str">
        <f>IF($D757="","",VLOOKUP($D757,DMKH!$A$9:$D$50006,3,0))</f>
        <v/>
      </c>
      <c r="G757" s="220" t="str">
        <f>IF($D757="","",VLOOKUP($D757,DMKH!$A$9:$D$50006,4,0))</f>
        <v/>
      </c>
      <c r="H757" s="113"/>
      <c r="I757" s="113"/>
      <c r="J757" s="113"/>
      <c r="K757" s="112"/>
      <c r="L757" s="224" t="str">
        <f>IF($K757="","",VLOOKUP($K757,'Tong hop'!$A$10:$O$50000,2,0))</f>
        <v/>
      </c>
      <c r="M757" s="225" t="str">
        <f>IF($K757="","",VLOOKUP($K757,'Tong hop'!$A$10:$O$50000,3,0))</f>
        <v/>
      </c>
      <c r="N757" s="246"/>
      <c r="O757" s="227" t="str">
        <f t="shared" si="2"/>
        <v/>
      </c>
      <c r="P757" s="158"/>
      <c r="Q757" s="247"/>
      <c r="R757" s="229" t="str">
        <f>IF(LEFT(A757,2)="PX",IF(K757="",0,VLOOKUP(K757,'Tong hop'!$N$10:$O$50000,2,0)),"")</f>
        <v/>
      </c>
      <c r="S757" s="230">
        <f t="shared" si="3"/>
        <v>0</v>
      </c>
      <c r="T757" s="229" t="str">
        <f>IF($K757="","",VLOOKUP($K757,'Tong hop'!$A$10:$K$50000,10,0))</f>
        <v/>
      </c>
      <c r="U757" s="230" t="str">
        <f>IF($K757="","",VLOOKUP($K757,'Tong hop'!$A$10:$K$50000,11,0))</f>
        <v/>
      </c>
      <c r="V757" s="231">
        <f t="shared" si="4"/>
        <v>0</v>
      </c>
      <c r="W757" s="231" t="str">
        <f t="shared" si="5"/>
        <v/>
      </c>
      <c r="X757" s="231">
        <f t="shared" si="6"/>
        <v>0</v>
      </c>
      <c r="Y757" s="231" t="str">
        <f t="shared" si="7"/>
        <v/>
      </c>
      <c r="Z757" s="232" t="str">
        <f t="shared" si="8"/>
        <v/>
      </c>
    </row>
    <row r="758" ht="15.75" customHeight="1">
      <c r="A758" s="112"/>
      <c r="B758" s="244"/>
      <c r="C758" s="245"/>
      <c r="D758" s="245"/>
      <c r="E758" s="220" t="str">
        <f>IF($D758="","",VLOOKUP($D758,DMKH!$A$9:$D$50006,2,0))</f>
        <v/>
      </c>
      <c r="F758" s="220" t="str">
        <f>IF($D758="","",VLOOKUP($D758,DMKH!$A$9:$D$50006,3,0))</f>
        <v/>
      </c>
      <c r="G758" s="220" t="str">
        <f>IF($D758="","",VLOOKUP($D758,DMKH!$A$9:$D$50006,4,0))</f>
        <v/>
      </c>
      <c r="H758" s="113"/>
      <c r="I758" s="113"/>
      <c r="J758" s="113"/>
      <c r="K758" s="112"/>
      <c r="L758" s="224" t="str">
        <f>IF($K758="","",VLOOKUP($K758,'Tong hop'!$A$10:$O$50000,2,0))</f>
        <v/>
      </c>
      <c r="M758" s="225" t="str">
        <f>IF($K758="","",VLOOKUP($K758,'Tong hop'!$A$10:$O$50000,3,0))</f>
        <v/>
      </c>
      <c r="N758" s="246"/>
      <c r="O758" s="227" t="str">
        <f t="shared" si="2"/>
        <v/>
      </c>
      <c r="P758" s="158"/>
      <c r="Q758" s="247"/>
      <c r="R758" s="229" t="str">
        <f>IF(LEFT(A758,2)="PX",IF(K758="",0,VLOOKUP(K758,'Tong hop'!$N$10:$O$50000,2,0)),"")</f>
        <v/>
      </c>
      <c r="S758" s="230">
        <f t="shared" si="3"/>
        <v>0</v>
      </c>
      <c r="T758" s="229" t="str">
        <f>IF($K758="","",VLOOKUP($K758,'Tong hop'!$A$10:$K$50000,10,0))</f>
        <v/>
      </c>
      <c r="U758" s="230" t="str">
        <f>IF($K758="","",VLOOKUP($K758,'Tong hop'!$A$10:$K$50000,11,0))</f>
        <v/>
      </c>
      <c r="V758" s="231">
        <f t="shared" si="4"/>
        <v>0</v>
      </c>
      <c r="W758" s="231" t="str">
        <f t="shared" si="5"/>
        <v/>
      </c>
      <c r="X758" s="231">
        <f t="shared" si="6"/>
        <v>0</v>
      </c>
      <c r="Y758" s="231" t="str">
        <f t="shared" si="7"/>
        <v/>
      </c>
      <c r="Z758" s="232" t="str">
        <f t="shared" si="8"/>
        <v/>
      </c>
    </row>
    <row r="759" ht="15.75" customHeight="1">
      <c r="A759" s="112"/>
      <c r="B759" s="244"/>
      <c r="C759" s="245"/>
      <c r="D759" s="245"/>
      <c r="E759" s="220" t="str">
        <f>IF($D759="","",VLOOKUP($D759,DMKH!$A$9:$D$50006,2,0))</f>
        <v/>
      </c>
      <c r="F759" s="220" t="str">
        <f>IF($D759="","",VLOOKUP($D759,DMKH!$A$9:$D$50006,3,0))</f>
        <v/>
      </c>
      <c r="G759" s="220" t="str">
        <f>IF($D759="","",VLOOKUP($D759,DMKH!$A$9:$D$50006,4,0))</f>
        <v/>
      </c>
      <c r="H759" s="113"/>
      <c r="I759" s="113"/>
      <c r="J759" s="113"/>
      <c r="K759" s="112"/>
      <c r="L759" s="224" t="str">
        <f>IF($K759="","",VLOOKUP($K759,'Tong hop'!$A$10:$O$50000,2,0))</f>
        <v/>
      </c>
      <c r="M759" s="225" t="str">
        <f>IF($K759="","",VLOOKUP($K759,'Tong hop'!$A$10:$O$50000,3,0))</f>
        <v/>
      </c>
      <c r="N759" s="246"/>
      <c r="O759" s="227" t="str">
        <f t="shared" si="2"/>
        <v/>
      </c>
      <c r="P759" s="158"/>
      <c r="Q759" s="247"/>
      <c r="R759" s="229" t="str">
        <f>IF(LEFT(A759,2)="PX",IF(K759="",0,VLOOKUP(K759,'Tong hop'!$N$10:$O$50000,2,0)),"")</f>
        <v/>
      </c>
      <c r="S759" s="230">
        <f t="shared" si="3"/>
        <v>0</v>
      </c>
      <c r="T759" s="229" t="str">
        <f>IF($K759="","",VLOOKUP($K759,'Tong hop'!$A$10:$K$50000,10,0))</f>
        <v/>
      </c>
      <c r="U759" s="230" t="str">
        <f>IF($K759="","",VLOOKUP($K759,'Tong hop'!$A$10:$K$50000,11,0))</f>
        <v/>
      </c>
      <c r="V759" s="231">
        <f t="shared" si="4"/>
        <v>0</v>
      </c>
      <c r="W759" s="231" t="str">
        <f t="shared" si="5"/>
        <v/>
      </c>
      <c r="X759" s="231">
        <f t="shared" si="6"/>
        <v>0</v>
      </c>
      <c r="Y759" s="231" t="str">
        <f t="shared" si="7"/>
        <v/>
      </c>
      <c r="Z759" s="232" t="str">
        <f t="shared" si="8"/>
        <v/>
      </c>
    </row>
    <row r="760" ht="15.75" customHeight="1">
      <c r="A760" s="112"/>
      <c r="B760" s="244"/>
      <c r="C760" s="245"/>
      <c r="D760" s="245"/>
      <c r="E760" s="220" t="str">
        <f>IF($D760="","",VLOOKUP($D760,DMKH!$A$9:$D$50006,2,0))</f>
        <v/>
      </c>
      <c r="F760" s="220" t="str">
        <f>IF($D760="","",VLOOKUP($D760,DMKH!$A$9:$D$50006,3,0))</f>
        <v/>
      </c>
      <c r="G760" s="220" t="str">
        <f>IF($D760="","",VLOOKUP($D760,DMKH!$A$9:$D$50006,4,0))</f>
        <v/>
      </c>
      <c r="H760" s="113"/>
      <c r="I760" s="113"/>
      <c r="J760" s="113"/>
      <c r="K760" s="112"/>
      <c r="L760" s="224" t="str">
        <f>IF($K760="","",VLOOKUP($K760,'Tong hop'!$A$10:$O$50000,2,0))</f>
        <v/>
      </c>
      <c r="M760" s="225" t="str">
        <f>IF($K760="","",VLOOKUP($K760,'Tong hop'!$A$10:$O$50000,3,0))</f>
        <v/>
      </c>
      <c r="N760" s="246"/>
      <c r="O760" s="227" t="str">
        <f t="shared" si="2"/>
        <v/>
      </c>
      <c r="P760" s="158"/>
      <c r="Q760" s="247"/>
      <c r="R760" s="229" t="str">
        <f>IF(LEFT(A760,2)="PX",IF(K760="",0,VLOOKUP(K760,'Tong hop'!$N$10:$O$50000,2,0)),"")</f>
        <v/>
      </c>
      <c r="S760" s="230">
        <f t="shared" si="3"/>
        <v>0</v>
      </c>
      <c r="T760" s="229" t="str">
        <f>IF($K760="","",VLOOKUP($K760,'Tong hop'!$A$10:$K$50000,10,0))</f>
        <v/>
      </c>
      <c r="U760" s="230" t="str">
        <f>IF($K760="","",VLOOKUP($K760,'Tong hop'!$A$10:$K$50000,11,0))</f>
        <v/>
      </c>
      <c r="V760" s="231">
        <f t="shared" si="4"/>
        <v>0</v>
      </c>
      <c r="W760" s="231" t="str">
        <f t="shared" si="5"/>
        <v/>
      </c>
      <c r="X760" s="231">
        <f t="shared" si="6"/>
        <v>0</v>
      </c>
      <c r="Y760" s="231" t="str">
        <f t="shared" si="7"/>
        <v/>
      </c>
      <c r="Z760" s="232" t="str">
        <f t="shared" si="8"/>
        <v/>
      </c>
    </row>
    <row r="761" ht="15.75" customHeight="1">
      <c r="A761" s="112"/>
      <c r="B761" s="244"/>
      <c r="C761" s="245"/>
      <c r="D761" s="245"/>
      <c r="E761" s="220" t="str">
        <f>IF($D761="","",VLOOKUP($D761,DMKH!$A$9:$D$50006,2,0))</f>
        <v/>
      </c>
      <c r="F761" s="220" t="str">
        <f>IF($D761="","",VLOOKUP($D761,DMKH!$A$9:$D$50006,3,0))</f>
        <v/>
      </c>
      <c r="G761" s="220" t="str">
        <f>IF($D761="","",VLOOKUP($D761,DMKH!$A$9:$D$50006,4,0))</f>
        <v/>
      </c>
      <c r="H761" s="113"/>
      <c r="I761" s="113"/>
      <c r="J761" s="113"/>
      <c r="K761" s="112"/>
      <c r="L761" s="224" t="str">
        <f>IF($K761="","",VLOOKUP($K761,'Tong hop'!$A$10:$O$50000,2,0))</f>
        <v/>
      </c>
      <c r="M761" s="225" t="str">
        <f>IF($K761="","",VLOOKUP($K761,'Tong hop'!$A$10:$O$50000,3,0))</f>
        <v/>
      </c>
      <c r="N761" s="246"/>
      <c r="O761" s="227" t="str">
        <f t="shared" si="2"/>
        <v/>
      </c>
      <c r="P761" s="158"/>
      <c r="Q761" s="247"/>
      <c r="R761" s="229" t="str">
        <f>IF(LEFT(A761,2)="PX",IF(K761="",0,VLOOKUP(K761,'Tong hop'!$N$10:$O$50000,2,0)),"")</f>
        <v/>
      </c>
      <c r="S761" s="230">
        <f t="shared" si="3"/>
        <v>0</v>
      </c>
      <c r="T761" s="229" t="str">
        <f>IF($K761="","",VLOOKUP($K761,'Tong hop'!$A$10:$K$50000,10,0))</f>
        <v/>
      </c>
      <c r="U761" s="230" t="str">
        <f>IF($K761="","",VLOOKUP($K761,'Tong hop'!$A$10:$K$50000,11,0))</f>
        <v/>
      </c>
      <c r="V761" s="231">
        <f t="shared" si="4"/>
        <v>0</v>
      </c>
      <c r="W761" s="231" t="str">
        <f t="shared" si="5"/>
        <v/>
      </c>
      <c r="X761" s="231">
        <f t="shared" si="6"/>
        <v>0</v>
      </c>
      <c r="Y761" s="231" t="str">
        <f t="shared" si="7"/>
        <v/>
      </c>
      <c r="Z761" s="232" t="str">
        <f t="shared" si="8"/>
        <v/>
      </c>
    </row>
    <row r="762" ht="15.75" customHeight="1">
      <c r="A762" s="112"/>
      <c r="B762" s="244"/>
      <c r="C762" s="245"/>
      <c r="D762" s="245"/>
      <c r="E762" s="220" t="str">
        <f>IF($D762="","",VLOOKUP($D762,DMKH!$A$9:$D$50006,2,0))</f>
        <v/>
      </c>
      <c r="F762" s="220" t="str">
        <f>IF($D762="","",VLOOKUP($D762,DMKH!$A$9:$D$50006,3,0))</f>
        <v/>
      </c>
      <c r="G762" s="220" t="str">
        <f>IF($D762="","",VLOOKUP($D762,DMKH!$A$9:$D$50006,4,0))</f>
        <v/>
      </c>
      <c r="H762" s="113"/>
      <c r="I762" s="113"/>
      <c r="J762" s="113"/>
      <c r="K762" s="112"/>
      <c r="L762" s="224" t="str">
        <f>IF($K762="","",VLOOKUP($K762,'Tong hop'!$A$10:$O$50000,2,0))</f>
        <v/>
      </c>
      <c r="M762" s="225" t="str">
        <f>IF($K762="","",VLOOKUP($K762,'Tong hop'!$A$10:$O$50000,3,0))</f>
        <v/>
      </c>
      <c r="N762" s="246"/>
      <c r="O762" s="227" t="str">
        <f t="shared" si="2"/>
        <v/>
      </c>
      <c r="P762" s="158"/>
      <c r="Q762" s="247"/>
      <c r="R762" s="229" t="str">
        <f>IF(LEFT(A762,2)="PX",IF(K762="",0,VLOOKUP(K762,'Tong hop'!$N$10:$O$50000,2,0)),"")</f>
        <v/>
      </c>
      <c r="S762" s="230">
        <f t="shared" si="3"/>
        <v>0</v>
      </c>
      <c r="T762" s="229" t="str">
        <f>IF($K762="","",VLOOKUP($K762,'Tong hop'!$A$10:$K$50000,10,0))</f>
        <v/>
      </c>
      <c r="U762" s="230" t="str">
        <f>IF($K762="","",VLOOKUP($K762,'Tong hop'!$A$10:$K$50000,11,0))</f>
        <v/>
      </c>
      <c r="V762" s="231">
        <f t="shared" si="4"/>
        <v>0</v>
      </c>
      <c r="W762" s="231" t="str">
        <f t="shared" si="5"/>
        <v/>
      </c>
      <c r="X762" s="231">
        <f t="shared" si="6"/>
        <v>0</v>
      </c>
      <c r="Y762" s="231" t="str">
        <f t="shared" si="7"/>
        <v/>
      </c>
      <c r="Z762" s="232" t="str">
        <f t="shared" si="8"/>
        <v/>
      </c>
    </row>
    <row r="763" ht="15.75" customHeight="1">
      <c r="A763" s="112"/>
      <c r="B763" s="244"/>
      <c r="C763" s="245"/>
      <c r="D763" s="245"/>
      <c r="E763" s="220" t="str">
        <f>IF($D763="","",VLOOKUP($D763,DMKH!$A$9:$D$50006,2,0))</f>
        <v/>
      </c>
      <c r="F763" s="220" t="str">
        <f>IF($D763="","",VLOOKUP($D763,DMKH!$A$9:$D$50006,3,0))</f>
        <v/>
      </c>
      <c r="G763" s="220" t="str">
        <f>IF($D763="","",VLOOKUP($D763,DMKH!$A$9:$D$50006,4,0))</f>
        <v/>
      </c>
      <c r="H763" s="113"/>
      <c r="I763" s="113"/>
      <c r="J763" s="113"/>
      <c r="K763" s="112"/>
      <c r="L763" s="224" t="str">
        <f>IF($K763="","",VLOOKUP($K763,'Tong hop'!$A$10:$O$50000,2,0))</f>
        <v/>
      </c>
      <c r="M763" s="225" t="str">
        <f>IF($K763="","",VLOOKUP($K763,'Tong hop'!$A$10:$O$50000,3,0))</f>
        <v/>
      </c>
      <c r="N763" s="246"/>
      <c r="O763" s="227" t="str">
        <f t="shared" si="2"/>
        <v/>
      </c>
      <c r="P763" s="158"/>
      <c r="Q763" s="247"/>
      <c r="R763" s="229" t="str">
        <f>IF(LEFT(A763,2)="PX",IF(K763="",0,VLOOKUP(K763,'Tong hop'!$N$10:$O$50000,2,0)),"")</f>
        <v/>
      </c>
      <c r="S763" s="230">
        <f t="shared" si="3"/>
        <v>0</v>
      </c>
      <c r="T763" s="229" t="str">
        <f>IF($K763="","",VLOOKUP($K763,'Tong hop'!$A$10:$K$50000,10,0))</f>
        <v/>
      </c>
      <c r="U763" s="230" t="str">
        <f>IF($K763="","",VLOOKUP($K763,'Tong hop'!$A$10:$K$50000,11,0))</f>
        <v/>
      </c>
      <c r="V763" s="231">
        <f t="shared" si="4"/>
        <v>0</v>
      </c>
      <c r="W763" s="231" t="str">
        <f t="shared" si="5"/>
        <v/>
      </c>
      <c r="X763" s="231">
        <f t="shared" si="6"/>
        <v>0</v>
      </c>
      <c r="Y763" s="231" t="str">
        <f t="shared" si="7"/>
        <v/>
      </c>
      <c r="Z763" s="232" t="str">
        <f t="shared" si="8"/>
        <v/>
      </c>
    </row>
    <row r="764" ht="15.75" customHeight="1">
      <c r="A764" s="112"/>
      <c r="B764" s="244"/>
      <c r="C764" s="245"/>
      <c r="D764" s="245"/>
      <c r="E764" s="220" t="str">
        <f>IF($D764="","",VLOOKUP($D764,DMKH!$A$9:$D$50006,2,0))</f>
        <v/>
      </c>
      <c r="F764" s="220" t="str">
        <f>IF($D764="","",VLOOKUP($D764,DMKH!$A$9:$D$50006,3,0))</f>
        <v/>
      </c>
      <c r="G764" s="220" t="str">
        <f>IF($D764="","",VLOOKUP($D764,DMKH!$A$9:$D$50006,4,0))</f>
        <v/>
      </c>
      <c r="H764" s="113"/>
      <c r="I764" s="113"/>
      <c r="J764" s="113"/>
      <c r="K764" s="112"/>
      <c r="L764" s="224" t="str">
        <f>IF($K764="","",VLOOKUP($K764,'Tong hop'!$A$10:$O$50000,2,0))</f>
        <v/>
      </c>
      <c r="M764" s="225" t="str">
        <f>IF($K764="","",VLOOKUP($K764,'Tong hop'!$A$10:$O$50000,3,0))</f>
        <v/>
      </c>
      <c r="N764" s="246"/>
      <c r="O764" s="227" t="str">
        <f t="shared" si="2"/>
        <v/>
      </c>
      <c r="P764" s="158"/>
      <c r="Q764" s="247"/>
      <c r="R764" s="229" t="str">
        <f>IF(LEFT(A764,2)="PX",IF(K764="",0,VLOOKUP(K764,'Tong hop'!$N$10:$O$50000,2,0)),"")</f>
        <v/>
      </c>
      <c r="S764" s="230">
        <f t="shared" si="3"/>
        <v>0</v>
      </c>
      <c r="T764" s="229" t="str">
        <f>IF($K764="","",VLOOKUP($K764,'Tong hop'!$A$10:$K$50000,10,0))</f>
        <v/>
      </c>
      <c r="U764" s="230" t="str">
        <f>IF($K764="","",VLOOKUP($K764,'Tong hop'!$A$10:$K$50000,11,0))</f>
        <v/>
      </c>
      <c r="V764" s="231">
        <f t="shared" si="4"/>
        <v>0</v>
      </c>
      <c r="W764" s="231" t="str">
        <f t="shared" si="5"/>
        <v/>
      </c>
      <c r="X764" s="231">
        <f t="shared" si="6"/>
        <v>0</v>
      </c>
      <c r="Y764" s="231" t="str">
        <f t="shared" si="7"/>
        <v/>
      </c>
      <c r="Z764" s="232" t="str">
        <f t="shared" si="8"/>
        <v/>
      </c>
    </row>
    <row r="765" ht="15.75" customHeight="1">
      <c r="A765" s="112"/>
      <c r="B765" s="244"/>
      <c r="C765" s="245"/>
      <c r="D765" s="245"/>
      <c r="E765" s="220" t="str">
        <f>IF($D765="","",VLOOKUP($D765,DMKH!$A$9:$D$50006,2,0))</f>
        <v/>
      </c>
      <c r="F765" s="220" t="str">
        <f>IF($D765="","",VLOOKUP($D765,DMKH!$A$9:$D$50006,3,0))</f>
        <v/>
      </c>
      <c r="G765" s="220" t="str">
        <f>IF($D765="","",VLOOKUP($D765,DMKH!$A$9:$D$50006,4,0))</f>
        <v/>
      </c>
      <c r="H765" s="113"/>
      <c r="I765" s="113"/>
      <c r="J765" s="113"/>
      <c r="K765" s="112"/>
      <c r="L765" s="224" t="str">
        <f>IF($K765="","",VLOOKUP($K765,'Tong hop'!$A$10:$O$50000,2,0))</f>
        <v/>
      </c>
      <c r="M765" s="225" t="str">
        <f>IF($K765="","",VLOOKUP($K765,'Tong hop'!$A$10:$O$50000,3,0))</f>
        <v/>
      </c>
      <c r="N765" s="246"/>
      <c r="O765" s="227" t="str">
        <f t="shared" si="2"/>
        <v/>
      </c>
      <c r="P765" s="158"/>
      <c r="Q765" s="247"/>
      <c r="R765" s="229" t="str">
        <f>IF(LEFT(A765,2)="PX",IF(K765="",0,VLOOKUP(K765,'Tong hop'!$N$10:$O$50000,2,0)),"")</f>
        <v/>
      </c>
      <c r="S765" s="230">
        <f t="shared" si="3"/>
        <v>0</v>
      </c>
      <c r="T765" s="229" t="str">
        <f>IF($K765="","",VLOOKUP($K765,'Tong hop'!$A$10:$K$50000,10,0))</f>
        <v/>
      </c>
      <c r="U765" s="230" t="str">
        <f>IF($K765="","",VLOOKUP($K765,'Tong hop'!$A$10:$K$50000,11,0))</f>
        <v/>
      </c>
      <c r="V765" s="231">
        <f t="shared" si="4"/>
        <v>0</v>
      </c>
      <c r="W765" s="231" t="str">
        <f t="shared" si="5"/>
        <v/>
      </c>
      <c r="X765" s="231">
        <f t="shared" si="6"/>
        <v>0</v>
      </c>
      <c r="Y765" s="231" t="str">
        <f t="shared" si="7"/>
        <v/>
      </c>
      <c r="Z765" s="232" t="str">
        <f t="shared" si="8"/>
        <v/>
      </c>
    </row>
    <row r="766" ht="15.75" customHeight="1">
      <c r="A766" s="112"/>
      <c r="B766" s="244"/>
      <c r="C766" s="245"/>
      <c r="D766" s="245"/>
      <c r="E766" s="220" t="str">
        <f>IF($D766="","",VLOOKUP($D766,DMKH!$A$9:$D$50006,2,0))</f>
        <v/>
      </c>
      <c r="F766" s="220" t="str">
        <f>IF($D766="","",VLOOKUP($D766,DMKH!$A$9:$D$50006,3,0))</f>
        <v/>
      </c>
      <c r="G766" s="220" t="str">
        <f>IF($D766="","",VLOOKUP($D766,DMKH!$A$9:$D$50006,4,0))</f>
        <v/>
      </c>
      <c r="H766" s="113"/>
      <c r="I766" s="113"/>
      <c r="J766" s="113"/>
      <c r="K766" s="112"/>
      <c r="L766" s="224" t="str">
        <f>IF($K766="","",VLOOKUP($K766,'Tong hop'!$A$10:$O$50000,2,0))</f>
        <v/>
      </c>
      <c r="M766" s="225" t="str">
        <f>IF($K766="","",VLOOKUP($K766,'Tong hop'!$A$10:$O$50000,3,0))</f>
        <v/>
      </c>
      <c r="N766" s="246"/>
      <c r="O766" s="227" t="str">
        <f t="shared" si="2"/>
        <v/>
      </c>
      <c r="P766" s="158"/>
      <c r="Q766" s="247"/>
      <c r="R766" s="229" t="str">
        <f>IF(LEFT(A766,2)="PX",IF(K766="",0,VLOOKUP(K766,'Tong hop'!$N$10:$O$50000,2,0)),"")</f>
        <v/>
      </c>
      <c r="S766" s="230">
        <f t="shared" si="3"/>
        <v>0</v>
      </c>
      <c r="T766" s="229" t="str">
        <f>IF($K766="","",VLOOKUP($K766,'Tong hop'!$A$10:$K$50000,10,0))</f>
        <v/>
      </c>
      <c r="U766" s="230" t="str">
        <f>IF($K766="","",VLOOKUP($K766,'Tong hop'!$A$10:$K$50000,11,0))</f>
        <v/>
      </c>
      <c r="V766" s="231">
        <f t="shared" si="4"/>
        <v>0</v>
      </c>
      <c r="W766" s="231" t="str">
        <f t="shared" si="5"/>
        <v/>
      </c>
      <c r="X766" s="231">
        <f t="shared" si="6"/>
        <v>0</v>
      </c>
      <c r="Y766" s="231" t="str">
        <f t="shared" si="7"/>
        <v/>
      </c>
      <c r="Z766" s="232" t="str">
        <f t="shared" si="8"/>
        <v/>
      </c>
    </row>
    <row r="767" ht="15.75" customHeight="1">
      <c r="A767" s="112"/>
      <c r="B767" s="244"/>
      <c r="C767" s="245"/>
      <c r="D767" s="245"/>
      <c r="E767" s="220" t="str">
        <f>IF($D767="","",VLOOKUP($D767,DMKH!$A$9:$D$50006,2,0))</f>
        <v/>
      </c>
      <c r="F767" s="220" t="str">
        <f>IF($D767="","",VLOOKUP($D767,DMKH!$A$9:$D$50006,3,0))</f>
        <v/>
      </c>
      <c r="G767" s="220" t="str">
        <f>IF($D767="","",VLOOKUP($D767,DMKH!$A$9:$D$50006,4,0))</f>
        <v/>
      </c>
      <c r="H767" s="113"/>
      <c r="I767" s="113"/>
      <c r="J767" s="113"/>
      <c r="K767" s="112"/>
      <c r="L767" s="224" t="str">
        <f>IF($K767="","",VLOOKUP($K767,'Tong hop'!$A$10:$O$50000,2,0))</f>
        <v/>
      </c>
      <c r="M767" s="225" t="str">
        <f>IF($K767="","",VLOOKUP($K767,'Tong hop'!$A$10:$O$50000,3,0))</f>
        <v/>
      </c>
      <c r="N767" s="246"/>
      <c r="O767" s="227" t="str">
        <f t="shared" si="2"/>
        <v/>
      </c>
      <c r="P767" s="158"/>
      <c r="Q767" s="247"/>
      <c r="R767" s="229" t="str">
        <f>IF(LEFT(A767,2)="PX",IF(K767="",0,VLOOKUP(K767,'Tong hop'!$N$10:$O$50000,2,0)),"")</f>
        <v/>
      </c>
      <c r="S767" s="230">
        <f t="shared" si="3"/>
        <v>0</v>
      </c>
      <c r="T767" s="229" t="str">
        <f>IF($K767="","",VLOOKUP($K767,'Tong hop'!$A$10:$K$50000,10,0))</f>
        <v/>
      </c>
      <c r="U767" s="230" t="str">
        <f>IF($K767="","",VLOOKUP($K767,'Tong hop'!$A$10:$K$50000,11,0))</f>
        <v/>
      </c>
      <c r="V767" s="231">
        <f t="shared" si="4"/>
        <v>0</v>
      </c>
      <c r="W767" s="231" t="str">
        <f t="shared" si="5"/>
        <v/>
      </c>
      <c r="X767" s="231">
        <f t="shared" si="6"/>
        <v>0</v>
      </c>
      <c r="Y767" s="231" t="str">
        <f t="shared" si="7"/>
        <v/>
      </c>
      <c r="Z767" s="232" t="str">
        <f t="shared" si="8"/>
        <v/>
      </c>
    </row>
    <row r="768" ht="15.75" customHeight="1">
      <c r="A768" s="112"/>
      <c r="B768" s="244"/>
      <c r="C768" s="245"/>
      <c r="D768" s="245"/>
      <c r="E768" s="220" t="str">
        <f>IF($D768="","",VLOOKUP($D768,DMKH!$A$9:$D$50006,2,0))</f>
        <v/>
      </c>
      <c r="F768" s="220" t="str">
        <f>IF($D768="","",VLOOKUP($D768,DMKH!$A$9:$D$50006,3,0))</f>
        <v/>
      </c>
      <c r="G768" s="220" t="str">
        <f>IF($D768="","",VLOOKUP($D768,DMKH!$A$9:$D$50006,4,0))</f>
        <v/>
      </c>
      <c r="H768" s="113"/>
      <c r="I768" s="113"/>
      <c r="J768" s="113"/>
      <c r="K768" s="112"/>
      <c r="L768" s="224" t="str">
        <f>IF($K768="","",VLOOKUP($K768,'Tong hop'!$A$10:$O$50000,2,0))</f>
        <v/>
      </c>
      <c r="M768" s="225" t="str">
        <f>IF($K768="","",VLOOKUP($K768,'Tong hop'!$A$10:$O$50000,3,0))</f>
        <v/>
      </c>
      <c r="N768" s="246"/>
      <c r="O768" s="227" t="str">
        <f t="shared" si="2"/>
        <v/>
      </c>
      <c r="P768" s="158"/>
      <c r="Q768" s="247"/>
      <c r="R768" s="229" t="str">
        <f>IF(LEFT(A768,2)="PX",IF(K768="",0,VLOOKUP(K768,'Tong hop'!$N$10:$O$50000,2,0)),"")</f>
        <v/>
      </c>
      <c r="S768" s="230">
        <f t="shared" si="3"/>
        <v>0</v>
      </c>
      <c r="T768" s="229" t="str">
        <f>IF($K768="","",VLOOKUP($K768,'Tong hop'!$A$10:$K$50000,10,0))</f>
        <v/>
      </c>
      <c r="U768" s="230" t="str">
        <f>IF($K768="","",VLOOKUP($K768,'Tong hop'!$A$10:$K$50000,11,0))</f>
        <v/>
      </c>
      <c r="V768" s="231">
        <f t="shared" si="4"/>
        <v>0</v>
      </c>
      <c r="W768" s="231" t="str">
        <f t="shared" si="5"/>
        <v/>
      </c>
      <c r="X768" s="231">
        <f t="shared" si="6"/>
        <v>0</v>
      </c>
      <c r="Y768" s="231" t="str">
        <f t="shared" si="7"/>
        <v/>
      </c>
      <c r="Z768" s="232" t="str">
        <f t="shared" si="8"/>
        <v/>
      </c>
    </row>
    <row r="769" ht="15.75" customHeight="1">
      <c r="A769" s="112"/>
      <c r="B769" s="244"/>
      <c r="C769" s="245"/>
      <c r="D769" s="245"/>
      <c r="E769" s="220" t="str">
        <f>IF($D769="","",VLOOKUP($D769,DMKH!$A$9:$D$50006,2,0))</f>
        <v/>
      </c>
      <c r="F769" s="220" t="str">
        <f>IF($D769="","",VLOOKUP($D769,DMKH!$A$9:$D$50006,3,0))</f>
        <v/>
      </c>
      <c r="G769" s="220" t="str">
        <f>IF($D769="","",VLOOKUP($D769,DMKH!$A$9:$D$50006,4,0))</f>
        <v/>
      </c>
      <c r="H769" s="113"/>
      <c r="I769" s="113"/>
      <c r="J769" s="113"/>
      <c r="K769" s="112"/>
      <c r="L769" s="224" t="str">
        <f>IF($K769="","",VLOOKUP($K769,'Tong hop'!$A$10:$O$50000,2,0))</f>
        <v/>
      </c>
      <c r="M769" s="225" t="str">
        <f>IF($K769="","",VLOOKUP($K769,'Tong hop'!$A$10:$O$50000,3,0))</f>
        <v/>
      </c>
      <c r="N769" s="246"/>
      <c r="O769" s="227" t="str">
        <f t="shared" si="2"/>
        <v/>
      </c>
      <c r="P769" s="158"/>
      <c r="Q769" s="247"/>
      <c r="R769" s="229" t="str">
        <f>IF(LEFT(A769,2)="PX",IF(K769="",0,VLOOKUP(K769,'Tong hop'!$N$10:$O$50000,2,0)),"")</f>
        <v/>
      </c>
      <c r="S769" s="230">
        <f t="shared" si="3"/>
        <v>0</v>
      </c>
      <c r="T769" s="229" t="str">
        <f>IF($K769="","",VLOOKUP($K769,'Tong hop'!$A$10:$K$50000,10,0))</f>
        <v/>
      </c>
      <c r="U769" s="230" t="str">
        <f>IF($K769="","",VLOOKUP($K769,'Tong hop'!$A$10:$K$50000,11,0))</f>
        <v/>
      </c>
      <c r="V769" s="231">
        <f t="shared" si="4"/>
        <v>0</v>
      </c>
      <c r="W769" s="231" t="str">
        <f t="shared" si="5"/>
        <v/>
      </c>
      <c r="X769" s="231">
        <f t="shared" si="6"/>
        <v>0</v>
      </c>
      <c r="Y769" s="231" t="str">
        <f t="shared" si="7"/>
        <v/>
      </c>
      <c r="Z769" s="232" t="str">
        <f t="shared" si="8"/>
        <v/>
      </c>
    </row>
    <row r="770" ht="15.75" customHeight="1">
      <c r="A770" s="112"/>
      <c r="B770" s="244"/>
      <c r="C770" s="245"/>
      <c r="D770" s="245"/>
      <c r="E770" s="220" t="str">
        <f>IF($D770="","",VLOOKUP($D770,DMKH!$A$9:$D$50006,2,0))</f>
        <v/>
      </c>
      <c r="F770" s="220" t="str">
        <f>IF($D770="","",VLOOKUP($D770,DMKH!$A$9:$D$50006,3,0))</f>
        <v/>
      </c>
      <c r="G770" s="220" t="str">
        <f>IF($D770="","",VLOOKUP($D770,DMKH!$A$9:$D$50006,4,0))</f>
        <v/>
      </c>
      <c r="H770" s="113"/>
      <c r="I770" s="113"/>
      <c r="J770" s="113"/>
      <c r="K770" s="112"/>
      <c r="L770" s="224" t="str">
        <f>IF($K770="","",VLOOKUP($K770,'Tong hop'!$A$10:$O$50000,2,0))</f>
        <v/>
      </c>
      <c r="M770" s="225" t="str">
        <f>IF($K770="","",VLOOKUP($K770,'Tong hop'!$A$10:$O$50000,3,0))</f>
        <v/>
      </c>
      <c r="N770" s="246"/>
      <c r="O770" s="227" t="str">
        <f t="shared" si="2"/>
        <v/>
      </c>
      <c r="P770" s="158"/>
      <c r="Q770" s="247"/>
      <c r="R770" s="229" t="str">
        <f>IF(LEFT(A770,2)="PX",IF(K770="",0,VLOOKUP(K770,'Tong hop'!$N$10:$O$50000,2,0)),"")</f>
        <v/>
      </c>
      <c r="S770" s="230">
        <f t="shared" si="3"/>
        <v>0</v>
      </c>
      <c r="T770" s="229" t="str">
        <f>IF($K770="","",VLOOKUP($K770,'Tong hop'!$A$10:$K$50000,10,0))</f>
        <v/>
      </c>
      <c r="U770" s="230" t="str">
        <f>IF($K770="","",VLOOKUP($K770,'Tong hop'!$A$10:$K$50000,11,0))</f>
        <v/>
      </c>
      <c r="V770" s="231">
        <f t="shared" si="4"/>
        <v>0</v>
      </c>
      <c r="W770" s="231" t="str">
        <f t="shared" si="5"/>
        <v/>
      </c>
      <c r="X770" s="231">
        <f t="shared" si="6"/>
        <v>0</v>
      </c>
      <c r="Y770" s="231" t="str">
        <f t="shared" si="7"/>
        <v/>
      </c>
      <c r="Z770" s="232" t="str">
        <f t="shared" si="8"/>
        <v/>
      </c>
    </row>
    <row r="771" ht="15.75" customHeight="1">
      <c r="A771" s="112"/>
      <c r="B771" s="244"/>
      <c r="C771" s="245"/>
      <c r="D771" s="245"/>
      <c r="E771" s="220" t="str">
        <f>IF($D771="","",VLOOKUP($D771,DMKH!$A$9:$D$50006,2,0))</f>
        <v/>
      </c>
      <c r="F771" s="220" t="str">
        <f>IF($D771="","",VLOOKUP($D771,DMKH!$A$9:$D$50006,3,0))</f>
        <v/>
      </c>
      <c r="G771" s="220" t="str">
        <f>IF($D771="","",VLOOKUP($D771,DMKH!$A$9:$D$50006,4,0))</f>
        <v/>
      </c>
      <c r="H771" s="113"/>
      <c r="I771" s="113"/>
      <c r="J771" s="113"/>
      <c r="K771" s="112"/>
      <c r="L771" s="224" t="str">
        <f>IF($K771="","",VLOOKUP($K771,'Tong hop'!$A$10:$O$50000,2,0))</f>
        <v/>
      </c>
      <c r="M771" s="225" t="str">
        <f>IF($K771="","",VLOOKUP($K771,'Tong hop'!$A$10:$O$50000,3,0))</f>
        <v/>
      </c>
      <c r="N771" s="246"/>
      <c r="O771" s="227" t="str">
        <f t="shared" si="2"/>
        <v/>
      </c>
      <c r="P771" s="158"/>
      <c r="Q771" s="247"/>
      <c r="R771" s="229" t="str">
        <f>IF(LEFT(A771,2)="PX",IF(K771="",0,VLOOKUP(K771,'Tong hop'!$N$10:$O$50000,2,0)),"")</f>
        <v/>
      </c>
      <c r="S771" s="230">
        <f t="shared" si="3"/>
        <v>0</v>
      </c>
      <c r="T771" s="229" t="str">
        <f>IF($K771="","",VLOOKUP($K771,'Tong hop'!$A$10:$K$50000,10,0))</f>
        <v/>
      </c>
      <c r="U771" s="230" t="str">
        <f>IF($K771="","",VLOOKUP($K771,'Tong hop'!$A$10:$K$50000,11,0))</f>
        <v/>
      </c>
      <c r="V771" s="231">
        <f t="shared" si="4"/>
        <v>0</v>
      </c>
      <c r="W771" s="231" t="str">
        <f t="shared" si="5"/>
        <v/>
      </c>
      <c r="X771" s="231">
        <f t="shared" si="6"/>
        <v>0</v>
      </c>
      <c r="Y771" s="231" t="str">
        <f t="shared" si="7"/>
        <v/>
      </c>
      <c r="Z771" s="232" t="str">
        <f t="shared" si="8"/>
        <v/>
      </c>
    </row>
    <row r="772" ht="15.75" customHeight="1">
      <c r="A772" s="112"/>
      <c r="B772" s="244"/>
      <c r="C772" s="245"/>
      <c r="D772" s="245"/>
      <c r="E772" s="220" t="str">
        <f>IF($D772="","",VLOOKUP($D772,DMKH!$A$9:$D$50006,2,0))</f>
        <v/>
      </c>
      <c r="F772" s="220" t="str">
        <f>IF($D772="","",VLOOKUP($D772,DMKH!$A$9:$D$50006,3,0))</f>
        <v/>
      </c>
      <c r="G772" s="220" t="str">
        <f>IF($D772="","",VLOOKUP($D772,DMKH!$A$9:$D$50006,4,0))</f>
        <v/>
      </c>
      <c r="H772" s="113"/>
      <c r="I772" s="113"/>
      <c r="J772" s="113"/>
      <c r="K772" s="112"/>
      <c r="L772" s="224" t="str">
        <f>IF($K772="","",VLOOKUP($K772,'Tong hop'!$A$10:$O$50000,2,0))</f>
        <v/>
      </c>
      <c r="M772" s="225" t="str">
        <f>IF($K772="","",VLOOKUP($K772,'Tong hop'!$A$10:$O$50000,3,0))</f>
        <v/>
      </c>
      <c r="N772" s="246"/>
      <c r="O772" s="227" t="str">
        <f t="shared" si="2"/>
        <v/>
      </c>
      <c r="P772" s="158"/>
      <c r="Q772" s="247"/>
      <c r="R772" s="229" t="str">
        <f>IF(LEFT(A772,2)="PX",IF(K772="",0,VLOOKUP(K772,'Tong hop'!$N$10:$O$50000,2,0)),"")</f>
        <v/>
      </c>
      <c r="S772" s="230">
        <f t="shared" si="3"/>
        <v>0</v>
      </c>
      <c r="T772" s="229" t="str">
        <f>IF($K772="","",VLOOKUP($K772,'Tong hop'!$A$10:$K$50000,10,0))</f>
        <v/>
      </c>
      <c r="U772" s="230" t="str">
        <f>IF($K772="","",VLOOKUP($K772,'Tong hop'!$A$10:$K$50000,11,0))</f>
        <v/>
      </c>
      <c r="V772" s="231">
        <f t="shared" si="4"/>
        <v>0</v>
      </c>
      <c r="W772" s="231" t="str">
        <f t="shared" si="5"/>
        <v/>
      </c>
      <c r="X772" s="231">
        <f t="shared" si="6"/>
        <v>0</v>
      </c>
      <c r="Y772" s="231" t="str">
        <f t="shared" si="7"/>
        <v/>
      </c>
      <c r="Z772" s="232" t="str">
        <f t="shared" si="8"/>
        <v/>
      </c>
    </row>
    <row r="773" ht="15.75" customHeight="1">
      <c r="A773" s="112"/>
      <c r="B773" s="244"/>
      <c r="C773" s="245"/>
      <c r="D773" s="245"/>
      <c r="E773" s="220" t="str">
        <f>IF($D773="","",VLOOKUP($D773,DMKH!$A$9:$D$50006,2,0))</f>
        <v/>
      </c>
      <c r="F773" s="220" t="str">
        <f>IF($D773="","",VLOOKUP($D773,DMKH!$A$9:$D$50006,3,0))</f>
        <v/>
      </c>
      <c r="G773" s="220" t="str">
        <f>IF($D773="","",VLOOKUP($D773,DMKH!$A$9:$D$50006,4,0))</f>
        <v/>
      </c>
      <c r="H773" s="113"/>
      <c r="I773" s="113"/>
      <c r="J773" s="113"/>
      <c r="K773" s="112"/>
      <c r="L773" s="224" t="str">
        <f>IF($K773="","",VLOOKUP($K773,'Tong hop'!$A$10:$O$50000,2,0))</f>
        <v/>
      </c>
      <c r="M773" s="225" t="str">
        <f>IF($K773="","",VLOOKUP($K773,'Tong hop'!$A$10:$O$50000,3,0))</f>
        <v/>
      </c>
      <c r="N773" s="246"/>
      <c r="O773" s="227" t="str">
        <f t="shared" si="2"/>
        <v/>
      </c>
      <c r="P773" s="158"/>
      <c r="Q773" s="247"/>
      <c r="R773" s="229" t="str">
        <f>IF(LEFT(A773,2)="PX",IF(K773="",0,VLOOKUP(K773,'Tong hop'!$N$10:$O$50000,2,0)),"")</f>
        <v/>
      </c>
      <c r="S773" s="230">
        <f t="shared" si="3"/>
        <v>0</v>
      </c>
      <c r="T773" s="229" t="str">
        <f>IF($K773="","",VLOOKUP($K773,'Tong hop'!$A$10:$K$50000,10,0))</f>
        <v/>
      </c>
      <c r="U773" s="230" t="str">
        <f>IF($K773="","",VLOOKUP($K773,'Tong hop'!$A$10:$K$50000,11,0))</f>
        <v/>
      </c>
      <c r="V773" s="231">
        <f t="shared" si="4"/>
        <v>0</v>
      </c>
      <c r="W773" s="231" t="str">
        <f t="shared" si="5"/>
        <v/>
      </c>
      <c r="X773" s="231">
        <f t="shared" si="6"/>
        <v>0</v>
      </c>
      <c r="Y773" s="231" t="str">
        <f t="shared" si="7"/>
        <v/>
      </c>
      <c r="Z773" s="232" t="str">
        <f t="shared" si="8"/>
        <v/>
      </c>
    </row>
    <row r="774" ht="15.75" customHeight="1">
      <c r="A774" s="112"/>
      <c r="B774" s="244"/>
      <c r="C774" s="245"/>
      <c r="D774" s="245"/>
      <c r="E774" s="220" t="str">
        <f>IF($D774="","",VLOOKUP($D774,DMKH!$A$9:$D$50006,2,0))</f>
        <v/>
      </c>
      <c r="F774" s="220" t="str">
        <f>IF($D774="","",VLOOKUP($D774,DMKH!$A$9:$D$50006,3,0))</f>
        <v/>
      </c>
      <c r="G774" s="220" t="str">
        <f>IF($D774="","",VLOOKUP($D774,DMKH!$A$9:$D$50006,4,0))</f>
        <v/>
      </c>
      <c r="H774" s="113"/>
      <c r="I774" s="113"/>
      <c r="J774" s="113"/>
      <c r="K774" s="112"/>
      <c r="L774" s="224" t="str">
        <f>IF($K774="","",VLOOKUP($K774,'Tong hop'!$A$10:$O$50000,2,0))</f>
        <v/>
      </c>
      <c r="M774" s="225" t="str">
        <f>IF($K774="","",VLOOKUP($K774,'Tong hop'!$A$10:$O$50000,3,0))</f>
        <v/>
      </c>
      <c r="N774" s="246"/>
      <c r="O774" s="227" t="str">
        <f t="shared" si="2"/>
        <v/>
      </c>
      <c r="P774" s="158"/>
      <c r="Q774" s="247"/>
      <c r="R774" s="229" t="str">
        <f>IF(LEFT(A774,2)="PX",IF(K774="",0,VLOOKUP(K774,'Tong hop'!$N$10:$O$50000,2,0)),"")</f>
        <v/>
      </c>
      <c r="S774" s="230">
        <f t="shared" si="3"/>
        <v>0</v>
      </c>
      <c r="T774" s="229" t="str">
        <f>IF($K774="","",VLOOKUP($K774,'Tong hop'!$A$10:$K$50000,10,0))</f>
        <v/>
      </c>
      <c r="U774" s="230" t="str">
        <f>IF($K774="","",VLOOKUP($K774,'Tong hop'!$A$10:$K$50000,11,0))</f>
        <v/>
      </c>
      <c r="V774" s="231">
        <f t="shared" si="4"/>
        <v>0</v>
      </c>
      <c r="W774" s="231" t="str">
        <f t="shared" si="5"/>
        <v/>
      </c>
      <c r="X774" s="231">
        <f t="shared" si="6"/>
        <v>0</v>
      </c>
      <c r="Y774" s="231" t="str">
        <f t="shared" si="7"/>
        <v/>
      </c>
      <c r="Z774" s="232" t="str">
        <f t="shared" si="8"/>
        <v/>
      </c>
    </row>
    <row r="775" ht="15.75" customHeight="1">
      <c r="A775" s="112"/>
      <c r="B775" s="244"/>
      <c r="C775" s="245"/>
      <c r="D775" s="245"/>
      <c r="E775" s="220" t="str">
        <f>IF($D775="","",VLOOKUP($D775,DMKH!$A$9:$D$50006,2,0))</f>
        <v/>
      </c>
      <c r="F775" s="220" t="str">
        <f>IF($D775="","",VLOOKUP($D775,DMKH!$A$9:$D$50006,3,0))</f>
        <v/>
      </c>
      <c r="G775" s="220" t="str">
        <f>IF($D775="","",VLOOKUP($D775,DMKH!$A$9:$D$50006,4,0))</f>
        <v/>
      </c>
      <c r="H775" s="113"/>
      <c r="I775" s="113"/>
      <c r="J775" s="113"/>
      <c r="K775" s="112"/>
      <c r="L775" s="224" t="str">
        <f>IF($K775="","",VLOOKUP($K775,'Tong hop'!$A$10:$O$50000,2,0))</f>
        <v/>
      </c>
      <c r="M775" s="225" t="str">
        <f>IF($K775="","",VLOOKUP($K775,'Tong hop'!$A$10:$O$50000,3,0))</f>
        <v/>
      </c>
      <c r="N775" s="246"/>
      <c r="O775" s="227" t="str">
        <f t="shared" si="2"/>
        <v/>
      </c>
      <c r="P775" s="158"/>
      <c r="Q775" s="247"/>
      <c r="R775" s="229" t="str">
        <f>IF(LEFT(A775,2)="PX",IF(K775="",0,VLOOKUP(K775,'Tong hop'!$N$10:$O$50000,2,0)),"")</f>
        <v/>
      </c>
      <c r="S775" s="230">
        <f t="shared" si="3"/>
        <v>0</v>
      </c>
      <c r="T775" s="229" t="str">
        <f>IF($K775="","",VLOOKUP($K775,'Tong hop'!$A$10:$K$50000,10,0))</f>
        <v/>
      </c>
      <c r="U775" s="230" t="str">
        <f>IF($K775="","",VLOOKUP($K775,'Tong hop'!$A$10:$K$50000,11,0))</f>
        <v/>
      </c>
      <c r="V775" s="231">
        <f t="shared" si="4"/>
        <v>0</v>
      </c>
      <c r="W775" s="231" t="str">
        <f t="shared" si="5"/>
        <v/>
      </c>
      <c r="X775" s="231">
        <f t="shared" si="6"/>
        <v>0</v>
      </c>
      <c r="Y775" s="231" t="str">
        <f t="shared" si="7"/>
        <v/>
      </c>
      <c r="Z775" s="232" t="str">
        <f t="shared" si="8"/>
        <v/>
      </c>
    </row>
    <row r="776" ht="15.75" customHeight="1">
      <c r="A776" s="112"/>
      <c r="B776" s="244"/>
      <c r="C776" s="245"/>
      <c r="D776" s="245"/>
      <c r="E776" s="220" t="str">
        <f>IF($D776="","",VLOOKUP($D776,DMKH!$A$9:$D$50006,2,0))</f>
        <v/>
      </c>
      <c r="F776" s="220" t="str">
        <f>IF($D776="","",VLOOKUP($D776,DMKH!$A$9:$D$50006,3,0))</f>
        <v/>
      </c>
      <c r="G776" s="220" t="str">
        <f>IF($D776="","",VLOOKUP($D776,DMKH!$A$9:$D$50006,4,0))</f>
        <v/>
      </c>
      <c r="H776" s="113"/>
      <c r="I776" s="113"/>
      <c r="J776" s="113"/>
      <c r="K776" s="112"/>
      <c r="L776" s="224" t="str">
        <f>IF($K776="","",VLOOKUP($K776,'Tong hop'!$A$10:$O$50000,2,0))</f>
        <v/>
      </c>
      <c r="M776" s="225" t="str">
        <f>IF($K776="","",VLOOKUP($K776,'Tong hop'!$A$10:$O$50000,3,0))</f>
        <v/>
      </c>
      <c r="N776" s="246"/>
      <c r="O776" s="227" t="str">
        <f t="shared" si="2"/>
        <v/>
      </c>
      <c r="P776" s="158"/>
      <c r="Q776" s="247"/>
      <c r="R776" s="229" t="str">
        <f>IF(LEFT(A776,2)="PX",IF(K776="",0,VLOOKUP(K776,'Tong hop'!$N$10:$O$50000,2,0)),"")</f>
        <v/>
      </c>
      <c r="S776" s="230">
        <f t="shared" si="3"/>
        <v>0</v>
      </c>
      <c r="T776" s="229" t="str">
        <f>IF($K776="","",VLOOKUP($K776,'Tong hop'!$A$10:$K$50000,10,0))</f>
        <v/>
      </c>
      <c r="U776" s="230" t="str">
        <f>IF($K776="","",VLOOKUP($K776,'Tong hop'!$A$10:$K$50000,11,0))</f>
        <v/>
      </c>
      <c r="V776" s="231">
        <f t="shared" si="4"/>
        <v>0</v>
      </c>
      <c r="W776" s="231" t="str">
        <f t="shared" si="5"/>
        <v/>
      </c>
      <c r="X776" s="231">
        <f t="shared" si="6"/>
        <v>0</v>
      </c>
      <c r="Y776" s="231" t="str">
        <f t="shared" si="7"/>
        <v/>
      </c>
      <c r="Z776" s="232" t="str">
        <f t="shared" si="8"/>
        <v/>
      </c>
    </row>
    <row r="777" ht="15.75" customHeight="1">
      <c r="A777" s="112"/>
      <c r="B777" s="244"/>
      <c r="C777" s="245"/>
      <c r="D777" s="245"/>
      <c r="E777" s="220" t="str">
        <f>IF($D777="","",VLOOKUP($D777,DMKH!$A$9:$D$50006,2,0))</f>
        <v/>
      </c>
      <c r="F777" s="220" t="str">
        <f>IF($D777="","",VLOOKUP($D777,DMKH!$A$9:$D$50006,3,0))</f>
        <v/>
      </c>
      <c r="G777" s="220" t="str">
        <f>IF($D777="","",VLOOKUP($D777,DMKH!$A$9:$D$50006,4,0))</f>
        <v/>
      </c>
      <c r="H777" s="113"/>
      <c r="I777" s="113"/>
      <c r="J777" s="113"/>
      <c r="K777" s="112"/>
      <c r="L777" s="224" t="str">
        <f>IF($K777="","",VLOOKUP($K777,'Tong hop'!$A$10:$O$50000,2,0))</f>
        <v/>
      </c>
      <c r="M777" s="225" t="str">
        <f>IF($K777="","",VLOOKUP($K777,'Tong hop'!$A$10:$O$50000,3,0))</f>
        <v/>
      </c>
      <c r="N777" s="246"/>
      <c r="O777" s="227" t="str">
        <f t="shared" si="2"/>
        <v/>
      </c>
      <c r="P777" s="158"/>
      <c r="Q777" s="247"/>
      <c r="R777" s="229" t="str">
        <f>IF(LEFT(A777,2)="PX",IF(K777="",0,VLOOKUP(K777,'Tong hop'!$N$10:$O$50000,2,0)),"")</f>
        <v/>
      </c>
      <c r="S777" s="230">
        <f t="shared" si="3"/>
        <v>0</v>
      </c>
      <c r="T777" s="229" t="str">
        <f>IF($K777="","",VLOOKUP($K777,'Tong hop'!$A$10:$K$50000,10,0))</f>
        <v/>
      </c>
      <c r="U777" s="230" t="str">
        <f>IF($K777="","",VLOOKUP($K777,'Tong hop'!$A$10:$K$50000,11,0))</f>
        <v/>
      </c>
      <c r="V777" s="231">
        <f t="shared" si="4"/>
        <v>0</v>
      </c>
      <c r="W777" s="231" t="str">
        <f t="shared" si="5"/>
        <v/>
      </c>
      <c r="X777" s="231">
        <f t="shared" si="6"/>
        <v>0</v>
      </c>
      <c r="Y777" s="231" t="str">
        <f t="shared" si="7"/>
        <v/>
      </c>
      <c r="Z777" s="232" t="str">
        <f t="shared" si="8"/>
        <v/>
      </c>
    </row>
    <row r="778" ht="15.75" customHeight="1">
      <c r="A778" s="112"/>
      <c r="B778" s="244"/>
      <c r="C778" s="245"/>
      <c r="D778" s="245"/>
      <c r="E778" s="220" t="str">
        <f>IF($D778="","",VLOOKUP($D778,DMKH!$A$9:$D$50006,2,0))</f>
        <v/>
      </c>
      <c r="F778" s="220" t="str">
        <f>IF($D778="","",VLOOKUP($D778,DMKH!$A$9:$D$50006,3,0))</f>
        <v/>
      </c>
      <c r="G778" s="220" t="str">
        <f>IF($D778="","",VLOOKUP($D778,DMKH!$A$9:$D$50006,4,0))</f>
        <v/>
      </c>
      <c r="H778" s="113"/>
      <c r="I778" s="113"/>
      <c r="J778" s="113"/>
      <c r="K778" s="112"/>
      <c r="L778" s="224" t="str">
        <f>IF($K778="","",VLOOKUP($K778,'Tong hop'!$A$10:$O$50000,2,0))</f>
        <v/>
      </c>
      <c r="M778" s="225" t="str">
        <f>IF($K778="","",VLOOKUP($K778,'Tong hop'!$A$10:$O$50000,3,0))</f>
        <v/>
      </c>
      <c r="N778" s="246"/>
      <c r="O778" s="227" t="str">
        <f t="shared" si="2"/>
        <v/>
      </c>
      <c r="P778" s="158"/>
      <c r="Q778" s="247"/>
      <c r="R778" s="229" t="str">
        <f>IF(LEFT(A778,2)="PX",IF(K778="",0,VLOOKUP(K778,'Tong hop'!$N$10:$O$50000,2,0)),"")</f>
        <v/>
      </c>
      <c r="S778" s="230">
        <f t="shared" si="3"/>
        <v>0</v>
      </c>
      <c r="T778" s="229" t="str">
        <f>IF($K778="","",VLOOKUP($K778,'Tong hop'!$A$10:$K$50000,10,0))</f>
        <v/>
      </c>
      <c r="U778" s="230" t="str">
        <f>IF($K778="","",VLOOKUP($K778,'Tong hop'!$A$10:$K$50000,11,0))</f>
        <v/>
      </c>
      <c r="V778" s="231">
        <f t="shared" si="4"/>
        <v>0</v>
      </c>
      <c r="W778" s="231" t="str">
        <f t="shared" si="5"/>
        <v/>
      </c>
      <c r="X778" s="231">
        <f t="shared" si="6"/>
        <v>0</v>
      </c>
      <c r="Y778" s="231" t="str">
        <f t="shared" si="7"/>
        <v/>
      </c>
      <c r="Z778" s="232" t="str">
        <f t="shared" si="8"/>
        <v/>
      </c>
    </row>
    <row r="779" ht="15.75" customHeight="1">
      <c r="A779" s="112"/>
      <c r="B779" s="244"/>
      <c r="C779" s="245"/>
      <c r="D779" s="245"/>
      <c r="E779" s="220" t="str">
        <f>IF($D779="","",VLOOKUP($D779,DMKH!$A$9:$D$50006,2,0))</f>
        <v/>
      </c>
      <c r="F779" s="220" t="str">
        <f>IF($D779="","",VLOOKUP($D779,DMKH!$A$9:$D$50006,3,0))</f>
        <v/>
      </c>
      <c r="G779" s="220" t="str">
        <f>IF($D779="","",VLOOKUP($D779,DMKH!$A$9:$D$50006,4,0))</f>
        <v/>
      </c>
      <c r="H779" s="113"/>
      <c r="I779" s="113"/>
      <c r="J779" s="113"/>
      <c r="K779" s="112"/>
      <c r="L779" s="224" t="str">
        <f>IF($K779="","",VLOOKUP($K779,'Tong hop'!$A$10:$O$50000,2,0))</f>
        <v/>
      </c>
      <c r="M779" s="225" t="str">
        <f>IF($K779="","",VLOOKUP($K779,'Tong hop'!$A$10:$O$50000,3,0))</f>
        <v/>
      </c>
      <c r="N779" s="246"/>
      <c r="O779" s="227" t="str">
        <f t="shared" si="2"/>
        <v/>
      </c>
      <c r="P779" s="158"/>
      <c r="Q779" s="247"/>
      <c r="R779" s="229" t="str">
        <f>IF(LEFT(A779,2)="PX",IF(K779="",0,VLOOKUP(K779,'Tong hop'!$N$10:$O$50000,2,0)),"")</f>
        <v/>
      </c>
      <c r="S779" s="230">
        <f t="shared" si="3"/>
        <v>0</v>
      </c>
      <c r="T779" s="229" t="str">
        <f>IF($K779="","",VLOOKUP($K779,'Tong hop'!$A$10:$K$50000,10,0))</f>
        <v/>
      </c>
      <c r="U779" s="230" t="str">
        <f>IF($K779="","",VLOOKUP($K779,'Tong hop'!$A$10:$K$50000,11,0))</f>
        <v/>
      </c>
      <c r="V779" s="231">
        <f t="shared" si="4"/>
        <v>0</v>
      </c>
      <c r="W779" s="231" t="str">
        <f t="shared" si="5"/>
        <v/>
      </c>
      <c r="X779" s="231">
        <f t="shared" si="6"/>
        <v>0</v>
      </c>
      <c r="Y779" s="231" t="str">
        <f t="shared" si="7"/>
        <v/>
      </c>
      <c r="Z779" s="232" t="str">
        <f t="shared" si="8"/>
        <v/>
      </c>
    </row>
    <row r="780" ht="15.75" customHeight="1">
      <c r="A780" s="112"/>
      <c r="B780" s="244"/>
      <c r="C780" s="245"/>
      <c r="D780" s="245"/>
      <c r="E780" s="220" t="str">
        <f>IF($D780="","",VLOOKUP($D780,DMKH!$A$9:$D$50006,2,0))</f>
        <v/>
      </c>
      <c r="F780" s="220" t="str">
        <f>IF($D780="","",VLOOKUP($D780,DMKH!$A$9:$D$50006,3,0))</f>
        <v/>
      </c>
      <c r="G780" s="220" t="str">
        <f>IF($D780="","",VLOOKUP($D780,DMKH!$A$9:$D$50006,4,0))</f>
        <v/>
      </c>
      <c r="H780" s="113"/>
      <c r="I780" s="113"/>
      <c r="J780" s="113"/>
      <c r="K780" s="112"/>
      <c r="L780" s="224" t="str">
        <f>IF($K780="","",VLOOKUP($K780,'Tong hop'!$A$10:$O$50000,2,0))</f>
        <v/>
      </c>
      <c r="M780" s="225" t="str">
        <f>IF($K780="","",VLOOKUP($K780,'Tong hop'!$A$10:$O$50000,3,0))</f>
        <v/>
      </c>
      <c r="N780" s="246"/>
      <c r="O780" s="227" t="str">
        <f t="shared" si="2"/>
        <v/>
      </c>
      <c r="P780" s="158"/>
      <c r="Q780" s="247"/>
      <c r="R780" s="229" t="str">
        <f>IF(LEFT(A780,2)="PX",IF(K780="",0,VLOOKUP(K780,'Tong hop'!$N$10:$O$50000,2,0)),"")</f>
        <v/>
      </c>
      <c r="S780" s="230">
        <f t="shared" si="3"/>
        <v>0</v>
      </c>
      <c r="T780" s="229" t="str">
        <f>IF($K780="","",VLOOKUP($K780,'Tong hop'!$A$10:$K$50000,10,0))</f>
        <v/>
      </c>
      <c r="U780" s="230" t="str">
        <f>IF($K780="","",VLOOKUP($K780,'Tong hop'!$A$10:$K$50000,11,0))</f>
        <v/>
      </c>
      <c r="V780" s="231">
        <f t="shared" si="4"/>
        <v>0</v>
      </c>
      <c r="W780" s="231" t="str">
        <f t="shared" si="5"/>
        <v/>
      </c>
      <c r="X780" s="231">
        <f t="shared" si="6"/>
        <v>0</v>
      </c>
      <c r="Y780" s="231" t="str">
        <f t="shared" si="7"/>
        <v/>
      </c>
      <c r="Z780" s="232" t="str">
        <f t="shared" si="8"/>
        <v/>
      </c>
    </row>
    <row r="781" ht="15.75" customHeight="1">
      <c r="A781" s="112"/>
      <c r="B781" s="244"/>
      <c r="C781" s="245"/>
      <c r="D781" s="245"/>
      <c r="E781" s="220" t="str">
        <f>IF($D781="","",VLOOKUP($D781,DMKH!$A$9:$D$50006,2,0))</f>
        <v/>
      </c>
      <c r="F781" s="220" t="str">
        <f>IF($D781="","",VLOOKUP($D781,DMKH!$A$9:$D$50006,3,0))</f>
        <v/>
      </c>
      <c r="G781" s="220" t="str">
        <f>IF($D781="","",VLOOKUP($D781,DMKH!$A$9:$D$50006,4,0))</f>
        <v/>
      </c>
      <c r="H781" s="113"/>
      <c r="I781" s="113"/>
      <c r="J781" s="113"/>
      <c r="K781" s="112"/>
      <c r="L781" s="224" t="str">
        <f>IF($K781="","",VLOOKUP($K781,'Tong hop'!$A$10:$O$50000,2,0))</f>
        <v/>
      </c>
      <c r="M781" s="225" t="str">
        <f>IF($K781="","",VLOOKUP($K781,'Tong hop'!$A$10:$O$50000,3,0))</f>
        <v/>
      </c>
      <c r="N781" s="246"/>
      <c r="O781" s="227" t="str">
        <f t="shared" si="2"/>
        <v/>
      </c>
      <c r="P781" s="158"/>
      <c r="Q781" s="247"/>
      <c r="R781" s="229" t="str">
        <f>IF(LEFT(A781,2)="PX",IF(K781="",0,VLOOKUP(K781,'Tong hop'!$N$10:$O$50000,2,0)),"")</f>
        <v/>
      </c>
      <c r="S781" s="230">
        <f t="shared" si="3"/>
        <v>0</v>
      </c>
      <c r="T781" s="229" t="str">
        <f>IF($K781="","",VLOOKUP($K781,'Tong hop'!$A$10:$K$50000,10,0))</f>
        <v/>
      </c>
      <c r="U781" s="230" t="str">
        <f>IF($K781="","",VLOOKUP($K781,'Tong hop'!$A$10:$K$50000,11,0))</f>
        <v/>
      </c>
      <c r="V781" s="231">
        <f t="shared" si="4"/>
        <v>0</v>
      </c>
      <c r="W781" s="231" t="str">
        <f t="shared" si="5"/>
        <v/>
      </c>
      <c r="X781" s="231">
        <f t="shared" si="6"/>
        <v>0</v>
      </c>
      <c r="Y781" s="231" t="str">
        <f t="shared" si="7"/>
        <v/>
      </c>
      <c r="Z781" s="232" t="str">
        <f t="shared" si="8"/>
        <v/>
      </c>
    </row>
    <row r="782" ht="15.75" customHeight="1">
      <c r="A782" s="112"/>
      <c r="B782" s="244"/>
      <c r="C782" s="245"/>
      <c r="D782" s="245"/>
      <c r="E782" s="220" t="str">
        <f>IF($D782="","",VLOOKUP($D782,DMKH!$A$9:$D$50006,2,0))</f>
        <v/>
      </c>
      <c r="F782" s="220" t="str">
        <f>IF($D782="","",VLOOKUP($D782,DMKH!$A$9:$D$50006,3,0))</f>
        <v/>
      </c>
      <c r="G782" s="220" t="str">
        <f>IF($D782="","",VLOOKUP($D782,DMKH!$A$9:$D$50006,4,0))</f>
        <v/>
      </c>
      <c r="H782" s="113"/>
      <c r="I782" s="113"/>
      <c r="J782" s="113"/>
      <c r="K782" s="112"/>
      <c r="L782" s="224" t="str">
        <f>IF($K782="","",VLOOKUP($K782,'Tong hop'!$A$10:$O$50000,2,0))</f>
        <v/>
      </c>
      <c r="M782" s="225" t="str">
        <f>IF($K782="","",VLOOKUP($K782,'Tong hop'!$A$10:$O$50000,3,0))</f>
        <v/>
      </c>
      <c r="N782" s="246"/>
      <c r="O782" s="227" t="str">
        <f t="shared" si="2"/>
        <v/>
      </c>
      <c r="P782" s="158"/>
      <c r="Q782" s="247"/>
      <c r="R782" s="229" t="str">
        <f>IF(LEFT(A782,2)="PX",IF(K782="",0,VLOOKUP(K782,'Tong hop'!$N$10:$O$50000,2,0)),"")</f>
        <v/>
      </c>
      <c r="S782" s="230">
        <f t="shared" si="3"/>
        <v>0</v>
      </c>
      <c r="T782" s="229" t="str">
        <f>IF($K782="","",VLOOKUP($K782,'Tong hop'!$A$10:$K$50000,10,0))</f>
        <v/>
      </c>
      <c r="U782" s="230" t="str">
        <f>IF($K782="","",VLOOKUP($K782,'Tong hop'!$A$10:$K$50000,11,0))</f>
        <v/>
      </c>
      <c r="V782" s="231">
        <f t="shared" si="4"/>
        <v>0</v>
      </c>
      <c r="W782" s="231" t="str">
        <f t="shared" si="5"/>
        <v/>
      </c>
      <c r="X782" s="231">
        <f t="shared" si="6"/>
        <v>0</v>
      </c>
      <c r="Y782" s="231" t="str">
        <f t="shared" si="7"/>
        <v/>
      </c>
      <c r="Z782" s="232" t="str">
        <f t="shared" si="8"/>
        <v/>
      </c>
    </row>
    <row r="783" ht="15.75" customHeight="1">
      <c r="A783" s="112"/>
      <c r="B783" s="244"/>
      <c r="C783" s="245"/>
      <c r="D783" s="245"/>
      <c r="E783" s="220" t="str">
        <f>IF($D783="","",VLOOKUP($D783,DMKH!$A$9:$D$50006,2,0))</f>
        <v/>
      </c>
      <c r="F783" s="220" t="str">
        <f>IF($D783="","",VLOOKUP($D783,DMKH!$A$9:$D$50006,3,0))</f>
        <v/>
      </c>
      <c r="G783" s="220" t="str">
        <f>IF($D783="","",VLOOKUP($D783,DMKH!$A$9:$D$50006,4,0))</f>
        <v/>
      </c>
      <c r="H783" s="113"/>
      <c r="I783" s="113"/>
      <c r="J783" s="113"/>
      <c r="K783" s="112"/>
      <c r="L783" s="224" t="str">
        <f>IF($K783="","",VLOOKUP($K783,'Tong hop'!$A$10:$O$50000,2,0))</f>
        <v/>
      </c>
      <c r="M783" s="225" t="str">
        <f>IF($K783="","",VLOOKUP($K783,'Tong hop'!$A$10:$O$50000,3,0))</f>
        <v/>
      </c>
      <c r="N783" s="246"/>
      <c r="O783" s="227" t="str">
        <f t="shared" si="2"/>
        <v/>
      </c>
      <c r="P783" s="158"/>
      <c r="Q783" s="247"/>
      <c r="R783" s="229" t="str">
        <f>IF(LEFT(A783,2)="PX",IF(K783="",0,VLOOKUP(K783,'Tong hop'!$N$10:$O$50000,2,0)),"")</f>
        <v/>
      </c>
      <c r="S783" s="230">
        <f t="shared" si="3"/>
        <v>0</v>
      </c>
      <c r="T783" s="229" t="str">
        <f>IF($K783="","",VLOOKUP($K783,'Tong hop'!$A$10:$K$50000,10,0))</f>
        <v/>
      </c>
      <c r="U783" s="230" t="str">
        <f>IF($K783="","",VLOOKUP($K783,'Tong hop'!$A$10:$K$50000,11,0))</f>
        <v/>
      </c>
      <c r="V783" s="231">
        <f t="shared" si="4"/>
        <v>0</v>
      </c>
      <c r="W783" s="231" t="str">
        <f t="shared" si="5"/>
        <v/>
      </c>
      <c r="X783" s="231">
        <f t="shared" si="6"/>
        <v>0</v>
      </c>
      <c r="Y783" s="231" t="str">
        <f t="shared" si="7"/>
        <v/>
      </c>
      <c r="Z783" s="232" t="str">
        <f t="shared" si="8"/>
        <v/>
      </c>
    </row>
    <row r="784" ht="15.75" customHeight="1">
      <c r="A784" s="112"/>
      <c r="B784" s="244"/>
      <c r="C784" s="245"/>
      <c r="D784" s="245"/>
      <c r="E784" s="220" t="str">
        <f>IF($D784="","",VLOOKUP($D784,DMKH!$A$9:$D$50006,2,0))</f>
        <v/>
      </c>
      <c r="F784" s="220" t="str">
        <f>IF($D784="","",VLOOKUP($D784,DMKH!$A$9:$D$50006,3,0))</f>
        <v/>
      </c>
      <c r="G784" s="220" t="str">
        <f>IF($D784="","",VLOOKUP($D784,DMKH!$A$9:$D$50006,4,0))</f>
        <v/>
      </c>
      <c r="H784" s="113"/>
      <c r="I784" s="113"/>
      <c r="J784" s="113"/>
      <c r="K784" s="112"/>
      <c r="L784" s="224" t="str">
        <f>IF($K784="","",VLOOKUP($K784,'Tong hop'!$A$10:$O$50000,2,0))</f>
        <v/>
      </c>
      <c r="M784" s="225" t="str">
        <f>IF($K784="","",VLOOKUP($K784,'Tong hop'!$A$10:$O$50000,3,0))</f>
        <v/>
      </c>
      <c r="N784" s="246"/>
      <c r="O784" s="227" t="str">
        <f t="shared" si="2"/>
        <v/>
      </c>
      <c r="P784" s="158"/>
      <c r="Q784" s="247"/>
      <c r="R784" s="229" t="str">
        <f>IF(LEFT(A784,2)="PX",IF(K784="",0,VLOOKUP(K784,'Tong hop'!$N$10:$O$50000,2,0)),"")</f>
        <v/>
      </c>
      <c r="S784" s="230">
        <f t="shared" si="3"/>
        <v>0</v>
      </c>
      <c r="T784" s="229" t="str">
        <f>IF($K784="","",VLOOKUP($K784,'Tong hop'!$A$10:$K$50000,10,0))</f>
        <v/>
      </c>
      <c r="U784" s="230" t="str">
        <f>IF($K784="","",VLOOKUP($K784,'Tong hop'!$A$10:$K$50000,11,0))</f>
        <v/>
      </c>
      <c r="V784" s="231">
        <f t="shared" si="4"/>
        <v>0</v>
      </c>
      <c r="W784" s="231" t="str">
        <f t="shared" si="5"/>
        <v/>
      </c>
      <c r="X784" s="231">
        <f t="shared" si="6"/>
        <v>0</v>
      </c>
      <c r="Y784" s="231" t="str">
        <f t="shared" si="7"/>
        <v/>
      </c>
      <c r="Z784" s="232" t="str">
        <f t="shared" si="8"/>
        <v/>
      </c>
    </row>
    <row r="785" ht="15.75" customHeight="1">
      <c r="A785" s="112"/>
      <c r="B785" s="244"/>
      <c r="C785" s="245"/>
      <c r="D785" s="245"/>
      <c r="E785" s="220" t="str">
        <f>IF($D785="","",VLOOKUP($D785,DMKH!$A$9:$D$50006,2,0))</f>
        <v/>
      </c>
      <c r="F785" s="220" t="str">
        <f>IF($D785="","",VLOOKUP($D785,DMKH!$A$9:$D$50006,3,0))</f>
        <v/>
      </c>
      <c r="G785" s="220" t="str">
        <f>IF($D785="","",VLOOKUP($D785,DMKH!$A$9:$D$50006,4,0))</f>
        <v/>
      </c>
      <c r="H785" s="113"/>
      <c r="I785" s="113"/>
      <c r="J785" s="113"/>
      <c r="K785" s="112"/>
      <c r="L785" s="224" t="str">
        <f>IF($K785="","",VLOOKUP($K785,'Tong hop'!$A$10:$O$50000,2,0))</f>
        <v/>
      </c>
      <c r="M785" s="225" t="str">
        <f>IF($K785="","",VLOOKUP($K785,'Tong hop'!$A$10:$O$50000,3,0))</f>
        <v/>
      </c>
      <c r="N785" s="246"/>
      <c r="O785" s="227" t="str">
        <f t="shared" si="2"/>
        <v/>
      </c>
      <c r="P785" s="158"/>
      <c r="Q785" s="247"/>
      <c r="R785" s="229" t="str">
        <f>IF(LEFT(A785,2)="PX",IF(K785="",0,VLOOKUP(K785,'Tong hop'!$N$10:$O$50000,2,0)),"")</f>
        <v/>
      </c>
      <c r="S785" s="230">
        <f t="shared" si="3"/>
        <v>0</v>
      </c>
      <c r="T785" s="229" t="str">
        <f>IF($K785="","",VLOOKUP($K785,'Tong hop'!$A$10:$K$50000,10,0))</f>
        <v/>
      </c>
      <c r="U785" s="230" t="str">
        <f>IF($K785="","",VLOOKUP($K785,'Tong hop'!$A$10:$K$50000,11,0))</f>
        <v/>
      </c>
      <c r="V785" s="231">
        <f t="shared" si="4"/>
        <v>0</v>
      </c>
      <c r="W785" s="231" t="str">
        <f t="shared" si="5"/>
        <v/>
      </c>
      <c r="X785" s="231">
        <f t="shared" si="6"/>
        <v>0</v>
      </c>
      <c r="Y785" s="231" t="str">
        <f t="shared" si="7"/>
        <v/>
      </c>
      <c r="Z785" s="232" t="str">
        <f t="shared" si="8"/>
        <v/>
      </c>
    </row>
    <row r="786" ht="15.75" customHeight="1">
      <c r="A786" s="112"/>
      <c r="B786" s="244"/>
      <c r="C786" s="245"/>
      <c r="D786" s="245"/>
      <c r="E786" s="220" t="str">
        <f>IF($D786="","",VLOOKUP($D786,DMKH!$A$9:$D$50006,2,0))</f>
        <v/>
      </c>
      <c r="F786" s="220" t="str">
        <f>IF($D786="","",VLOOKUP($D786,DMKH!$A$9:$D$50006,3,0))</f>
        <v/>
      </c>
      <c r="G786" s="220" t="str">
        <f>IF($D786="","",VLOOKUP($D786,DMKH!$A$9:$D$50006,4,0))</f>
        <v/>
      </c>
      <c r="H786" s="113"/>
      <c r="I786" s="113"/>
      <c r="J786" s="113"/>
      <c r="K786" s="112"/>
      <c r="L786" s="224" t="str">
        <f>IF($K786="","",VLOOKUP($K786,'Tong hop'!$A$10:$O$50000,2,0))</f>
        <v/>
      </c>
      <c r="M786" s="225" t="str">
        <f>IF($K786="","",VLOOKUP($K786,'Tong hop'!$A$10:$O$50000,3,0))</f>
        <v/>
      </c>
      <c r="N786" s="246"/>
      <c r="O786" s="227" t="str">
        <f t="shared" si="2"/>
        <v/>
      </c>
      <c r="P786" s="158"/>
      <c r="Q786" s="247"/>
      <c r="R786" s="229" t="str">
        <f>IF(LEFT(A786,2)="PX",IF(K786="",0,VLOOKUP(K786,'Tong hop'!$N$10:$O$50000,2,0)),"")</f>
        <v/>
      </c>
      <c r="S786" s="230">
        <f t="shared" si="3"/>
        <v>0</v>
      </c>
      <c r="T786" s="229" t="str">
        <f>IF($K786="","",VLOOKUP($K786,'Tong hop'!$A$10:$K$50000,10,0))</f>
        <v/>
      </c>
      <c r="U786" s="230" t="str">
        <f>IF($K786="","",VLOOKUP($K786,'Tong hop'!$A$10:$K$50000,11,0))</f>
        <v/>
      </c>
      <c r="V786" s="231">
        <f t="shared" si="4"/>
        <v>0</v>
      </c>
      <c r="W786" s="231" t="str">
        <f t="shared" si="5"/>
        <v/>
      </c>
      <c r="X786" s="231">
        <f t="shared" si="6"/>
        <v>0</v>
      </c>
      <c r="Y786" s="231" t="str">
        <f t="shared" si="7"/>
        <v/>
      </c>
      <c r="Z786" s="232" t="str">
        <f t="shared" si="8"/>
        <v/>
      </c>
    </row>
    <row r="787" ht="15.75" customHeight="1">
      <c r="A787" s="112"/>
      <c r="B787" s="244"/>
      <c r="C787" s="245"/>
      <c r="D787" s="245"/>
      <c r="E787" s="220" t="str">
        <f>IF($D787="","",VLOOKUP($D787,DMKH!$A$9:$D$50006,2,0))</f>
        <v/>
      </c>
      <c r="F787" s="220" t="str">
        <f>IF($D787="","",VLOOKUP($D787,DMKH!$A$9:$D$50006,3,0))</f>
        <v/>
      </c>
      <c r="G787" s="220" t="str">
        <f>IF($D787="","",VLOOKUP($D787,DMKH!$A$9:$D$50006,4,0))</f>
        <v/>
      </c>
      <c r="H787" s="113"/>
      <c r="I787" s="113"/>
      <c r="J787" s="113"/>
      <c r="K787" s="112"/>
      <c r="L787" s="224" t="str">
        <f>IF($K787="","",VLOOKUP($K787,'Tong hop'!$A$10:$O$50000,2,0))</f>
        <v/>
      </c>
      <c r="M787" s="225" t="str">
        <f>IF($K787="","",VLOOKUP($K787,'Tong hop'!$A$10:$O$50000,3,0))</f>
        <v/>
      </c>
      <c r="N787" s="246"/>
      <c r="O787" s="227" t="str">
        <f t="shared" si="2"/>
        <v/>
      </c>
      <c r="P787" s="158"/>
      <c r="Q787" s="247"/>
      <c r="R787" s="229" t="str">
        <f>IF(LEFT(A787,2)="PX",IF(K787="",0,VLOOKUP(K787,'Tong hop'!$N$10:$O$50000,2,0)),"")</f>
        <v/>
      </c>
      <c r="S787" s="230">
        <f t="shared" si="3"/>
        <v>0</v>
      </c>
      <c r="T787" s="229" t="str">
        <f>IF($K787="","",VLOOKUP($K787,'Tong hop'!$A$10:$K$50000,10,0))</f>
        <v/>
      </c>
      <c r="U787" s="230" t="str">
        <f>IF($K787="","",VLOOKUP($K787,'Tong hop'!$A$10:$K$50000,11,0))</f>
        <v/>
      </c>
      <c r="V787" s="231">
        <f t="shared" si="4"/>
        <v>0</v>
      </c>
      <c r="W787" s="231" t="str">
        <f t="shared" si="5"/>
        <v/>
      </c>
      <c r="X787" s="231">
        <f t="shared" si="6"/>
        <v>0</v>
      </c>
      <c r="Y787" s="231" t="str">
        <f t="shared" si="7"/>
        <v/>
      </c>
      <c r="Z787" s="232" t="str">
        <f t="shared" si="8"/>
        <v/>
      </c>
    </row>
    <row r="788" ht="15.75" customHeight="1">
      <c r="A788" s="112"/>
      <c r="B788" s="244"/>
      <c r="C788" s="245"/>
      <c r="D788" s="245"/>
      <c r="E788" s="220" t="str">
        <f>IF($D788="","",VLOOKUP($D788,DMKH!$A$9:$D$50006,2,0))</f>
        <v/>
      </c>
      <c r="F788" s="220" t="str">
        <f>IF($D788="","",VLOOKUP($D788,DMKH!$A$9:$D$50006,3,0))</f>
        <v/>
      </c>
      <c r="G788" s="220" t="str">
        <f>IF($D788="","",VLOOKUP($D788,DMKH!$A$9:$D$50006,4,0))</f>
        <v/>
      </c>
      <c r="H788" s="113"/>
      <c r="I788" s="113"/>
      <c r="J788" s="113"/>
      <c r="K788" s="112"/>
      <c r="L788" s="224" t="str">
        <f>IF($K788="","",VLOOKUP($K788,'Tong hop'!$A$10:$O$50000,2,0))</f>
        <v/>
      </c>
      <c r="M788" s="225" t="str">
        <f>IF($K788="","",VLOOKUP($K788,'Tong hop'!$A$10:$O$50000,3,0))</f>
        <v/>
      </c>
      <c r="N788" s="246"/>
      <c r="O788" s="227" t="str">
        <f t="shared" si="2"/>
        <v/>
      </c>
      <c r="P788" s="158"/>
      <c r="Q788" s="247"/>
      <c r="R788" s="229" t="str">
        <f>IF(LEFT(A788,2)="PX",IF(K788="",0,VLOOKUP(K788,'Tong hop'!$N$10:$O$50000,2,0)),"")</f>
        <v/>
      </c>
      <c r="S788" s="230">
        <f t="shared" si="3"/>
        <v>0</v>
      </c>
      <c r="T788" s="229" t="str">
        <f>IF($K788="","",VLOOKUP($K788,'Tong hop'!$A$10:$K$50000,10,0))</f>
        <v/>
      </c>
      <c r="U788" s="230" t="str">
        <f>IF($K788="","",VLOOKUP($K788,'Tong hop'!$A$10:$K$50000,11,0))</f>
        <v/>
      </c>
      <c r="V788" s="231">
        <f t="shared" si="4"/>
        <v>0</v>
      </c>
      <c r="W788" s="231" t="str">
        <f t="shared" si="5"/>
        <v/>
      </c>
      <c r="X788" s="231">
        <f t="shared" si="6"/>
        <v>0</v>
      </c>
      <c r="Y788" s="231" t="str">
        <f t="shared" si="7"/>
        <v/>
      </c>
      <c r="Z788" s="232" t="str">
        <f t="shared" si="8"/>
        <v/>
      </c>
    </row>
    <row r="789" ht="15.75" customHeight="1">
      <c r="A789" s="112"/>
      <c r="B789" s="244"/>
      <c r="C789" s="245"/>
      <c r="D789" s="245"/>
      <c r="E789" s="220" t="str">
        <f>IF($D789="","",VLOOKUP($D789,DMKH!$A$9:$D$50006,2,0))</f>
        <v/>
      </c>
      <c r="F789" s="220" t="str">
        <f>IF($D789="","",VLOOKUP($D789,DMKH!$A$9:$D$50006,3,0))</f>
        <v/>
      </c>
      <c r="G789" s="220" t="str">
        <f>IF($D789="","",VLOOKUP($D789,DMKH!$A$9:$D$50006,4,0))</f>
        <v/>
      </c>
      <c r="H789" s="113"/>
      <c r="I789" s="113"/>
      <c r="J789" s="113"/>
      <c r="K789" s="112"/>
      <c r="L789" s="224" t="str">
        <f>IF($K789="","",VLOOKUP($K789,'Tong hop'!$A$10:$O$50000,2,0))</f>
        <v/>
      </c>
      <c r="M789" s="225" t="str">
        <f>IF($K789="","",VLOOKUP($K789,'Tong hop'!$A$10:$O$50000,3,0))</f>
        <v/>
      </c>
      <c r="N789" s="246"/>
      <c r="O789" s="227" t="str">
        <f t="shared" si="2"/>
        <v/>
      </c>
      <c r="P789" s="158"/>
      <c r="Q789" s="247"/>
      <c r="R789" s="229" t="str">
        <f>IF(LEFT(A789,2)="PX",IF(K789="",0,VLOOKUP(K789,'Tong hop'!$N$10:$O$50000,2,0)),"")</f>
        <v/>
      </c>
      <c r="S789" s="230">
        <f t="shared" si="3"/>
        <v>0</v>
      </c>
      <c r="T789" s="229" t="str">
        <f>IF($K789="","",VLOOKUP($K789,'Tong hop'!$A$10:$K$50000,10,0))</f>
        <v/>
      </c>
      <c r="U789" s="230" t="str">
        <f>IF($K789="","",VLOOKUP($K789,'Tong hop'!$A$10:$K$50000,11,0))</f>
        <v/>
      </c>
      <c r="V789" s="231">
        <f t="shared" si="4"/>
        <v>0</v>
      </c>
      <c r="W789" s="231" t="str">
        <f t="shared" si="5"/>
        <v/>
      </c>
      <c r="X789" s="231">
        <f t="shared" si="6"/>
        <v>0</v>
      </c>
      <c r="Y789" s="231" t="str">
        <f t="shared" si="7"/>
        <v/>
      </c>
      <c r="Z789" s="232" t="str">
        <f t="shared" si="8"/>
        <v/>
      </c>
    </row>
    <row r="790" ht="15.75" customHeight="1">
      <c r="A790" s="112"/>
      <c r="B790" s="244"/>
      <c r="C790" s="245"/>
      <c r="D790" s="245"/>
      <c r="E790" s="220" t="str">
        <f>IF($D790="","",VLOOKUP($D790,DMKH!$A$9:$D$50006,2,0))</f>
        <v/>
      </c>
      <c r="F790" s="220" t="str">
        <f>IF($D790="","",VLOOKUP($D790,DMKH!$A$9:$D$50006,3,0))</f>
        <v/>
      </c>
      <c r="G790" s="220" t="str">
        <f>IF($D790="","",VLOOKUP($D790,DMKH!$A$9:$D$50006,4,0))</f>
        <v/>
      </c>
      <c r="H790" s="113"/>
      <c r="I790" s="113"/>
      <c r="J790" s="113"/>
      <c r="K790" s="112"/>
      <c r="L790" s="224" t="str">
        <f>IF($K790="","",VLOOKUP($K790,'Tong hop'!$A$10:$O$50000,2,0))</f>
        <v/>
      </c>
      <c r="M790" s="225" t="str">
        <f>IF($K790="","",VLOOKUP($K790,'Tong hop'!$A$10:$O$50000,3,0))</f>
        <v/>
      </c>
      <c r="N790" s="246"/>
      <c r="O790" s="227" t="str">
        <f t="shared" si="2"/>
        <v/>
      </c>
      <c r="P790" s="158"/>
      <c r="Q790" s="247"/>
      <c r="R790" s="229" t="str">
        <f>IF(LEFT(A790,2)="PX",IF(K790="",0,VLOOKUP(K790,'Tong hop'!$N$10:$O$50000,2,0)),"")</f>
        <v/>
      </c>
      <c r="S790" s="230">
        <f t="shared" si="3"/>
        <v>0</v>
      </c>
      <c r="T790" s="229" t="str">
        <f>IF($K790="","",VLOOKUP($K790,'Tong hop'!$A$10:$K$50000,10,0))</f>
        <v/>
      </c>
      <c r="U790" s="230" t="str">
        <f>IF($K790="","",VLOOKUP($K790,'Tong hop'!$A$10:$K$50000,11,0))</f>
        <v/>
      </c>
      <c r="V790" s="231">
        <f t="shared" si="4"/>
        <v>0</v>
      </c>
      <c r="W790" s="231" t="str">
        <f t="shared" si="5"/>
        <v/>
      </c>
      <c r="X790" s="231">
        <f t="shared" si="6"/>
        <v>0</v>
      </c>
      <c r="Y790" s="231" t="str">
        <f t="shared" si="7"/>
        <v/>
      </c>
      <c r="Z790" s="232" t="str">
        <f t="shared" si="8"/>
        <v/>
      </c>
    </row>
    <row r="791" ht="15.75" customHeight="1">
      <c r="A791" s="112"/>
      <c r="B791" s="244"/>
      <c r="C791" s="245"/>
      <c r="D791" s="245"/>
      <c r="E791" s="220" t="str">
        <f>IF($D791="","",VLOOKUP($D791,DMKH!$A$9:$D$50006,2,0))</f>
        <v/>
      </c>
      <c r="F791" s="220" t="str">
        <f>IF($D791="","",VLOOKUP($D791,DMKH!$A$9:$D$50006,3,0))</f>
        <v/>
      </c>
      <c r="G791" s="220" t="str">
        <f>IF($D791="","",VLOOKUP($D791,DMKH!$A$9:$D$50006,4,0))</f>
        <v/>
      </c>
      <c r="H791" s="113"/>
      <c r="I791" s="113"/>
      <c r="J791" s="113"/>
      <c r="K791" s="112"/>
      <c r="L791" s="224" t="str">
        <f>IF($K791="","",VLOOKUP($K791,'Tong hop'!$A$10:$O$50000,2,0))</f>
        <v/>
      </c>
      <c r="M791" s="225" t="str">
        <f>IF($K791="","",VLOOKUP($K791,'Tong hop'!$A$10:$O$50000,3,0))</f>
        <v/>
      </c>
      <c r="N791" s="246"/>
      <c r="O791" s="227" t="str">
        <f t="shared" si="2"/>
        <v/>
      </c>
      <c r="P791" s="158"/>
      <c r="Q791" s="247"/>
      <c r="R791" s="229" t="str">
        <f>IF(LEFT(A791,2)="PX",IF(K791="",0,VLOOKUP(K791,'Tong hop'!$N$10:$O$50000,2,0)),"")</f>
        <v/>
      </c>
      <c r="S791" s="230">
        <f t="shared" si="3"/>
        <v>0</v>
      </c>
      <c r="T791" s="229" t="str">
        <f>IF($K791="","",VLOOKUP($K791,'Tong hop'!$A$10:$K$50000,10,0))</f>
        <v/>
      </c>
      <c r="U791" s="230" t="str">
        <f>IF($K791="","",VLOOKUP($K791,'Tong hop'!$A$10:$K$50000,11,0))</f>
        <v/>
      </c>
      <c r="V791" s="231">
        <f t="shared" si="4"/>
        <v>0</v>
      </c>
      <c r="W791" s="231" t="str">
        <f t="shared" si="5"/>
        <v/>
      </c>
      <c r="X791" s="231">
        <f t="shared" si="6"/>
        <v>0</v>
      </c>
      <c r="Y791" s="231" t="str">
        <f t="shared" si="7"/>
        <v/>
      </c>
      <c r="Z791" s="232" t="str">
        <f t="shared" si="8"/>
        <v/>
      </c>
    </row>
    <row r="792" ht="15.75" customHeight="1">
      <c r="A792" s="112"/>
      <c r="B792" s="244"/>
      <c r="C792" s="245"/>
      <c r="D792" s="245"/>
      <c r="E792" s="220" t="str">
        <f>IF($D792="","",VLOOKUP($D792,DMKH!$A$9:$D$50006,2,0))</f>
        <v/>
      </c>
      <c r="F792" s="220" t="str">
        <f>IF($D792="","",VLOOKUP($D792,DMKH!$A$9:$D$50006,3,0))</f>
        <v/>
      </c>
      <c r="G792" s="220" t="str">
        <f>IF($D792="","",VLOOKUP($D792,DMKH!$A$9:$D$50006,4,0))</f>
        <v/>
      </c>
      <c r="H792" s="113"/>
      <c r="I792" s="113"/>
      <c r="J792" s="113"/>
      <c r="K792" s="112"/>
      <c r="L792" s="224" t="str">
        <f>IF($K792="","",VLOOKUP($K792,'Tong hop'!$A$10:$O$50000,2,0))</f>
        <v/>
      </c>
      <c r="M792" s="225" t="str">
        <f>IF($K792="","",VLOOKUP($K792,'Tong hop'!$A$10:$O$50000,3,0))</f>
        <v/>
      </c>
      <c r="N792" s="246"/>
      <c r="O792" s="227" t="str">
        <f t="shared" si="2"/>
        <v/>
      </c>
      <c r="P792" s="158"/>
      <c r="Q792" s="247"/>
      <c r="R792" s="229" t="str">
        <f>IF(LEFT(A792,2)="PX",IF(K792="",0,VLOOKUP(K792,'Tong hop'!$N$10:$O$50000,2,0)),"")</f>
        <v/>
      </c>
      <c r="S792" s="230">
        <f t="shared" si="3"/>
        <v>0</v>
      </c>
      <c r="T792" s="229" t="str">
        <f>IF($K792="","",VLOOKUP($K792,'Tong hop'!$A$10:$K$50000,10,0))</f>
        <v/>
      </c>
      <c r="U792" s="230" t="str">
        <f>IF($K792="","",VLOOKUP($K792,'Tong hop'!$A$10:$K$50000,11,0))</f>
        <v/>
      </c>
      <c r="V792" s="231">
        <f t="shared" si="4"/>
        <v>0</v>
      </c>
      <c r="W792" s="231" t="str">
        <f t="shared" si="5"/>
        <v/>
      </c>
      <c r="X792" s="231">
        <f t="shared" si="6"/>
        <v>0</v>
      </c>
      <c r="Y792" s="231" t="str">
        <f t="shared" si="7"/>
        <v/>
      </c>
      <c r="Z792" s="232" t="str">
        <f t="shared" si="8"/>
        <v/>
      </c>
    </row>
    <row r="793" ht="15.75" customHeight="1">
      <c r="A793" s="112"/>
      <c r="B793" s="244"/>
      <c r="C793" s="245"/>
      <c r="D793" s="245"/>
      <c r="E793" s="220" t="str">
        <f>IF($D793="","",VLOOKUP($D793,DMKH!$A$9:$D$50006,2,0))</f>
        <v/>
      </c>
      <c r="F793" s="220" t="str">
        <f>IF($D793="","",VLOOKUP($D793,DMKH!$A$9:$D$50006,3,0))</f>
        <v/>
      </c>
      <c r="G793" s="220" t="str">
        <f>IF($D793="","",VLOOKUP($D793,DMKH!$A$9:$D$50006,4,0))</f>
        <v/>
      </c>
      <c r="H793" s="113"/>
      <c r="I793" s="113"/>
      <c r="J793" s="113"/>
      <c r="K793" s="112"/>
      <c r="L793" s="224" t="str">
        <f>IF($K793="","",VLOOKUP($K793,'Tong hop'!$A$10:$O$50000,2,0))</f>
        <v/>
      </c>
      <c r="M793" s="225" t="str">
        <f>IF($K793="","",VLOOKUP($K793,'Tong hop'!$A$10:$O$50000,3,0))</f>
        <v/>
      </c>
      <c r="N793" s="246"/>
      <c r="O793" s="227" t="str">
        <f t="shared" si="2"/>
        <v/>
      </c>
      <c r="P793" s="158"/>
      <c r="Q793" s="247"/>
      <c r="R793" s="229" t="str">
        <f>IF(LEFT(A793,2)="PX",IF(K793="",0,VLOOKUP(K793,'Tong hop'!$N$10:$O$50000,2,0)),"")</f>
        <v/>
      </c>
      <c r="S793" s="230">
        <f t="shared" si="3"/>
        <v>0</v>
      </c>
      <c r="T793" s="229" t="str">
        <f>IF($K793="","",VLOOKUP($K793,'Tong hop'!$A$10:$K$50000,10,0))</f>
        <v/>
      </c>
      <c r="U793" s="230" t="str">
        <f>IF($K793="","",VLOOKUP($K793,'Tong hop'!$A$10:$K$50000,11,0))</f>
        <v/>
      </c>
      <c r="V793" s="231">
        <f t="shared" si="4"/>
        <v>0</v>
      </c>
      <c r="W793" s="231" t="str">
        <f t="shared" si="5"/>
        <v/>
      </c>
      <c r="X793" s="231">
        <f t="shared" si="6"/>
        <v>0</v>
      </c>
      <c r="Y793" s="231" t="str">
        <f t="shared" si="7"/>
        <v/>
      </c>
      <c r="Z793" s="232" t="str">
        <f t="shared" si="8"/>
        <v/>
      </c>
    </row>
    <row r="794" ht="15.75" customHeight="1">
      <c r="A794" s="112"/>
      <c r="B794" s="244"/>
      <c r="C794" s="245"/>
      <c r="D794" s="245"/>
      <c r="E794" s="220" t="str">
        <f>IF($D794="","",VLOOKUP($D794,DMKH!$A$9:$D$50006,2,0))</f>
        <v/>
      </c>
      <c r="F794" s="220" t="str">
        <f>IF($D794="","",VLOOKUP($D794,DMKH!$A$9:$D$50006,3,0))</f>
        <v/>
      </c>
      <c r="G794" s="220" t="str">
        <f>IF($D794="","",VLOOKUP($D794,DMKH!$A$9:$D$50006,4,0))</f>
        <v/>
      </c>
      <c r="H794" s="113"/>
      <c r="I794" s="113"/>
      <c r="J794" s="113"/>
      <c r="K794" s="112"/>
      <c r="L794" s="224" t="str">
        <f>IF($K794="","",VLOOKUP($K794,'Tong hop'!$A$10:$O$50000,2,0))</f>
        <v/>
      </c>
      <c r="M794" s="225" t="str">
        <f>IF($K794="","",VLOOKUP($K794,'Tong hop'!$A$10:$O$50000,3,0))</f>
        <v/>
      </c>
      <c r="N794" s="246"/>
      <c r="O794" s="227" t="str">
        <f t="shared" si="2"/>
        <v/>
      </c>
      <c r="P794" s="158"/>
      <c r="Q794" s="247"/>
      <c r="R794" s="229" t="str">
        <f>IF(LEFT(A794,2)="PX",IF(K794="",0,VLOOKUP(K794,'Tong hop'!$N$10:$O$50000,2,0)),"")</f>
        <v/>
      </c>
      <c r="S794" s="230">
        <f t="shared" si="3"/>
        <v>0</v>
      </c>
      <c r="T794" s="229" t="str">
        <f>IF($K794="","",VLOOKUP($K794,'Tong hop'!$A$10:$K$50000,10,0))</f>
        <v/>
      </c>
      <c r="U794" s="230" t="str">
        <f>IF($K794="","",VLOOKUP($K794,'Tong hop'!$A$10:$K$50000,11,0))</f>
        <v/>
      </c>
      <c r="V794" s="231">
        <f t="shared" si="4"/>
        <v>0</v>
      </c>
      <c r="W794" s="231" t="str">
        <f t="shared" si="5"/>
        <v/>
      </c>
      <c r="X794" s="231">
        <f t="shared" si="6"/>
        <v>0</v>
      </c>
      <c r="Y794" s="231" t="str">
        <f t="shared" si="7"/>
        <v/>
      </c>
      <c r="Z794" s="232" t="str">
        <f t="shared" si="8"/>
        <v/>
      </c>
    </row>
    <row r="795" ht="15.75" customHeight="1">
      <c r="A795" s="112"/>
      <c r="B795" s="244"/>
      <c r="C795" s="245"/>
      <c r="D795" s="245"/>
      <c r="E795" s="220" t="str">
        <f>IF($D795="","",VLOOKUP($D795,DMKH!$A$9:$D$50006,2,0))</f>
        <v/>
      </c>
      <c r="F795" s="220" t="str">
        <f>IF($D795="","",VLOOKUP($D795,DMKH!$A$9:$D$50006,3,0))</f>
        <v/>
      </c>
      <c r="G795" s="220" t="str">
        <f>IF($D795="","",VLOOKUP($D795,DMKH!$A$9:$D$50006,4,0))</f>
        <v/>
      </c>
      <c r="H795" s="113"/>
      <c r="I795" s="113"/>
      <c r="J795" s="113"/>
      <c r="K795" s="112"/>
      <c r="L795" s="224" t="str">
        <f>IF($K795="","",VLOOKUP($K795,'Tong hop'!$A$10:$O$50000,2,0))</f>
        <v/>
      </c>
      <c r="M795" s="225" t="str">
        <f>IF($K795="","",VLOOKUP($K795,'Tong hop'!$A$10:$O$50000,3,0))</f>
        <v/>
      </c>
      <c r="N795" s="246"/>
      <c r="O795" s="227" t="str">
        <f t="shared" si="2"/>
        <v/>
      </c>
      <c r="P795" s="158"/>
      <c r="Q795" s="247"/>
      <c r="R795" s="229" t="str">
        <f>IF(LEFT(A795,2)="PX",IF(K795="",0,VLOOKUP(K795,'Tong hop'!$N$10:$O$50000,2,0)),"")</f>
        <v/>
      </c>
      <c r="S795" s="230">
        <f t="shared" si="3"/>
        <v>0</v>
      </c>
      <c r="T795" s="229" t="str">
        <f>IF($K795="","",VLOOKUP($K795,'Tong hop'!$A$10:$K$50000,10,0))</f>
        <v/>
      </c>
      <c r="U795" s="230" t="str">
        <f>IF($K795="","",VLOOKUP($K795,'Tong hop'!$A$10:$K$50000,11,0))</f>
        <v/>
      </c>
      <c r="V795" s="231">
        <f t="shared" si="4"/>
        <v>0</v>
      </c>
      <c r="W795" s="231" t="str">
        <f t="shared" si="5"/>
        <v/>
      </c>
      <c r="X795" s="231">
        <f t="shared" si="6"/>
        <v>0</v>
      </c>
      <c r="Y795" s="231" t="str">
        <f t="shared" si="7"/>
        <v/>
      </c>
      <c r="Z795" s="232" t="str">
        <f t="shared" si="8"/>
        <v/>
      </c>
    </row>
    <row r="796" ht="15.75" customHeight="1">
      <c r="A796" s="112"/>
      <c r="B796" s="244"/>
      <c r="C796" s="245"/>
      <c r="D796" s="245"/>
      <c r="E796" s="220" t="str">
        <f>IF($D796="","",VLOOKUP($D796,DMKH!$A$9:$D$50006,2,0))</f>
        <v/>
      </c>
      <c r="F796" s="220" t="str">
        <f>IF($D796="","",VLOOKUP($D796,DMKH!$A$9:$D$50006,3,0))</f>
        <v/>
      </c>
      <c r="G796" s="220" t="str">
        <f>IF($D796="","",VLOOKUP($D796,DMKH!$A$9:$D$50006,4,0))</f>
        <v/>
      </c>
      <c r="H796" s="113"/>
      <c r="I796" s="113"/>
      <c r="J796" s="113"/>
      <c r="K796" s="112"/>
      <c r="L796" s="224" t="str">
        <f>IF($K796="","",VLOOKUP($K796,'Tong hop'!$A$10:$O$50000,2,0))</f>
        <v/>
      </c>
      <c r="M796" s="225" t="str">
        <f>IF($K796="","",VLOOKUP($K796,'Tong hop'!$A$10:$O$50000,3,0))</f>
        <v/>
      </c>
      <c r="N796" s="246"/>
      <c r="O796" s="227" t="str">
        <f t="shared" si="2"/>
        <v/>
      </c>
      <c r="P796" s="158"/>
      <c r="Q796" s="247"/>
      <c r="R796" s="229" t="str">
        <f>IF(LEFT(A796,2)="PX",IF(K796="",0,VLOOKUP(K796,'Tong hop'!$N$10:$O$50000,2,0)),"")</f>
        <v/>
      </c>
      <c r="S796" s="230">
        <f t="shared" si="3"/>
        <v>0</v>
      </c>
      <c r="T796" s="229" t="str">
        <f>IF($K796="","",VLOOKUP($K796,'Tong hop'!$A$10:$K$50000,10,0))</f>
        <v/>
      </c>
      <c r="U796" s="230" t="str">
        <f>IF($K796="","",VLOOKUP($K796,'Tong hop'!$A$10:$K$50000,11,0))</f>
        <v/>
      </c>
      <c r="V796" s="231">
        <f t="shared" si="4"/>
        <v>0</v>
      </c>
      <c r="W796" s="231" t="str">
        <f t="shared" si="5"/>
        <v/>
      </c>
      <c r="X796" s="231">
        <f t="shared" si="6"/>
        <v>0</v>
      </c>
      <c r="Y796" s="231" t="str">
        <f t="shared" si="7"/>
        <v/>
      </c>
      <c r="Z796" s="232" t="str">
        <f t="shared" si="8"/>
        <v/>
      </c>
    </row>
    <row r="797" ht="15.75" customHeight="1">
      <c r="A797" s="112"/>
      <c r="B797" s="244"/>
      <c r="C797" s="245"/>
      <c r="D797" s="245"/>
      <c r="E797" s="220" t="str">
        <f>IF($D797="","",VLOOKUP($D797,DMKH!$A$9:$D$50006,2,0))</f>
        <v/>
      </c>
      <c r="F797" s="220" t="str">
        <f>IF($D797="","",VLOOKUP($D797,DMKH!$A$9:$D$50006,3,0))</f>
        <v/>
      </c>
      <c r="G797" s="220" t="str">
        <f>IF($D797="","",VLOOKUP($D797,DMKH!$A$9:$D$50006,4,0))</f>
        <v/>
      </c>
      <c r="H797" s="113"/>
      <c r="I797" s="113"/>
      <c r="J797" s="113"/>
      <c r="K797" s="112"/>
      <c r="L797" s="224" t="str">
        <f>IF($K797="","",VLOOKUP($K797,'Tong hop'!$A$10:$O$50000,2,0))</f>
        <v/>
      </c>
      <c r="M797" s="225" t="str">
        <f>IF($K797="","",VLOOKUP($K797,'Tong hop'!$A$10:$O$50000,3,0))</f>
        <v/>
      </c>
      <c r="N797" s="246"/>
      <c r="O797" s="227" t="str">
        <f t="shared" si="2"/>
        <v/>
      </c>
      <c r="P797" s="158"/>
      <c r="Q797" s="247"/>
      <c r="R797" s="229" t="str">
        <f>IF(LEFT(A797,2)="PX",IF(K797="",0,VLOOKUP(K797,'Tong hop'!$N$10:$O$50000,2,0)),"")</f>
        <v/>
      </c>
      <c r="S797" s="230">
        <f t="shared" si="3"/>
        <v>0</v>
      </c>
      <c r="T797" s="229" t="str">
        <f>IF($K797="","",VLOOKUP($K797,'Tong hop'!$A$10:$K$50000,10,0))</f>
        <v/>
      </c>
      <c r="U797" s="230" t="str">
        <f>IF($K797="","",VLOOKUP($K797,'Tong hop'!$A$10:$K$50000,11,0))</f>
        <v/>
      </c>
      <c r="V797" s="231">
        <f t="shared" si="4"/>
        <v>0</v>
      </c>
      <c r="W797" s="231" t="str">
        <f t="shared" si="5"/>
        <v/>
      </c>
      <c r="X797" s="231">
        <f t="shared" si="6"/>
        <v>0</v>
      </c>
      <c r="Y797" s="231" t="str">
        <f t="shared" si="7"/>
        <v/>
      </c>
      <c r="Z797" s="232" t="str">
        <f t="shared" si="8"/>
        <v/>
      </c>
    </row>
    <row r="798" ht="15.75" customHeight="1">
      <c r="A798" s="112"/>
      <c r="B798" s="244"/>
      <c r="C798" s="245"/>
      <c r="D798" s="245"/>
      <c r="E798" s="220" t="str">
        <f>IF($D798="","",VLOOKUP($D798,DMKH!$A$9:$D$50006,2,0))</f>
        <v/>
      </c>
      <c r="F798" s="220" t="str">
        <f>IF($D798="","",VLOOKUP($D798,DMKH!$A$9:$D$50006,3,0))</f>
        <v/>
      </c>
      <c r="G798" s="220" t="str">
        <f>IF($D798="","",VLOOKUP($D798,DMKH!$A$9:$D$50006,4,0))</f>
        <v/>
      </c>
      <c r="H798" s="113"/>
      <c r="I798" s="113"/>
      <c r="J798" s="113"/>
      <c r="K798" s="112"/>
      <c r="L798" s="224" t="str">
        <f>IF($K798="","",VLOOKUP($K798,'Tong hop'!$A$10:$O$50000,2,0))</f>
        <v/>
      </c>
      <c r="M798" s="225" t="str">
        <f>IF($K798="","",VLOOKUP($K798,'Tong hop'!$A$10:$O$50000,3,0))</f>
        <v/>
      </c>
      <c r="N798" s="246"/>
      <c r="O798" s="227" t="str">
        <f t="shared" si="2"/>
        <v/>
      </c>
      <c r="P798" s="158"/>
      <c r="Q798" s="247"/>
      <c r="R798" s="229" t="str">
        <f>IF(LEFT(A798,2)="PX",IF(K798="",0,VLOOKUP(K798,'Tong hop'!$N$10:$O$50000,2,0)),"")</f>
        <v/>
      </c>
      <c r="S798" s="230">
        <f t="shared" si="3"/>
        <v>0</v>
      </c>
      <c r="T798" s="229" t="str">
        <f>IF($K798="","",VLOOKUP($K798,'Tong hop'!$A$10:$K$50000,10,0))</f>
        <v/>
      </c>
      <c r="U798" s="230" t="str">
        <f>IF($K798="","",VLOOKUP($K798,'Tong hop'!$A$10:$K$50000,11,0))</f>
        <v/>
      </c>
      <c r="V798" s="231">
        <f t="shared" si="4"/>
        <v>0</v>
      </c>
      <c r="W798" s="231" t="str">
        <f t="shared" si="5"/>
        <v/>
      </c>
      <c r="X798" s="231">
        <f t="shared" si="6"/>
        <v>0</v>
      </c>
      <c r="Y798" s="231" t="str">
        <f t="shared" si="7"/>
        <v/>
      </c>
      <c r="Z798" s="232" t="str">
        <f t="shared" si="8"/>
        <v/>
      </c>
    </row>
    <row r="799" ht="15.75" customHeight="1">
      <c r="A799" s="112"/>
      <c r="B799" s="244"/>
      <c r="C799" s="245"/>
      <c r="D799" s="245"/>
      <c r="E799" s="220" t="str">
        <f>IF($D799="","",VLOOKUP($D799,DMKH!$A$9:$D$50006,2,0))</f>
        <v/>
      </c>
      <c r="F799" s="220" t="str">
        <f>IF($D799="","",VLOOKUP($D799,DMKH!$A$9:$D$50006,3,0))</f>
        <v/>
      </c>
      <c r="G799" s="220" t="str">
        <f>IF($D799="","",VLOOKUP($D799,DMKH!$A$9:$D$50006,4,0))</f>
        <v/>
      </c>
      <c r="H799" s="113"/>
      <c r="I799" s="113"/>
      <c r="J799" s="113"/>
      <c r="K799" s="112"/>
      <c r="L799" s="224" t="str">
        <f>IF($K799="","",VLOOKUP($K799,'Tong hop'!$A$10:$O$50000,2,0))</f>
        <v/>
      </c>
      <c r="M799" s="225" t="str">
        <f>IF($K799="","",VLOOKUP($K799,'Tong hop'!$A$10:$O$50000,3,0))</f>
        <v/>
      </c>
      <c r="N799" s="246"/>
      <c r="O799" s="227" t="str">
        <f t="shared" si="2"/>
        <v/>
      </c>
      <c r="P799" s="158"/>
      <c r="Q799" s="247"/>
      <c r="R799" s="229" t="str">
        <f>IF(LEFT(A799,2)="PX",IF(K799="",0,VLOOKUP(K799,'Tong hop'!$N$10:$O$50000,2,0)),"")</f>
        <v/>
      </c>
      <c r="S799" s="230">
        <f t="shared" si="3"/>
        <v>0</v>
      </c>
      <c r="T799" s="229" t="str">
        <f>IF($K799="","",VLOOKUP($K799,'Tong hop'!$A$10:$K$50000,10,0))</f>
        <v/>
      </c>
      <c r="U799" s="230" t="str">
        <f>IF($K799="","",VLOOKUP($K799,'Tong hop'!$A$10:$K$50000,11,0))</f>
        <v/>
      </c>
      <c r="V799" s="231">
        <f t="shared" si="4"/>
        <v>0</v>
      </c>
      <c r="W799" s="231" t="str">
        <f t="shared" si="5"/>
        <v/>
      </c>
      <c r="X799" s="231">
        <f t="shared" si="6"/>
        <v>0</v>
      </c>
      <c r="Y799" s="231" t="str">
        <f t="shared" si="7"/>
        <v/>
      </c>
      <c r="Z799" s="232" t="str">
        <f t="shared" si="8"/>
        <v/>
      </c>
    </row>
    <row r="800" ht="15.75" customHeight="1">
      <c r="A800" s="112"/>
      <c r="B800" s="244"/>
      <c r="C800" s="245"/>
      <c r="D800" s="245"/>
      <c r="E800" s="220" t="str">
        <f>IF($D800="","",VLOOKUP($D800,DMKH!$A$9:$D$50006,2,0))</f>
        <v/>
      </c>
      <c r="F800" s="220" t="str">
        <f>IF($D800="","",VLOOKUP($D800,DMKH!$A$9:$D$50006,3,0))</f>
        <v/>
      </c>
      <c r="G800" s="220" t="str">
        <f>IF($D800="","",VLOOKUP($D800,DMKH!$A$9:$D$50006,4,0))</f>
        <v/>
      </c>
      <c r="H800" s="113"/>
      <c r="I800" s="113"/>
      <c r="J800" s="113"/>
      <c r="K800" s="112"/>
      <c r="L800" s="224" t="str">
        <f>IF($K800="","",VLOOKUP($K800,'Tong hop'!$A$10:$O$50000,2,0))</f>
        <v/>
      </c>
      <c r="M800" s="225" t="str">
        <f>IF($K800="","",VLOOKUP($K800,'Tong hop'!$A$10:$O$50000,3,0))</f>
        <v/>
      </c>
      <c r="N800" s="246"/>
      <c r="O800" s="227" t="str">
        <f t="shared" si="2"/>
        <v/>
      </c>
      <c r="P800" s="158"/>
      <c r="Q800" s="247"/>
      <c r="R800" s="229" t="str">
        <f>IF(LEFT(A800,2)="PX",IF(K800="",0,VLOOKUP(K800,'Tong hop'!$N$10:$O$50000,2,0)),"")</f>
        <v/>
      </c>
      <c r="S800" s="230">
        <f t="shared" si="3"/>
        <v>0</v>
      </c>
      <c r="T800" s="229" t="str">
        <f>IF($K800="","",VLOOKUP($K800,'Tong hop'!$A$10:$K$50000,10,0))</f>
        <v/>
      </c>
      <c r="U800" s="230" t="str">
        <f>IF($K800="","",VLOOKUP($K800,'Tong hop'!$A$10:$K$50000,11,0))</f>
        <v/>
      </c>
      <c r="V800" s="231">
        <f t="shared" si="4"/>
        <v>0</v>
      </c>
      <c r="W800" s="231" t="str">
        <f t="shared" si="5"/>
        <v/>
      </c>
      <c r="X800" s="231">
        <f t="shared" si="6"/>
        <v>0</v>
      </c>
      <c r="Y800" s="231" t="str">
        <f t="shared" si="7"/>
        <v/>
      </c>
      <c r="Z800" s="232" t="str">
        <f t="shared" si="8"/>
        <v/>
      </c>
    </row>
    <row r="801" ht="15.75" customHeight="1">
      <c r="A801" s="112"/>
      <c r="B801" s="244"/>
      <c r="C801" s="245"/>
      <c r="D801" s="245"/>
      <c r="E801" s="220" t="str">
        <f>IF($D801="","",VLOOKUP($D801,DMKH!$A$9:$D$50006,2,0))</f>
        <v/>
      </c>
      <c r="F801" s="220" t="str">
        <f>IF($D801="","",VLOOKUP($D801,DMKH!$A$9:$D$50006,3,0))</f>
        <v/>
      </c>
      <c r="G801" s="220" t="str">
        <f>IF($D801="","",VLOOKUP($D801,DMKH!$A$9:$D$50006,4,0))</f>
        <v/>
      </c>
      <c r="H801" s="113"/>
      <c r="I801" s="113"/>
      <c r="J801" s="113"/>
      <c r="K801" s="112"/>
      <c r="L801" s="224" t="str">
        <f>IF($K801="","",VLOOKUP($K801,'Tong hop'!$A$10:$O$50000,2,0))</f>
        <v/>
      </c>
      <c r="M801" s="225" t="str">
        <f>IF($K801="","",VLOOKUP($K801,'Tong hop'!$A$10:$O$50000,3,0))</f>
        <v/>
      </c>
      <c r="N801" s="246"/>
      <c r="O801" s="227" t="str">
        <f t="shared" si="2"/>
        <v/>
      </c>
      <c r="P801" s="158"/>
      <c r="Q801" s="247"/>
      <c r="R801" s="229" t="str">
        <f>IF(LEFT(A801,2)="PX",IF(K801="",0,VLOOKUP(K801,'Tong hop'!$N$10:$O$50000,2,0)),"")</f>
        <v/>
      </c>
      <c r="S801" s="230">
        <f t="shared" si="3"/>
        <v>0</v>
      </c>
      <c r="T801" s="229" t="str">
        <f>IF($K801="","",VLOOKUP($K801,'Tong hop'!$A$10:$K$50000,10,0))</f>
        <v/>
      </c>
      <c r="U801" s="230" t="str">
        <f>IF($K801="","",VLOOKUP($K801,'Tong hop'!$A$10:$K$50000,11,0))</f>
        <v/>
      </c>
      <c r="V801" s="231">
        <f t="shared" si="4"/>
        <v>0</v>
      </c>
      <c r="W801" s="231" t="str">
        <f t="shared" si="5"/>
        <v/>
      </c>
      <c r="X801" s="231">
        <f t="shared" si="6"/>
        <v>0</v>
      </c>
      <c r="Y801" s="231" t="str">
        <f t="shared" si="7"/>
        <v/>
      </c>
      <c r="Z801" s="232" t="str">
        <f t="shared" si="8"/>
        <v/>
      </c>
    </row>
    <row r="802" ht="15.75" customHeight="1">
      <c r="A802" s="112"/>
      <c r="B802" s="244"/>
      <c r="C802" s="245"/>
      <c r="D802" s="245"/>
      <c r="E802" s="220" t="str">
        <f>IF($D802="","",VLOOKUP($D802,DMKH!$A$9:$D$50006,2,0))</f>
        <v/>
      </c>
      <c r="F802" s="220" t="str">
        <f>IF($D802="","",VLOOKUP($D802,DMKH!$A$9:$D$50006,3,0))</f>
        <v/>
      </c>
      <c r="G802" s="220" t="str">
        <f>IF($D802="","",VLOOKUP($D802,DMKH!$A$9:$D$50006,4,0))</f>
        <v/>
      </c>
      <c r="H802" s="113"/>
      <c r="I802" s="113"/>
      <c r="J802" s="113"/>
      <c r="K802" s="112"/>
      <c r="L802" s="224" t="str">
        <f>IF($K802="","",VLOOKUP($K802,'Tong hop'!$A$10:$O$50000,2,0))</f>
        <v/>
      </c>
      <c r="M802" s="225" t="str">
        <f>IF($K802="","",VLOOKUP($K802,'Tong hop'!$A$10:$O$50000,3,0))</f>
        <v/>
      </c>
      <c r="N802" s="246"/>
      <c r="O802" s="227" t="str">
        <f t="shared" si="2"/>
        <v/>
      </c>
      <c r="P802" s="158"/>
      <c r="Q802" s="247"/>
      <c r="R802" s="229" t="str">
        <f>IF(LEFT(A802,2)="PX",IF(K802="",0,VLOOKUP(K802,'Tong hop'!$N$10:$O$50000,2,0)),"")</f>
        <v/>
      </c>
      <c r="S802" s="230">
        <f t="shared" si="3"/>
        <v>0</v>
      </c>
      <c r="T802" s="229" t="str">
        <f>IF($K802="","",VLOOKUP($K802,'Tong hop'!$A$10:$K$50000,10,0))</f>
        <v/>
      </c>
      <c r="U802" s="230" t="str">
        <f>IF($K802="","",VLOOKUP($K802,'Tong hop'!$A$10:$K$50000,11,0))</f>
        <v/>
      </c>
      <c r="V802" s="231">
        <f t="shared" si="4"/>
        <v>0</v>
      </c>
      <c r="W802" s="231" t="str">
        <f t="shared" si="5"/>
        <v/>
      </c>
      <c r="X802" s="231">
        <f t="shared" si="6"/>
        <v>0</v>
      </c>
      <c r="Y802" s="231" t="str">
        <f t="shared" si="7"/>
        <v/>
      </c>
      <c r="Z802" s="232" t="str">
        <f t="shared" si="8"/>
        <v/>
      </c>
    </row>
    <row r="803" ht="15.75" customHeight="1">
      <c r="A803" s="112"/>
      <c r="B803" s="244"/>
      <c r="C803" s="245"/>
      <c r="D803" s="245"/>
      <c r="E803" s="220" t="str">
        <f>IF($D803="","",VLOOKUP($D803,DMKH!$A$9:$D$50006,2,0))</f>
        <v/>
      </c>
      <c r="F803" s="220" t="str">
        <f>IF($D803="","",VLOOKUP($D803,DMKH!$A$9:$D$50006,3,0))</f>
        <v/>
      </c>
      <c r="G803" s="220" t="str">
        <f>IF($D803="","",VLOOKUP($D803,DMKH!$A$9:$D$50006,4,0))</f>
        <v/>
      </c>
      <c r="H803" s="113"/>
      <c r="I803" s="113"/>
      <c r="J803" s="113"/>
      <c r="K803" s="112"/>
      <c r="L803" s="224" t="str">
        <f>IF($K803="","",VLOOKUP($K803,'Tong hop'!$A$10:$O$50000,2,0))</f>
        <v/>
      </c>
      <c r="M803" s="225" t="str">
        <f>IF($K803="","",VLOOKUP($K803,'Tong hop'!$A$10:$O$50000,3,0))</f>
        <v/>
      </c>
      <c r="N803" s="246"/>
      <c r="O803" s="227" t="str">
        <f t="shared" si="2"/>
        <v/>
      </c>
      <c r="P803" s="158"/>
      <c r="Q803" s="247"/>
      <c r="R803" s="229" t="str">
        <f>IF(LEFT(A803,2)="PX",IF(K803="",0,VLOOKUP(K803,'Tong hop'!$N$10:$O$50000,2,0)),"")</f>
        <v/>
      </c>
      <c r="S803" s="230">
        <f t="shared" si="3"/>
        <v>0</v>
      </c>
      <c r="T803" s="229" t="str">
        <f>IF($K803="","",VLOOKUP($K803,'Tong hop'!$A$10:$K$50000,10,0))</f>
        <v/>
      </c>
      <c r="U803" s="230" t="str">
        <f>IF($K803="","",VLOOKUP($K803,'Tong hop'!$A$10:$K$50000,11,0))</f>
        <v/>
      </c>
      <c r="V803" s="231">
        <f t="shared" si="4"/>
        <v>0</v>
      </c>
      <c r="W803" s="231" t="str">
        <f t="shared" si="5"/>
        <v/>
      </c>
      <c r="X803" s="231">
        <f t="shared" si="6"/>
        <v>0</v>
      </c>
      <c r="Y803" s="231" t="str">
        <f t="shared" si="7"/>
        <v/>
      </c>
      <c r="Z803" s="232" t="str">
        <f t="shared" si="8"/>
        <v/>
      </c>
    </row>
    <row r="804" ht="15.75" customHeight="1">
      <c r="A804" s="112"/>
      <c r="B804" s="244"/>
      <c r="C804" s="245"/>
      <c r="D804" s="245"/>
      <c r="E804" s="220" t="str">
        <f>IF($D804="","",VLOOKUP($D804,DMKH!$A$9:$D$50006,2,0))</f>
        <v/>
      </c>
      <c r="F804" s="220" t="str">
        <f>IF($D804="","",VLOOKUP($D804,DMKH!$A$9:$D$50006,3,0))</f>
        <v/>
      </c>
      <c r="G804" s="220" t="str">
        <f>IF($D804="","",VLOOKUP($D804,DMKH!$A$9:$D$50006,4,0))</f>
        <v/>
      </c>
      <c r="H804" s="113"/>
      <c r="I804" s="113"/>
      <c r="J804" s="113"/>
      <c r="K804" s="112"/>
      <c r="L804" s="224" t="str">
        <f>IF($K804="","",VLOOKUP($K804,'Tong hop'!$A$10:$O$50000,2,0))</f>
        <v/>
      </c>
      <c r="M804" s="225" t="str">
        <f>IF($K804="","",VLOOKUP($K804,'Tong hop'!$A$10:$O$50000,3,0))</f>
        <v/>
      </c>
      <c r="N804" s="246"/>
      <c r="O804" s="227" t="str">
        <f t="shared" si="2"/>
        <v/>
      </c>
      <c r="P804" s="158"/>
      <c r="Q804" s="247"/>
      <c r="R804" s="229" t="str">
        <f>IF(LEFT(A804,2)="PX",IF(K804="",0,VLOOKUP(K804,'Tong hop'!$N$10:$O$50000,2,0)),"")</f>
        <v/>
      </c>
      <c r="S804" s="230">
        <f t="shared" si="3"/>
        <v>0</v>
      </c>
      <c r="T804" s="229" t="str">
        <f>IF($K804="","",VLOOKUP($K804,'Tong hop'!$A$10:$K$50000,10,0))</f>
        <v/>
      </c>
      <c r="U804" s="230" t="str">
        <f>IF($K804="","",VLOOKUP($K804,'Tong hop'!$A$10:$K$50000,11,0))</f>
        <v/>
      </c>
      <c r="V804" s="231">
        <f t="shared" si="4"/>
        <v>0</v>
      </c>
      <c r="W804" s="231" t="str">
        <f t="shared" si="5"/>
        <v/>
      </c>
      <c r="X804" s="231">
        <f t="shared" si="6"/>
        <v>0</v>
      </c>
      <c r="Y804" s="231" t="str">
        <f t="shared" si="7"/>
        <v/>
      </c>
      <c r="Z804" s="232" t="str">
        <f t="shared" si="8"/>
        <v/>
      </c>
    </row>
    <row r="805" ht="15.75" customHeight="1">
      <c r="A805" s="112"/>
      <c r="B805" s="244"/>
      <c r="C805" s="245"/>
      <c r="D805" s="245"/>
      <c r="E805" s="220" t="str">
        <f>IF($D805="","",VLOOKUP($D805,DMKH!$A$9:$D$50006,2,0))</f>
        <v/>
      </c>
      <c r="F805" s="220" t="str">
        <f>IF($D805="","",VLOOKUP($D805,DMKH!$A$9:$D$50006,3,0))</f>
        <v/>
      </c>
      <c r="G805" s="220" t="str">
        <f>IF($D805="","",VLOOKUP($D805,DMKH!$A$9:$D$50006,4,0))</f>
        <v/>
      </c>
      <c r="H805" s="113"/>
      <c r="I805" s="113"/>
      <c r="J805" s="113"/>
      <c r="K805" s="112"/>
      <c r="L805" s="224" t="str">
        <f>IF($K805="","",VLOOKUP($K805,'Tong hop'!$A$10:$O$50000,2,0))</f>
        <v/>
      </c>
      <c r="M805" s="225" t="str">
        <f>IF($K805="","",VLOOKUP($K805,'Tong hop'!$A$10:$O$50000,3,0))</f>
        <v/>
      </c>
      <c r="N805" s="246"/>
      <c r="O805" s="227" t="str">
        <f t="shared" si="2"/>
        <v/>
      </c>
      <c r="P805" s="158"/>
      <c r="Q805" s="247"/>
      <c r="R805" s="229" t="str">
        <f>IF(LEFT(A805,2)="PX",IF(K805="",0,VLOOKUP(K805,'Tong hop'!$N$10:$O$50000,2,0)),"")</f>
        <v/>
      </c>
      <c r="S805" s="230">
        <f t="shared" si="3"/>
        <v>0</v>
      </c>
      <c r="T805" s="229" t="str">
        <f>IF($K805="","",VLOOKUP($K805,'Tong hop'!$A$10:$K$50000,10,0))</f>
        <v/>
      </c>
      <c r="U805" s="230" t="str">
        <f>IF($K805="","",VLOOKUP($K805,'Tong hop'!$A$10:$K$50000,11,0))</f>
        <v/>
      </c>
      <c r="V805" s="231">
        <f t="shared" si="4"/>
        <v>0</v>
      </c>
      <c r="W805" s="231" t="str">
        <f t="shared" si="5"/>
        <v/>
      </c>
      <c r="X805" s="231">
        <f t="shared" si="6"/>
        <v>0</v>
      </c>
      <c r="Y805" s="231" t="str">
        <f t="shared" si="7"/>
        <v/>
      </c>
      <c r="Z805" s="232" t="str">
        <f t="shared" si="8"/>
        <v/>
      </c>
    </row>
    <row r="806" ht="15.75" customHeight="1">
      <c r="A806" s="112"/>
      <c r="B806" s="244"/>
      <c r="C806" s="245"/>
      <c r="D806" s="245"/>
      <c r="E806" s="220" t="str">
        <f>IF($D806="","",VLOOKUP($D806,DMKH!$A$9:$D$50006,2,0))</f>
        <v/>
      </c>
      <c r="F806" s="220" t="str">
        <f>IF($D806="","",VLOOKUP($D806,DMKH!$A$9:$D$50006,3,0))</f>
        <v/>
      </c>
      <c r="G806" s="220" t="str">
        <f>IF($D806="","",VLOOKUP($D806,DMKH!$A$9:$D$50006,4,0))</f>
        <v/>
      </c>
      <c r="H806" s="113"/>
      <c r="I806" s="113"/>
      <c r="J806" s="113"/>
      <c r="K806" s="112"/>
      <c r="L806" s="224" t="str">
        <f>IF($K806="","",VLOOKUP($K806,'Tong hop'!$A$10:$O$50000,2,0))</f>
        <v/>
      </c>
      <c r="M806" s="225" t="str">
        <f>IF($K806="","",VLOOKUP($K806,'Tong hop'!$A$10:$O$50000,3,0))</f>
        <v/>
      </c>
      <c r="N806" s="246"/>
      <c r="O806" s="227" t="str">
        <f t="shared" si="2"/>
        <v/>
      </c>
      <c r="P806" s="158"/>
      <c r="Q806" s="247"/>
      <c r="R806" s="229" t="str">
        <f>IF(LEFT(A806,2)="PX",IF(K806="",0,VLOOKUP(K806,'Tong hop'!$N$10:$O$50000,2,0)),"")</f>
        <v/>
      </c>
      <c r="S806" s="230">
        <f t="shared" si="3"/>
        <v>0</v>
      </c>
      <c r="T806" s="229" t="str">
        <f>IF($K806="","",VLOOKUP($K806,'Tong hop'!$A$10:$K$50000,10,0))</f>
        <v/>
      </c>
      <c r="U806" s="230" t="str">
        <f>IF($K806="","",VLOOKUP($K806,'Tong hop'!$A$10:$K$50000,11,0))</f>
        <v/>
      </c>
      <c r="V806" s="231">
        <f t="shared" si="4"/>
        <v>0</v>
      </c>
      <c r="W806" s="231" t="str">
        <f t="shared" si="5"/>
        <v/>
      </c>
      <c r="X806" s="231">
        <f t="shared" si="6"/>
        <v>0</v>
      </c>
      <c r="Y806" s="231" t="str">
        <f t="shared" si="7"/>
        <v/>
      </c>
      <c r="Z806" s="232" t="str">
        <f t="shared" si="8"/>
        <v/>
      </c>
    </row>
    <row r="807" ht="15.75" customHeight="1">
      <c r="A807" s="112"/>
      <c r="B807" s="244"/>
      <c r="C807" s="245"/>
      <c r="D807" s="245"/>
      <c r="E807" s="220" t="str">
        <f>IF($D807="","",VLOOKUP($D807,DMKH!$A$9:$D$50006,2,0))</f>
        <v/>
      </c>
      <c r="F807" s="220" t="str">
        <f>IF($D807="","",VLOOKUP($D807,DMKH!$A$9:$D$50006,3,0))</f>
        <v/>
      </c>
      <c r="G807" s="220" t="str">
        <f>IF($D807="","",VLOOKUP($D807,DMKH!$A$9:$D$50006,4,0))</f>
        <v/>
      </c>
      <c r="H807" s="113"/>
      <c r="I807" s="113"/>
      <c r="J807" s="113"/>
      <c r="K807" s="112"/>
      <c r="L807" s="224" t="str">
        <f>IF($K807="","",VLOOKUP($K807,'Tong hop'!$A$10:$O$50000,2,0))</f>
        <v/>
      </c>
      <c r="M807" s="225" t="str">
        <f>IF($K807="","",VLOOKUP($K807,'Tong hop'!$A$10:$O$50000,3,0))</f>
        <v/>
      </c>
      <c r="N807" s="246"/>
      <c r="O807" s="227" t="str">
        <f t="shared" si="2"/>
        <v/>
      </c>
      <c r="P807" s="158"/>
      <c r="Q807" s="247"/>
      <c r="R807" s="229" t="str">
        <f>IF(LEFT(A807,2)="PX",IF(K807="",0,VLOOKUP(K807,'Tong hop'!$N$10:$O$50000,2,0)),"")</f>
        <v/>
      </c>
      <c r="S807" s="230">
        <f t="shared" si="3"/>
        <v>0</v>
      </c>
      <c r="T807" s="229" t="str">
        <f>IF($K807="","",VLOOKUP($K807,'Tong hop'!$A$10:$K$50000,10,0))</f>
        <v/>
      </c>
      <c r="U807" s="230" t="str">
        <f>IF($K807="","",VLOOKUP($K807,'Tong hop'!$A$10:$K$50000,11,0))</f>
        <v/>
      </c>
      <c r="V807" s="231">
        <f t="shared" si="4"/>
        <v>0</v>
      </c>
      <c r="W807" s="231" t="str">
        <f t="shared" si="5"/>
        <v/>
      </c>
      <c r="X807" s="231">
        <f t="shared" si="6"/>
        <v>0</v>
      </c>
      <c r="Y807" s="231" t="str">
        <f t="shared" si="7"/>
        <v/>
      </c>
      <c r="Z807" s="232" t="str">
        <f t="shared" si="8"/>
        <v/>
      </c>
    </row>
    <row r="808" ht="15.75" customHeight="1">
      <c r="A808" s="112"/>
      <c r="B808" s="244"/>
      <c r="C808" s="245"/>
      <c r="D808" s="245"/>
      <c r="E808" s="220" t="str">
        <f>IF($D808="","",VLOOKUP($D808,DMKH!$A$9:$D$50006,2,0))</f>
        <v/>
      </c>
      <c r="F808" s="220" t="str">
        <f>IF($D808="","",VLOOKUP($D808,DMKH!$A$9:$D$50006,3,0))</f>
        <v/>
      </c>
      <c r="G808" s="220" t="str">
        <f>IF($D808="","",VLOOKUP($D808,DMKH!$A$9:$D$50006,4,0))</f>
        <v/>
      </c>
      <c r="H808" s="113"/>
      <c r="I808" s="113"/>
      <c r="J808" s="113"/>
      <c r="K808" s="112"/>
      <c r="L808" s="224" t="str">
        <f>IF($K808="","",VLOOKUP($K808,'Tong hop'!$A$10:$O$50000,2,0))</f>
        <v/>
      </c>
      <c r="M808" s="225" t="str">
        <f>IF($K808="","",VLOOKUP($K808,'Tong hop'!$A$10:$O$50000,3,0))</f>
        <v/>
      </c>
      <c r="N808" s="246"/>
      <c r="O808" s="227" t="str">
        <f t="shared" si="2"/>
        <v/>
      </c>
      <c r="P808" s="158"/>
      <c r="Q808" s="247"/>
      <c r="R808" s="229" t="str">
        <f>IF(LEFT(A808,2)="PX",IF(K808="",0,VLOOKUP(K808,'Tong hop'!$N$10:$O$50000,2,0)),"")</f>
        <v/>
      </c>
      <c r="S808" s="230">
        <f t="shared" si="3"/>
        <v>0</v>
      </c>
      <c r="T808" s="229" t="str">
        <f>IF($K808="","",VLOOKUP($K808,'Tong hop'!$A$10:$K$50000,10,0))</f>
        <v/>
      </c>
      <c r="U808" s="230" t="str">
        <f>IF($K808="","",VLOOKUP($K808,'Tong hop'!$A$10:$K$50000,11,0))</f>
        <v/>
      </c>
      <c r="V808" s="231">
        <f t="shared" si="4"/>
        <v>0</v>
      </c>
      <c r="W808" s="231" t="str">
        <f t="shared" si="5"/>
        <v/>
      </c>
      <c r="X808" s="231">
        <f t="shared" si="6"/>
        <v>0</v>
      </c>
      <c r="Y808" s="231" t="str">
        <f t="shared" si="7"/>
        <v/>
      </c>
      <c r="Z808" s="232" t="str">
        <f t="shared" si="8"/>
        <v/>
      </c>
    </row>
    <row r="809" ht="15.75" customHeight="1">
      <c r="A809" s="112"/>
      <c r="B809" s="244"/>
      <c r="C809" s="245"/>
      <c r="D809" s="245"/>
      <c r="E809" s="220" t="str">
        <f>IF($D809="","",VLOOKUP($D809,DMKH!$A$9:$D$50006,2,0))</f>
        <v/>
      </c>
      <c r="F809" s="220" t="str">
        <f>IF($D809="","",VLOOKUP($D809,DMKH!$A$9:$D$50006,3,0))</f>
        <v/>
      </c>
      <c r="G809" s="220" t="str">
        <f>IF($D809="","",VLOOKUP($D809,DMKH!$A$9:$D$50006,4,0))</f>
        <v/>
      </c>
      <c r="H809" s="113"/>
      <c r="I809" s="113"/>
      <c r="J809" s="113"/>
      <c r="K809" s="112"/>
      <c r="L809" s="224" t="str">
        <f>IF($K809="","",VLOOKUP($K809,'Tong hop'!$A$10:$O$50000,2,0))</f>
        <v/>
      </c>
      <c r="M809" s="225" t="str">
        <f>IF($K809="","",VLOOKUP($K809,'Tong hop'!$A$10:$O$50000,3,0))</f>
        <v/>
      </c>
      <c r="N809" s="246"/>
      <c r="O809" s="227" t="str">
        <f t="shared" si="2"/>
        <v/>
      </c>
      <c r="P809" s="158"/>
      <c r="Q809" s="247"/>
      <c r="R809" s="229" t="str">
        <f>IF(LEFT(A809,2)="PX",IF(K809="",0,VLOOKUP(K809,'Tong hop'!$N$10:$O$50000,2,0)),"")</f>
        <v/>
      </c>
      <c r="S809" s="230">
        <f t="shared" si="3"/>
        <v>0</v>
      </c>
      <c r="T809" s="229" t="str">
        <f>IF($K809="","",VLOOKUP($K809,'Tong hop'!$A$10:$K$50000,10,0))</f>
        <v/>
      </c>
      <c r="U809" s="230" t="str">
        <f>IF($K809="","",VLOOKUP($K809,'Tong hop'!$A$10:$K$50000,11,0))</f>
        <v/>
      </c>
      <c r="V809" s="231">
        <f t="shared" si="4"/>
        <v>0</v>
      </c>
      <c r="W809" s="231" t="str">
        <f t="shared" si="5"/>
        <v/>
      </c>
      <c r="X809" s="231">
        <f t="shared" si="6"/>
        <v>0</v>
      </c>
      <c r="Y809" s="231" t="str">
        <f t="shared" si="7"/>
        <v/>
      </c>
      <c r="Z809" s="232" t="str">
        <f t="shared" si="8"/>
        <v/>
      </c>
    </row>
    <row r="810" ht="15.75" customHeight="1">
      <c r="A810" s="112"/>
      <c r="B810" s="244"/>
      <c r="C810" s="245"/>
      <c r="D810" s="245"/>
      <c r="E810" s="220" t="str">
        <f>IF($D810="","",VLOOKUP($D810,DMKH!$A$9:$D$50006,2,0))</f>
        <v/>
      </c>
      <c r="F810" s="220" t="str">
        <f>IF($D810="","",VLOOKUP($D810,DMKH!$A$9:$D$50006,3,0))</f>
        <v/>
      </c>
      <c r="G810" s="220" t="str">
        <f>IF($D810="","",VLOOKUP($D810,DMKH!$A$9:$D$50006,4,0))</f>
        <v/>
      </c>
      <c r="H810" s="113"/>
      <c r="I810" s="113"/>
      <c r="J810" s="113"/>
      <c r="K810" s="112"/>
      <c r="L810" s="224" t="str">
        <f>IF($K810="","",VLOOKUP($K810,'Tong hop'!$A$10:$O$50000,2,0))</f>
        <v/>
      </c>
      <c r="M810" s="225" t="str">
        <f>IF($K810="","",VLOOKUP($K810,'Tong hop'!$A$10:$O$50000,3,0))</f>
        <v/>
      </c>
      <c r="N810" s="246"/>
      <c r="O810" s="227" t="str">
        <f t="shared" si="2"/>
        <v/>
      </c>
      <c r="P810" s="158"/>
      <c r="Q810" s="247"/>
      <c r="R810" s="229" t="str">
        <f>IF(LEFT(A810,2)="PX",IF(K810="",0,VLOOKUP(K810,'Tong hop'!$N$10:$O$50000,2,0)),"")</f>
        <v/>
      </c>
      <c r="S810" s="230">
        <f t="shared" si="3"/>
        <v>0</v>
      </c>
      <c r="T810" s="229" t="str">
        <f>IF($K810="","",VLOOKUP($K810,'Tong hop'!$A$10:$K$50000,10,0))</f>
        <v/>
      </c>
      <c r="U810" s="230" t="str">
        <f>IF($K810="","",VLOOKUP($K810,'Tong hop'!$A$10:$K$50000,11,0))</f>
        <v/>
      </c>
      <c r="V810" s="231">
        <f t="shared" si="4"/>
        <v>0</v>
      </c>
      <c r="W810" s="231" t="str">
        <f t="shared" si="5"/>
        <v/>
      </c>
      <c r="X810" s="231">
        <f t="shared" si="6"/>
        <v>0</v>
      </c>
      <c r="Y810" s="231" t="str">
        <f t="shared" si="7"/>
        <v/>
      </c>
      <c r="Z810" s="232" t="str">
        <f t="shared" si="8"/>
        <v/>
      </c>
    </row>
    <row r="811" ht="15.75" customHeight="1">
      <c r="A811" s="112"/>
      <c r="B811" s="244"/>
      <c r="C811" s="245"/>
      <c r="D811" s="245"/>
      <c r="E811" s="220" t="str">
        <f>IF($D811="","",VLOOKUP($D811,DMKH!$A$9:$D$50006,2,0))</f>
        <v/>
      </c>
      <c r="F811" s="220" t="str">
        <f>IF($D811="","",VLOOKUP($D811,DMKH!$A$9:$D$50006,3,0))</f>
        <v/>
      </c>
      <c r="G811" s="220" t="str">
        <f>IF($D811="","",VLOOKUP($D811,DMKH!$A$9:$D$50006,4,0))</f>
        <v/>
      </c>
      <c r="H811" s="113"/>
      <c r="I811" s="113"/>
      <c r="J811" s="113"/>
      <c r="K811" s="112"/>
      <c r="L811" s="224" t="str">
        <f>IF($K811="","",VLOOKUP($K811,'Tong hop'!$A$10:$O$50000,2,0))</f>
        <v/>
      </c>
      <c r="M811" s="225" t="str">
        <f>IF($K811="","",VLOOKUP($K811,'Tong hop'!$A$10:$O$50000,3,0))</f>
        <v/>
      </c>
      <c r="N811" s="246"/>
      <c r="O811" s="227" t="str">
        <f t="shared" si="2"/>
        <v/>
      </c>
      <c r="P811" s="158"/>
      <c r="Q811" s="247"/>
      <c r="R811" s="229" t="str">
        <f>IF(LEFT(A811,2)="PX",IF(K811="",0,VLOOKUP(K811,'Tong hop'!$N$10:$O$50000,2,0)),"")</f>
        <v/>
      </c>
      <c r="S811" s="230">
        <f t="shared" si="3"/>
        <v>0</v>
      </c>
      <c r="T811" s="229" t="str">
        <f>IF($K811="","",VLOOKUP($K811,'Tong hop'!$A$10:$K$50000,10,0))</f>
        <v/>
      </c>
      <c r="U811" s="230" t="str">
        <f>IF($K811="","",VLOOKUP($K811,'Tong hop'!$A$10:$K$50000,11,0))</f>
        <v/>
      </c>
      <c r="V811" s="231">
        <f t="shared" si="4"/>
        <v>0</v>
      </c>
      <c r="W811" s="231" t="str">
        <f t="shared" si="5"/>
        <v/>
      </c>
      <c r="X811" s="231">
        <f t="shared" si="6"/>
        <v>0</v>
      </c>
      <c r="Y811" s="231" t="str">
        <f t="shared" si="7"/>
        <v/>
      </c>
      <c r="Z811" s="232" t="str">
        <f t="shared" si="8"/>
        <v/>
      </c>
    </row>
    <row r="812" ht="15.75" customHeight="1">
      <c r="A812" s="112"/>
      <c r="B812" s="244"/>
      <c r="C812" s="245"/>
      <c r="D812" s="245"/>
      <c r="E812" s="220" t="str">
        <f>IF($D812="","",VLOOKUP($D812,DMKH!$A$9:$D$50006,2,0))</f>
        <v/>
      </c>
      <c r="F812" s="220" t="str">
        <f>IF($D812="","",VLOOKUP($D812,DMKH!$A$9:$D$50006,3,0))</f>
        <v/>
      </c>
      <c r="G812" s="220" t="str">
        <f>IF($D812="","",VLOOKUP($D812,DMKH!$A$9:$D$50006,4,0))</f>
        <v/>
      </c>
      <c r="H812" s="113"/>
      <c r="I812" s="113"/>
      <c r="J812" s="113"/>
      <c r="K812" s="112"/>
      <c r="L812" s="224" t="str">
        <f>IF($K812="","",VLOOKUP($K812,'Tong hop'!$A$10:$O$50000,2,0))</f>
        <v/>
      </c>
      <c r="M812" s="225" t="str">
        <f>IF($K812="","",VLOOKUP($K812,'Tong hop'!$A$10:$O$50000,3,0))</f>
        <v/>
      </c>
      <c r="N812" s="246"/>
      <c r="O812" s="227" t="str">
        <f t="shared" si="2"/>
        <v/>
      </c>
      <c r="P812" s="158"/>
      <c r="Q812" s="247"/>
      <c r="R812" s="229" t="str">
        <f>IF(LEFT(A812,2)="PX",IF(K812="",0,VLOOKUP(K812,'Tong hop'!$N$10:$O$50000,2,0)),"")</f>
        <v/>
      </c>
      <c r="S812" s="230">
        <f t="shared" si="3"/>
        <v>0</v>
      </c>
      <c r="T812" s="229" t="str">
        <f>IF($K812="","",VLOOKUP($K812,'Tong hop'!$A$10:$K$50000,10,0))</f>
        <v/>
      </c>
      <c r="U812" s="230" t="str">
        <f>IF($K812="","",VLOOKUP($K812,'Tong hop'!$A$10:$K$50000,11,0))</f>
        <v/>
      </c>
      <c r="V812" s="231">
        <f t="shared" si="4"/>
        <v>0</v>
      </c>
      <c r="W812" s="231" t="str">
        <f t="shared" si="5"/>
        <v/>
      </c>
      <c r="X812" s="231">
        <f t="shared" si="6"/>
        <v>0</v>
      </c>
      <c r="Y812" s="231" t="str">
        <f t="shared" si="7"/>
        <v/>
      </c>
      <c r="Z812" s="232" t="str">
        <f t="shared" si="8"/>
        <v/>
      </c>
    </row>
    <row r="813" ht="15.75" customHeight="1">
      <c r="A813" s="112"/>
      <c r="B813" s="244"/>
      <c r="C813" s="245"/>
      <c r="D813" s="245"/>
      <c r="E813" s="220" t="str">
        <f>IF($D813="","",VLOOKUP($D813,DMKH!$A$9:$D$50006,2,0))</f>
        <v/>
      </c>
      <c r="F813" s="220" t="str">
        <f>IF($D813="","",VLOOKUP($D813,DMKH!$A$9:$D$50006,3,0))</f>
        <v/>
      </c>
      <c r="G813" s="220" t="str">
        <f>IF($D813="","",VLOOKUP($D813,DMKH!$A$9:$D$50006,4,0))</f>
        <v/>
      </c>
      <c r="H813" s="113"/>
      <c r="I813" s="113"/>
      <c r="J813" s="113"/>
      <c r="K813" s="112"/>
      <c r="L813" s="224" t="str">
        <f>IF($K813="","",VLOOKUP($K813,'Tong hop'!$A$10:$O$50000,2,0))</f>
        <v/>
      </c>
      <c r="M813" s="225" t="str">
        <f>IF($K813="","",VLOOKUP($K813,'Tong hop'!$A$10:$O$50000,3,0))</f>
        <v/>
      </c>
      <c r="N813" s="246"/>
      <c r="O813" s="227" t="str">
        <f t="shared" si="2"/>
        <v/>
      </c>
      <c r="P813" s="158"/>
      <c r="Q813" s="247"/>
      <c r="R813" s="229" t="str">
        <f>IF(LEFT(A813,2)="PX",IF(K813="",0,VLOOKUP(K813,'Tong hop'!$N$10:$O$50000,2,0)),"")</f>
        <v/>
      </c>
      <c r="S813" s="230">
        <f t="shared" si="3"/>
        <v>0</v>
      </c>
      <c r="T813" s="229" t="str">
        <f>IF($K813="","",VLOOKUP($K813,'Tong hop'!$A$10:$K$50000,10,0))</f>
        <v/>
      </c>
      <c r="U813" s="230" t="str">
        <f>IF($K813="","",VLOOKUP($K813,'Tong hop'!$A$10:$K$50000,11,0))</f>
        <v/>
      </c>
      <c r="V813" s="231">
        <f t="shared" si="4"/>
        <v>0</v>
      </c>
      <c r="W813" s="231" t="str">
        <f t="shared" si="5"/>
        <v/>
      </c>
      <c r="X813" s="231">
        <f t="shared" si="6"/>
        <v>0</v>
      </c>
      <c r="Y813" s="231" t="str">
        <f t="shared" si="7"/>
        <v/>
      </c>
      <c r="Z813" s="232" t="str">
        <f t="shared" si="8"/>
        <v/>
      </c>
    </row>
    <row r="814" ht="15.75" customHeight="1">
      <c r="A814" s="112"/>
      <c r="B814" s="244"/>
      <c r="C814" s="245"/>
      <c r="D814" s="245"/>
      <c r="E814" s="220" t="str">
        <f>IF($D814="","",VLOOKUP($D814,DMKH!$A$9:$D$50006,2,0))</f>
        <v/>
      </c>
      <c r="F814" s="220" t="str">
        <f>IF($D814="","",VLOOKUP($D814,DMKH!$A$9:$D$50006,3,0))</f>
        <v/>
      </c>
      <c r="G814" s="220" t="str">
        <f>IF($D814="","",VLOOKUP($D814,DMKH!$A$9:$D$50006,4,0))</f>
        <v/>
      </c>
      <c r="H814" s="113"/>
      <c r="I814" s="113"/>
      <c r="J814" s="113"/>
      <c r="K814" s="112"/>
      <c r="L814" s="224" t="str">
        <f>IF($K814="","",VLOOKUP($K814,'Tong hop'!$A$10:$O$50000,2,0))</f>
        <v/>
      </c>
      <c r="M814" s="225" t="str">
        <f>IF($K814="","",VLOOKUP($K814,'Tong hop'!$A$10:$O$50000,3,0))</f>
        <v/>
      </c>
      <c r="N814" s="246"/>
      <c r="O814" s="227" t="str">
        <f t="shared" si="2"/>
        <v/>
      </c>
      <c r="P814" s="158"/>
      <c r="Q814" s="247"/>
      <c r="R814" s="229" t="str">
        <f>IF(LEFT(A814,2)="PX",IF(K814="",0,VLOOKUP(K814,'Tong hop'!$N$10:$O$50000,2,0)),"")</f>
        <v/>
      </c>
      <c r="S814" s="230">
        <f t="shared" si="3"/>
        <v>0</v>
      </c>
      <c r="T814" s="229" t="str">
        <f>IF($K814="","",VLOOKUP($K814,'Tong hop'!$A$10:$K$50000,10,0))</f>
        <v/>
      </c>
      <c r="U814" s="230" t="str">
        <f>IF($K814="","",VLOOKUP($K814,'Tong hop'!$A$10:$K$50000,11,0))</f>
        <v/>
      </c>
      <c r="V814" s="231">
        <f t="shared" si="4"/>
        <v>0</v>
      </c>
      <c r="W814" s="231" t="str">
        <f t="shared" si="5"/>
        <v/>
      </c>
      <c r="X814" s="231">
        <f t="shared" si="6"/>
        <v>0</v>
      </c>
      <c r="Y814" s="231" t="str">
        <f t="shared" si="7"/>
        <v/>
      </c>
      <c r="Z814" s="232" t="str">
        <f t="shared" si="8"/>
        <v/>
      </c>
    </row>
    <row r="815" ht="15.75" customHeight="1">
      <c r="A815" s="112"/>
      <c r="B815" s="244"/>
      <c r="C815" s="245"/>
      <c r="D815" s="245"/>
      <c r="E815" s="220" t="str">
        <f>IF($D815="","",VLOOKUP($D815,DMKH!$A$9:$D$50006,2,0))</f>
        <v/>
      </c>
      <c r="F815" s="220" t="str">
        <f>IF($D815="","",VLOOKUP($D815,DMKH!$A$9:$D$50006,3,0))</f>
        <v/>
      </c>
      <c r="G815" s="220" t="str">
        <f>IF($D815="","",VLOOKUP($D815,DMKH!$A$9:$D$50006,4,0))</f>
        <v/>
      </c>
      <c r="H815" s="113"/>
      <c r="I815" s="113"/>
      <c r="J815" s="113"/>
      <c r="K815" s="112"/>
      <c r="L815" s="224" t="str">
        <f>IF($K815="","",VLOOKUP($K815,'Tong hop'!$A$10:$O$50000,2,0))</f>
        <v/>
      </c>
      <c r="M815" s="225" t="str">
        <f>IF($K815="","",VLOOKUP($K815,'Tong hop'!$A$10:$O$50000,3,0))</f>
        <v/>
      </c>
      <c r="N815" s="246"/>
      <c r="O815" s="227" t="str">
        <f t="shared" si="2"/>
        <v/>
      </c>
      <c r="P815" s="158"/>
      <c r="Q815" s="247"/>
      <c r="R815" s="229" t="str">
        <f>IF(LEFT(A815,2)="PX",IF(K815="",0,VLOOKUP(K815,'Tong hop'!$N$10:$O$50000,2,0)),"")</f>
        <v/>
      </c>
      <c r="S815" s="230">
        <f t="shared" si="3"/>
        <v>0</v>
      </c>
      <c r="T815" s="229" t="str">
        <f>IF($K815="","",VLOOKUP($K815,'Tong hop'!$A$10:$K$50000,10,0))</f>
        <v/>
      </c>
      <c r="U815" s="230" t="str">
        <f>IF($K815="","",VLOOKUP($K815,'Tong hop'!$A$10:$K$50000,11,0))</f>
        <v/>
      </c>
      <c r="V815" s="231">
        <f t="shared" si="4"/>
        <v>0</v>
      </c>
      <c r="W815" s="231" t="str">
        <f t="shared" si="5"/>
        <v/>
      </c>
      <c r="X815" s="231">
        <f t="shared" si="6"/>
        <v>0</v>
      </c>
      <c r="Y815" s="231" t="str">
        <f t="shared" si="7"/>
        <v/>
      </c>
      <c r="Z815" s="232" t="str">
        <f t="shared" si="8"/>
        <v/>
      </c>
    </row>
    <row r="816" ht="15.75" customHeight="1">
      <c r="A816" s="112"/>
      <c r="B816" s="244"/>
      <c r="C816" s="245"/>
      <c r="D816" s="245"/>
      <c r="E816" s="220" t="str">
        <f>IF($D816="","",VLOOKUP($D816,DMKH!$A$9:$D$50006,2,0))</f>
        <v/>
      </c>
      <c r="F816" s="220" t="str">
        <f>IF($D816="","",VLOOKUP($D816,DMKH!$A$9:$D$50006,3,0))</f>
        <v/>
      </c>
      <c r="G816" s="220" t="str">
        <f>IF($D816="","",VLOOKUP($D816,DMKH!$A$9:$D$50006,4,0))</f>
        <v/>
      </c>
      <c r="H816" s="113"/>
      <c r="I816" s="113"/>
      <c r="J816" s="113"/>
      <c r="K816" s="112"/>
      <c r="L816" s="224" t="str">
        <f>IF($K816="","",VLOOKUP($K816,'Tong hop'!$A$10:$O$50000,2,0))</f>
        <v/>
      </c>
      <c r="M816" s="225" t="str">
        <f>IF($K816="","",VLOOKUP($K816,'Tong hop'!$A$10:$O$50000,3,0))</f>
        <v/>
      </c>
      <c r="N816" s="246"/>
      <c r="O816" s="227" t="str">
        <f t="shared" si="2"/>
        <v/>
      </c>
      <c r="P816" s="158"/>
      <c r="Q816" s="247"/>
      <c r="R816" s="229" t="str">
        <f>IF(LEFT(A816,2)="PX",IF(K816="",0,VLOOKUP(K816,'Tong hop'!$N$10:$O$50000,2,0)),"")</f>
        <v/>
      </c>
      <c r="S816" s="230">
        <f t="shared" si="3"/>
        <v>0</v>
      </c>
      <c r="T816" s="229" t="str">
        <f>IF($K816="","",VLOOKUP($K816,'Tong hop'!$A$10:$K$50000,10,0))</f>
        <v/>
      </c>
      <c r="U816" s="230" t="str">
        <f>IF($K816="","",VLOOKUP($K816,'Tong hop'!$A$10:$K$50000,11,0))</f>
        <v/>
      </c>
      <c r="V816" s="231">
        <f t="shared" si="4"/>
        <v>0</v>
      </c>
      <c r="W816" s="231" t="str">
        <f t="shared" si="5"/>
        <v/>
      </c>
      <c r="X816" s="231">
        <f t="shared" si="6"/>
        <v>0</v>
      </c>
      <c r="Y816" s="231" t="str">
        <f t="shared" si="7"/>
        <v/>
      </c>
      <c r="Z816" s="232" t="str">
        <f t="shared" si="8"/>
        <v/>
      </c>
    </row>
    <row r="817" ht="15.75" customHeight="1">
      <c r="A817" s="112"/>
      <c r="B817" s="244"/>
      <c r="C817" s="245"/>
      <c r="D817" s="245"/>
      <c r="E817" s="220" t="str">
        <f>IF($D817="","",VLOOKUP($D817,DMKH!$A$9:$D$50006,2,0))</f>
        <v/>
      </c>
      <c r="F817" s="220" t="str">
        <f>IF($D817="","",VLOOKUP($D817,DMKH!$A$9:$D$50006,3,0))</f>
        <v/>
      </c>
      <c r="G817" s="220" t="str">
        <f>IF($D817="","",VLOOKUP($D817,DMKH!$A$9:$D$50006,4,0))</f>
        <v/>
      </c>
      <c r="H817" s="113"/>
      <c r="I817" s="113"/>
      <c r="J817" s="113"/>
      <c r="K817" s="112"/>
      <c r="L817" s="224" t="str">
        <f>IF($K817="","",VLOOKUP($K817,'Tong hop'!$A$10:$O$50000,2,0))</f>
        <v/>
      </c>
      <c r="M817" s="225" t="str">
        <f>IF($K817="","",VLOOKUP($K817,'Tong hop'!$A$10:$O$50000,3,0))</f>
        <v/>
      </c>
      <c r="N817" s="246"/>
      <c r="O817" s="227" t="str">
        <f t="shared" si="2"/>
        <v/>
      </c>
      <c r="P817" s="158"/>
      <c r="Q817" s="247"/>
      <c r="R817" s="229" t="str">
        <f>IF(LEFT(A817,2)="PX",IF(K817="",0,VLOOKUP(K817,'Tong hop'!$N$10:$O$50000,2,0)),"")</f>
        <v/>
      </c>
      <c r="S817" s="230">
        <f t="shared" si="3"/>
        <v>0</v>
      </c>
      <c r="T817" s="229" t="str">
        <f>IF($K817="","",VLOOKUP($K817,'Tong hop'!$A$10:$K$50000,10,0))</f>
        <v/>
      </c>
      <c r="U817" s="230" t="str">
        <f>IF($K817="","",VLOOKUP($K817,'Tong hop'!$A$10:$K$50000,11,0))</f>
        <v/>
      </c>
      <c r="V817" s="231">
        <f t="shared" si="4"/>
        <v>0</v>
      </c>
      <c r="W817" s="231" t="str">
        <f t="shared" si="5"/>
        <v/>
      </c>
      <c r="X817" s="231">
        <f t="shared" si="6"/>
        <v>0</v>
      </c>
      <c r="Y817" s="231" t="str">
        <f t="shared" si="7"/>
        <v/>
      </c>
      <c r="Z817" s="232" t="str">
        <f t="shared" si="8"/>
        <v/>
      </c>
    </row>
    <row r="818" ht="15.75" customHeight="1">
      <c r="A818" s="112"/>
      <c r="B818" s="244"/>
      <c r="C818" s="245"/>
      <c r="D818" s="245"/>
      <c r="E818" s="220" t="str">
        <f>IF($D818="","",VLOOKUP($D818,DMKH!$A$9:$D$50006,2,0))</f>
        <v/>
      </c>
      <c r="F818" s="220" t="str">
        <f>IF($D818="","",VLOOKUP($D818,DMKH!$A$9:$D$50006,3,0))</f>
        <v/>
      </c>
      <c r="G818" s="220" t="str">
        <f>IF($D818="","",VLOOKUP($D818,DMKH!$A$9:$D$50006,4,0))</f>
        <v/>
      </c>
      <c r="H818" s="113"/>
      <c r="I818" s="113"/>
      <c r="J818" s="113"/>
      <c r="K818" s="112"/>
      <c r="L818" s="224" t="str">
        <f>IF($K818="","",VLOOKUP($K818,'Tong hop'!$A$10:$O$50000,2,0))</f>
        <v/>
      </c>
      <c r="M818" s="225" t="str">
        <f>IF($K818="","",VLOOKUP($K818,'Tong hop'!$A$10:$O$50000,3,0))</f>
        <v/>
      </c>
      <c r="N818" s="246"/>
      <c r="O818" s="227" t="str">
        <f t="shared" si="2"/>
        <v/>
      </c>
      <c r="P818" s="158"/>
      <c r="Q818" s="247"/>
      <c r="R818" s="229" t="str">
        <f>IF(LEFT(A818,2)="PX",IF(K818="",0,VLOOKUP(K818,'Tong hop'!$N$10:$O$50000,2,0)),"")</f>
        <v/>
      </c>
      <c r="S818" s="230">
        <f t="shared" si="3"/>
        <v>0</v>
      </c>
      <c r="T818" s="229" t="str">
        <f>IF($K818="","",VLOOKUP($K818,'Tong hop'!$A$10:$K$50000,10,0))</f>
        <v/>
      </c>
      <c r="U818" s="230" t="str">
        <f>IF($K818="","",VLOOKUP($K818,'Tong hop'!$A$10:$K$50000,11,0))</f>
        <v/>
      </c>
      <c r="V818" s="231">
        <f t="shared" si="4"/>
        <v>0</v>
      </c>
      <c r="W818" s="231" t="str">
        <f t="shared" si="5"/>
        <v/>
      </c>
      <c r="X818" s="231">
        <f t="shared" si="6"/>
        <v>0</v>
      </c>
      <c r="Y818" s="231" t="str">
        <f t="shared" si="7"/>
        <v/>
      </c>
      <c r="Z818" s="232" t="str">
        <f t="shared" si="8"/>
        <v/>
      </c>
    </row>
    <row r="819" ht="15.75" customHeight="1">
      <c r="A819" s="112"/>
      <c r="B819" s="244"/>
      <c r="C819" s="245"/>
      <c r="D819" s="245"/>
      <c r="E819" s="220" t="str">
        <f>IF($D819="","",VLOOKUP($D819,DMKH!$A$9:$D$50006,2,0))</f>
        <v/>
      </c>
      <c r="F819" s="220" t="str">
        <f>IF($D819="","",VLOOKUP($D819,DMKH!$A$9:$D$50006,3,0))</f>
        <v/>
      </c>
      <c r="G819" s="220" t="str">
        <f>IF($D819="","",VLOOKUP($D819,DMKH!$A$9:$D$50006,4,0))</f>
        <v/>
      </c>
      <c r="H819" s="113"/>
      <c r="I819" s="113"/>
      <c r="J819" s="113"/>
      <c r="K819" s="112"/>
      <c r="L819" s="224" t="str">
        <f>IF($K819="","",VLOOKUP($K819,'Tong hop'!$A$10:$O$50000,2,0))</f>
        <v/>
      </c>
      <c r="M819" s="225" t="str">
        <f>IF($K819="","",VLOOKUP($K819,'Tong hop'!$A$10:$O$50000,3,0))</f>
        <v/>
      </c>
      <c r="N819" s="246"/>
      <c r="O819" s="227" t="str">
        <f t="shared" si="2"/>
        <v/>
      </c>
      <c r="P819" s="158"/>
      <c r="Q819" s="247"/>
      <c r="R819" s="229" t="str">
        <f>IF(LEFT(A819,2)="PX",IF(K819="",0,VLOOKUP(K819,'Tong hop'!$N$10:$O$50000,2,0)),"")</f>
        <v/>
      </c>
      <c r="S819" s="230">
        <f t="shared" si="3"/>
        <v>0</v>
      </c>
      <c r="T819" s="229" t="str">
        <f>IF($K819="","",VLOOKUP($K819,'Tong hop'!$A$10:$K$50000,10,0))</f>
        <v/>
      </c>
      <c r="U819" s="230" t="str">
        <f>IF($K819="","",VLOOKUP($K819,'Tong hop'!$A$10:$K$50000,11,0))</f>
        <v/>
      </c>
      <c r="V819" s="231">
        <f t="shared" si="4"/>
        <v>0</v>
      </c>
      <c r="W819" s="231" t="str">
        <f t="shared" si="5"/>
        <v/>
      </c>
      <c r="X819" s="231">
        <f t="shared" si="6"/>
        <v>0</v>
      </c>
      <c r="Y819" s="231" t="str">
        <f t="shared" si="7"/>
        <v/>
      </c>
      <c r="Z819" s="232" t="str">
        <f t="shared" si="8"/>
        <v/>
      </c>
    </row>
    <row r="820" ht="15.75" customHeight="1">
      <c r="A820" s="112"/>
      <c r="B820" s="244"/>
      <c r="C820" s="245"/>
      <c r="D820" s="245"/>
      <c r="E820" s="220" t="str">
        <f>IF($D820="","",VLOOKUP($D820,DMKH!$A$9:$D$50006,2,0))</f>
        <v/>
      </c>
      <c r="F820" s="220" t="str">
        <f>IF($D820="","",VLOOKUP($D820,DMKH!$A$9:$D$50006,3,0))</f>
        <v/>
      </c>
      <c r="G820" s="220" t="str">
        <f>IF($D820="","",VLOOKUP($D820,DMKH!$A$9:$D$50006,4,0))</f>
        <v/>
      </c>
      <c r="H820" s="113"/>
      <c r="I820" s="113"/>
      <c r="J820" s="113"/>
      <c r="K820" s="112"/>
      <c r="L820" s="224" t="str">
        <f>IF($K820="","",VLOOKUP($K820,'Tong hop'!$A$10:$O$50000,2,0))</f>
        <v/>
      </c>
      <c r="M820" s="225" t="str">
        <f>IF($K820="","",VLOOKUP($K820,'Tong hop'!$A$10:$O$50000,3,0))</f>
        <v/>
      </c>
      <c r="N820" s="246"/>
      <c r="O820" s="227" t="str">
        <f t="shared" si="2"/>
        <v/>
      </c>
      <c r="P820" s="158"/>
      <c r="Q820" s="247"/>
      <c r="R820" s="229" t="str">
        <f>IF(LEFT(A820,2)="PX",IF(K820="",0,VLOOKUP(K820,'Tong hop'!$N$10:$O$50000,2,0)),"")</f>
        <v/>
      </c>
      <c r="S820" s="230">
        <f t="shared" si="3"/>
        <v>0</v>
      </c>
      <c r="T820" s="229" t="str">
        <f>IF($K820="","",VLOOKUP($K820,'Tong hop'!$A$10:$K$50000,10,0))</f>
        <v/>
      </c>
      <c r="U820" s="230" t="str">
        <f>IF($K820="","",VLOOKUP($K820,'Tong hop'!$A$10:$K$50000,11,0))</f>
        <v/>
      </c>
      <c r="V820" s="231">
        <f t="shared" si="4"/>
        <v>0</v>
      </c>
      <c r="W820" s="231" t="str">
        <f t="shared" si="5"/>
        <v/>
      </c>
      <c r="X820" s="231">
        <f t="shared" si="6"/>
        <v>0</v>
      </c>
      <c r="Y820" s="231" t="str">
        <f t="shared" si="7"/>
        <v/>
      </c>
      <c r="Z820" s="232" t="str">
        <f t="shared" si="8"/>
        <v/>
      </c>
    </row>
    <row r="821" ht="15.75" customHeight="1">
      <c r="A821" s="112"/>
      <c r="B821" s="244"/>
      <c r="C821" s="245"/>
      <c r="D821" s="245"/>
      <c r="E821" s="220" t="str">
        <f>IF($D821="","",VLOOKUP($D821,DMKH!$A$9:$D$50006,2,0))</f>
        <v/>
      </c>
      <c r="F821" s="220" t="str">
        <f>IF($D821="","",VLOOKUP($D821,DMKH!$A$9:$D$50006,3,0))</f>
        <v/>
      </c>
      <c r="G821" s="220" t="str">
        <f>IF($D821="","",VLOOKUP($D821,DMKH!$A$9:$D$50006,4,0))</f>
        <v/>
      </c>
      <c r="H821" s="113"/>
      <c r="I821" s="113"/>
      <c r="J821" s="113"/>
      <c r="K821" s="112"/>
      <c r="L821" s="224" t="str">
        <f>IF($K821="","",VLOOKUP($K821,'Tong hop'!$A$10:$O$50000,2,0))</f>
        <v/>
      </c>
      <c r="M821" s="225" t="str">
        <f>IF($K821="","",VLOOKUP($K821,'Tong hop'!$A$10:$O$50000,3,0))</f>
        <v/>
      </c>
      <c r="N821" s="246"/>
      <c r="O821" s="227" t="str">
        <f t="shared" si="2"/>
        <v/>
      </c>
      <c r="P821" s="158"/>
      <c r="Q821" s="247"/>
      <c r="R821" s="229" t="str">
        <f>IF(LEFT(A821,2)="PX",IF(K821="",0,VLOOKUP(K821,'Tong hop'!$N$10:$O$50000,2,0)),"")</f>
        <v/>
      </c>
      <c r="S821" s="230">
        <f t="shared" si="3"/>
        <v>0</v>
      </c>
      <c r="T821" s="229" t="str">
        <f>IF($K821="","",VLOOKUP($K821,'Tong hop'!$A$10:$K$50000,10,0))</f>
        <v/>
      </c>
      <c r="U821" s="230" t="str">
        <f>IF($K821="","",VLOOKUP($K821,'Tong hop'!$A$10:$K$50000,11,0))</f>
        <v/>
      </c>
      <c r="V821" s="231">
        <f t="shared" si="4"/>
        <v>0</v>
      </c>
      <c r="W821" s="231" t="str">
        <f t="shared" si="5"/>
        <v/>
      </c>
      <c r="X821" s="231">
        <f t="shared" si="6"/>
        <v>0</v>
      </c>
      <c r="Y821" s="231" t="str">
        <f t="shared" si="7"/>
        <v/>
      </c>
      <c r="Z821" s="232" t="str">
        <f t="shared" si="8"/>
        <v/>
      </c>
    </row>
    <row r="822" ht="15.75" customHeight="1">
      <c r="A822" s="112"/>
      <c r="B822" s="244"/>
      <c r="C822" s="245"/>
      <c r="D822" s="245"/>
      <c r="E822" s="220" t="str">
        <f>IF($D822="","",VLOOKUP($D822,DMKH!$A$9:$D$50006,2,0))</f>
        <v/>
      </c>
      <c r="F822" s="220" t="str">
        <f>IF($D822="","",VLOOKUP($D822,DMKH!$A$9:$D$50006,3,0))</f>
        <v/>
      </c>
      <c r="G822" s="220" t="str">
        <f>IF($D822="","",VLOOKUP($D822,DMKH!$A$9:$D$50006,4,0))</f>
        <v/>
      </c>
      <c r="H822" s="113"/>
      <c r="I822" s="113"/>
      <c r="J822" s="113"/>
      <c r="K822" s="112"/>
      <c r="L822" s="224" t="str">
        <f>IF($K822="","",VLOOKUP($K822,'Tong hop'!$A$10:$O$50000,2,0))</f>
        <v/>
      </c>
      <c r="M822" s="225" t="str">
        <f>IF($K822="","",VLOOKUP($K822,'Tong hop'!$A$10:$O$50000,3,0))</f>
        <v/>
      </c>
      <c r="N822" s="246"/>
      <c r="O822" s="227" t="str">
        <f t="shared" si="2"/>
        <v/>
      </c>
      <c r="P822" s="158"/>
      <c r="Q822" s="247"/>
      <c r="R822" s="229" t="str">
        <f>IF(LEFT(A822,2)="PX",IF(K822="",0,VLOOKUP(K822,'Tong hop'!$N$10:$O$50000,2,0)),"")</f>
        <v/>
      </c>
      <c r="S822" s="230">
        <f t="shared" si="3"/>
        <v>0</v>
      </c>
      <c r="T822" s="229" t="str">
        <f>IF($K822="","",VLOOKUP($K822,'Tong hop'!$A$10:$K$50000,10,0))</f>
        <v/>
      </c>
      <c r="U822" s="230" t="str">
        <f>IF($K822="","",VLOOKUP($K822,'Tong hop'!$A$10:$K$50000,11,0))</f>
        <v/>
      </c>
      <c r="V822" s="231">
        <f t="shared" si="4"/>
        <v>0</v>
      </c>
      <c r="W822" s="231" t="str">
        <f t="shared" si="5"/>
        <v/>
      </c>
      <c r="X822" s="231">
        <f t="shared" si="6"/>
        <v>0</v>
      </c>
      <c r="Y822" s="231" t="str">
        <f t="shared" si="7"/>
        <v/>
      </c>
      <c r="Z822" s="232" t="str">
        <f t="shared" si="8"/>
        <v/>
      </c>
    </row>
    <row r="823" ht="15.75" customHeight="1">
      <c r="A823" s="112"/>
      <c r="B823" s="244"/>
      <c r="C823" s="245"/>
      <c r="D823" s="245"/>
      <c r="E823" s="220" t="str">
        <f>IF($D823="","",VLOOKUP($D823,DMKH!$A$9:$D$50006,2,0))</f>
        <v/>
      </c>
      <c r="F823" s="220" t="str">
        <f>IF($D823="","",VLOOKUP($D823,DMKH!$A$9:$D$50006,3,0))</f>
        <v/>
      </c>
      <c r="G823" s="220" t="str">
        <f>IF($D823="","",VLOOKUP($D823,DMKH!$A$9:$D$50006,4,0))</f>
        <v/>
      </c>
      <c r="H823" s="113"/>
      <c r="I823" s="113"/>
      <c r="J823" s="113"/>
      <c r="K823" s="112"/>
      <c r="L823" s="224" t="str">
        <f>IF($K823="","",VLOOKUP($K823,'Tong hop'!$A$10:$O$50000,2,0))</f>
        <v/>
      </c>
      <c r="M823" s="225" t="str">
        <f>IF($K823="","",VLOOKUP($K823,'Tong hop'!$A$10:$O$50000,3,0))</f>
        <v/>
      </c>
      <c r="N823" s="246"/>
      <c r="O823" s="227" t="str">
        <f t="shared" si="2"/>
        <v/>
      </c>
      <c r="P823" s="158"/>
      <c r="Q823" s="247"/>
      <c r="R823" s="229" t="str">
        <f>IF(LEFT(A823,2)="PX",IF(K823="",0,VLOOKUP(K823,'Tong hop'!$N$10:$O$50000,2,0)),"")</f>
        <v/>
      </c>
      <c r="S823" s="230">
        <f t="shared" si="3"/>
        <v>0</v>
      </c>
      <c r="T823" s="229" t="str">
        <f>IF($K823="","",VLOOKUP($K823,'Tong hop'!$A$10:$K$50000,10,0))</f>
        <v/>
      </c>
      <c r="U823" s="230" t="str">
        <f>IF($K823="","",VLOOKUP($K823,'Tong hop'!$A$10:$K$50000,11,0))</f>
        <v/>
      </c>
      <c r="V823" s="231">
        <f t="shared" si="4"/>
        <v>0</v>
      </c>
      <c r="W823" s="231" t="str">
        <f t="shared" si="5"/>
        <v/>
      </c>
      <c r="X823" s="231">
        <f t="shared" si="6"/>
        <v>0</v>
      </c>
      <c r="Y823" s="231" t="str">
        <f t="shared" si="7"/>
        <v/>
      </c>
      <c r="Z823" s="232" t="str">
        <f t="shared" si="8"/>
        <v/>
      </c>
    </row>
    <row r="824" ht="15.75" customHeight="1">
      <c r="A824" s="112"/>
      <c r="B824" s="244"/>
      <c r="C824" s="245"/>
      <c r="D824" s="245"/>
      <c r="E824" s="220" t="str">
        <f>IF($D824="","",VLOOKUP($D824,DMKH!$A$9:$D$50006,2,0))</f>
        <v/>
      </c>
      <c r="F824" s="220" t="str">
        <f>IF($D824="","",VLOOKUP($D824,DMKH!$A$9:$D$50006,3,0))</f>
        <v/>
      </c>
      <c r="G824" s="220" t="str">
        <f>IF($D824="","",VLOOKUP($D824,DMKH!$A$9:$D$50006,4,0))</f>
        <v/>
      </c>
      <c r="H824" s="113"/>
      <c r="I824" s="113"/>
      <c r="J824" s="113"/>
      <c r="K824" s="112"/>
      <c r="L824" s="224" t="str">
        <f>IF($K824="","",VLOOKUP($K824,'Tong hop'!$A$10:$O$50000,2,0))</f>
        <v/>
      </c>
      <c r="M824" s="225" t="str">
        <f>IF($K824="","",VLOOKUP($K824,'Tong hop'!$A$10:$O$50000,3,0))</f>
        <v/>
      </c>
      <c r="N824" s="246"/>
      <c r="O824" s="227" t="str">
        <f t="shared" si="2"/>
        <v/>
      </c>
      <c r="P824" s="158"/>
      <c r="Q824" s="247"/>
      <c r="R824" s="229" t="str">
        <f>IF(LEFT(A824,2)="PX",IF(K824="",0,VLOOKUP(K824,'Tong hop'!$N$10:$O$50000,2,0)),"")</f>
        <v/>
      </c>
      <c r="S824" s="230">
        <f t="shared" si="3"/>
        <v>0</v>
      </c>
      <c r="T824" s="229" t="str">
        <f>IF($K824="","",VLOOKUP($K824,'Tong hop'!$A$10:$K$50000,10,0))</f>
        <v/>
      </c>
      <c r="U824" s="230" t="str">
        <f>IF($K824="","",VLOOKUP($K824,'Tong hop'!$A$10:$K$50000,11,0))</f>
        <v/>
      </c>
      <c r="V824" s="231">
        <f t="shared" si="4"/>
        <v>0</v>
      </c>
      <c r="W824" s="231" t="str">
        <f t="shared" si="5"/>
        <v/>
      </c>
      <c r="X824" s="231">
        <f t="shared" si="6"/>
        <v>0</v>
      </c>
      <c r="Y824" s="231" t="str">
        <f t="shared" si="7"/>
        <v/>
      </c>
      <c r="Z824" s="232" t="str">
        <f t="shared" si="8"/>
        <v/>
      </c>
    </row>
    <row r="825" ht="15.75" customHeight="1">
      <c r="A825" s="112"/>
      <c r="B825" s="244"/>
      <c r="C825" s="245"/>
      <c r="D825" s="245"/>
      <c r="E825" s="220" t="str">
        <f>IF($D825="","",VLOOKUP($D825,DMKH!$A$9:$D$50006,2,0))</f>
        <v/>
      </c>
      <c r="F825" s="220" t="str">
        <f>IF($D825="","",VLOOKUP($D825,DMKH!$A$9:$D$50006,3,0))</f>
        <v/>
      </c>
      <c r="G825" s="220" t="str">
        <f>IF($D825="","",VLOOKUP($D825,DMKH!$A$9:$D$50006,4,0))</f>
        <v/>
      </c>
      <c r="H825" s="113"/>
      <c r="I825" s="113"/>
      <c r="J825" s="113"/>
      <c r="K825" s="112"/>
      <c r="L825" s="224" t="str">
        <f>IF($K825="","",VLOOKUP($K825,'Tong hop'!$A$10:$O$50000,2,0))</f>
        <v/>
      </c>
      <c r="M825" s="225" t="str">
        <f>IF($K825="","",VLOOKUP($K825,'Tong hop'!$A$10:$O$50000,3,0))</f>
        <v/>
      </c>
      <c r="N825" s="246"/>
      <c r="O825" s="227" t="str">
        <f t="shared" si="2"/>
        <v/>
      </c>
      <c r="P825" s="158"/>
      <c r="Q825" s="247"/>
      <c r="R825" s="229" t="str">
        <f>IF(LEFT(A825,2)="PX",IF(K825="",0,VLOOKUP(K825,'Tong hop'!$N$10:$O$50000,2,0)),"")</f>
        <v/>
      </c>
      <c r="S825" s="230">
        <f t="shared" si="3"/>
        <v>0</v>
      </c>
      <c r="T825" s="229" t="str">
        <f>IF($K825="","",VLOOKUP($K825,'Tong hop'!$A$10:$K$50000,10,0))</f>
        <v/>
      </c>
      <c r="U825" s="230" t="str">
        <f>IF($K825="","",VLOOKUP($K825,'Tong hop'!$A$10:$K$50000,11,0))</f>
        <v/>
      </c>
      <c r="V825" s="231">
        <f t="shared" si="4"/>
        <v>0</v>
      </c>
      <c r="W825" s="231" t="str">
        <f t="shared" si="5"/>
        <v/>
      </c>
      <c r="X825" s="231">
        <f t="shared" si="6"/>
        <v>0</v>
      </c>
      <c r="Y825" s="231" t="str">
        <f t="shared" si="7"/>
        <v/>
      </c>
      <c r="Z825" s="232" t="str">
        <f t="shared" si="8"/>
        <v/>
      </c>
    </row>
    <row r="826" ht="15.75" customHeight="1">
      <c r="A826" s="112"/>
      <c r="B826" s="244"/>
      <c r="C826" s="245"/>
      <c r="D826" s="245"/>
      <c r="E826" s="220" t="str">
        <f>IF($D826="","",VLOOKUP($D826,DMKH!$A$9:$D$50006,2,0))</f>
        <v/>
      </c>
      <c r="F826" s="220" t="str">
        <f>IF($D826="","",VLOOKUP($D826,DMKH!$A$9:$D$50006,3,0))</f>
        <v/>
      </c>
      <c r="G826" s="220" t="str">
        <f>IF($D826="","",VLOOKUP($D826,DMKH!$A$9:$D$50006,4,0))</f>
        <v/>
      </c>
      <c r="H826" s="113"/>
      <c r="I826" s="113"/>
      <c r="J826" s="113"/>
      <c r="K826" s="112"/>
      <c r="L826" s="224" t="str">
        <f>IF($K826="","",VLOOKUP($K826,'Tong hop'!$A$10:$O$50000,2,0))</f>
        <v/>
      </c>
      <c r="M826" s="225" t="str">
        <f>IF($K826="","",VLOOKUP($K826,'Tong hop'!$A$10:$O$50000,3,0))</f>
        <v/>
      </c>
      <c r="N826" s="246"/>
      <c r="O826" s="227" t="str">
        <f t="shared" si="2"/>
        <v/>
      </c>
      <c r="P826" s="158"/>
      <c r="Q826" s="247"/>
      <c r="R826" s="229" t="str">
        <f>IF(LEFT(A826,2)="PX",IF(K826="",0,VLOOKUP(K826,'Tong hop'!$N$10:$O$50000,2,0)),"")</f>
        <v/>
      </c>
      <c r="S826" s="230">
        <f t="shared" si="3"/>
        <v>0</v>
      </c>
      <c r="T826" s="229" t="str">
        <f>IF($K826="","",VLOOKUP($K826,'Tong hop'!$A$10:$K$50000,10,0))</f>
        <v/>
      </c>
      <c r="U826" s="230" t="str">
        <f>IF($K826="","",VLOOKUP($K826,'Tong hop'!$A$10:$K$50000,11,0))</f>
        <v/>
      </c>
      <c r="V826" s="231">
        <f t="shared" si="4"/>
        <v>0</v>
      </c>
      <c r="W826" s="231" t="str">
        <f t="shared" si="5"/>
        <v/>
      </c>
      <c r="X826" s="231">
        <f t="shared" si="6"/>
        <v>0</v>
      </c>
      <c r="Y826" s="231" t="str">
        <f t="shared" si="7"/>
        <v/>
      </c>
      <c r="Z826" s="232" t="str">
        <f t="shared" si="8"/>
        <v/>
      </c>
    </row>
    <row r="827" ht="15.75" customHeight="1">
      <c r="A827" s="112"/>
      <c r="B827" s="244"/>
      <c r="C827" s="245"/>
      <c r="D827" s="245"/>
      <c r="E827" s="220" t="str">
        <f>IF($D827="","",VLOOKUP($D827,DMKH!$A$9:$D$50006,2,0))</f>
        <v/>
      </c>
      <c r="F827" s="220" t="str">
        <f>IF($D827="","",VLOOKUP($D827,DMKH!$A$9:$D$50006,3,0))</f>
        <v/>
      </c>
      <c r="G827" s="220" t="str">
        <f>IF($D827="","",VLOOKUP($D827,DMKH!$A$9:$D$50006,4,0))</f>
        <v/>
      </c>
      <c r="H827" s="113"/>
      <c r="I827" s="113"/>
      <c r="J827" s="113"/>
      <c r="K827" s="112"/>
      <c r="L827" s="224" t="str">
        <f>IF($K827="","",VLOOKUP($K827,'Tong hop'!$A$10:$O$50000,2,0))</f>
        <v/>
      </c>
      <c r="M827" s="225" t="str">
        <f>IF($K827="","",VLOOKUP($K827,'Tong hop'!$A$10:$O$50000,3,0))</f>
        <v/>
      </c>
      <c r="N827" s="246"/>
      <c r="O827" s="227" t="str">
        <f t="shared" si="2"/>
        <v/>
      </c>
      <c r="P827" s="158"/>
      <c r="Q827" s="247"/>
      <c r="R827" s="229" t="str">
        <f>IF(LEFT(A827,2)="PX",IF(K827="",0,VLOOKUP(K827,'Tong hop'!$N$10:$O$50000,2,0)),"")</f>
        <v/>
      </c>
      <c r="S827" s="230">
        <f t="shared" si="3"/>
        <v>0</v>
      </c>
      <c r="T827" s="229" t="str">
        <f>IF($K827="","",VLOOKUP($K827,'Tong hop'!$A$10:$K$50000,10,0))</f>
        <v/>
      </c>
      <c r="U827" s="230" t="str">
        <f>IF($K827="","",VLOOKUP($K827,'Tong hop'!$A$10:$K$50000,11,0))</f>
        <v/>
      </c>
      <c r="V827" s="231">
        <f t="shared" si="4"/>
        <v>0</v>
      </c>
      <c r="W827" s="231" t="str">
        <f t="shared" si="5"/>
        <v/>
      </c>
      <c r="X827" s="231">
        <f t="shared" si="6"/>
        <v>0</v>
      </c>
      <c r="Y827" s="231" t="str">
        <f t="shared" si="7"/>
        <v/>
      </c>
      <c r="Z827" s="232" t="str">
        <f t="shared" si="8"/>
        <v/>
      </c>
    </row>
    <row r="828" ht="15.75" customHeight="1">
      <c r="A828" s="112"/>
      <c r="B828" s="244"/>
      <c r="C828" s="245"/>
      <c r="D828" s="245"/>
      <c r="E828" s="220" t="str">
        <f>IF($D828="","",VLOOKUP($D828,DMKH!$A$9:$D$50006,2,0))</f>
        <v/>
      </c>
      <c r="F828" s="220" t="str">
        <f>IF($D828="","",VLOOKUP($D828,DMKH!$A$9:$D$50006,3,0))</f>
        <v/>
      </c>
      <c r="G828" s="220" t="str">
        <f>IF($D828="","",VLOOKUP($D828,DMKH!$A$9:$D$50006,4,0))</f>
        <v/>
      </c>
      <c r="H828" s="113"/>
      <c r="I828" s="113"/>
      <c r="J828" s="113"/>
      <c r="K828" s="112"/>
      <c r="L828" s="224" t="str">
        <f>IF($K828="","",VLOOKUP($K828,'Tong hop'!$A$10:$O$50000,2,0))</f>
        <v/>
      </c>
      <c r="M828" s="225" t="str">
        <f>IF($K828="","",VLOOKUP($K828,'Tong hop'!$A$10:$O$50000,3,0))</f>
        <v/>
      </c>
      <c r="N828" s="246"/>
      <c r="O828" s="227" t="str">
        <f t="shared" si="2"/>
        <v/>
      </c>
      <c r="P828" s="158"/>
      <c r="Q828" s="247"/>
      <c r="R828" s="229" t="str">
        <f>IF(LEFT(A828,2)="PX",IF(K828="",0,VLOOKUP(K828,'Tong hop'!$N$10:$O$50000,2,0)),"")</f>
        <v/>
      </c>
      <c r="S828" s="230">
        <f t="shared" si="3"/>
        <v>0</v>
      </c>
      <c r="T828" s="229" t="str">
        <f>IF($K828="","",VLOOKUP($K828,'Tong hop'!$A$10:$K$50000,10,0))</f>
        <v/>
      </c>
      <c r="U828" s="230" t="str">
        <f>IF($K828="","",VLOOKUP($K828,'Tong hop'!$A$10:$K$50000,11,0))</f>
        <v/>
      </c>
      <c r="V828" s="231">
        <f t="shared" si="4"/>
        <v>0</v>
      </c>
      <c r="W828" s="231" t="str">
        <f t="shared" si="5"/>
        <v/>
      </c>
      <c r="X828" s="231">
        <f t="shared" si="6"/>
        <v>0</v>
      </c>
      <c r="Y828" s="231" t="str">
        <f t="shared" si="7"/>
        <v/>
      </c>
      <c r="Z828" s="232" t="str">
        <f t="shared" si="8"/>
        <v/>
      </c>
    </row>
    <row r="829" ht="15.75" customHeight="1">
      <c r="A829" s="112"/>
      <c r="B829" s="244"/>
      <c r="C829" s="245"/>
      <c r="D829" s="245"/>
      <c r="E829" s="220" t="str">
        <f>IF($D829="","",VLOOKUP($D829,DMKH!$A$9:$D$50006,2,0))</f>
        <v/>
      </c>
      <c r="F829" s="220" t="str">
        <f>IF($D829="","",VLOOKUP($D829,DMKH!$A$9:$D$50006,3,0))</f>
        <v/>
      </c>
      <c r="G829" s="220" t="str">
        <f>IF($D829="","",VLOOKUP($D829,DMKH!$A$9:$D$50006,4,0))</f>
        <v/>
      </c>
      <c r="H829" s="113"/>
      <c r="I829" s="113"/>
      <c r="J829" s="113"/>
      <c r="K829" s="112"/>
      <c r="L829" s="224" t="str">
        <f>IF($K829="","",VLOOKUP($K829,'Tong hop'!$A$10:$O$50000,2,0))</f>
        <v/>
      </c>
      <c r="M829" s="225" t="str">
        <f>IF($K829="","",VLOOKUP($K829,'Tong hop'!$A$10:$O$50000,3,0))</f>
        <v/>
      </c>
      <c r="N829" s="246"/>
      <c r="O829" s="227" t="str">
        <f t="shared" si="2"/>
        <v/>
      </c>
      <c r="P829" s="158"/>
      <c r="Q829" s="247"/>
      <c r="R829" s="229" t="str">
        <f>IF(LEFT(A829,2)="PX",IF(K829="",0,VLOOKUP(K829,'Tong hop'!$N$10:$O$50000,2,0)),"")</f>
        <v/>
      </c>
      <c r="S829" s="230">
        <f t="shared" si="3"/>
        <v>0</v>
      </c>
      <c r="T829" s="229" t="str">
        <f>IF($K829="","",VLOOKUP($K829,'Tong hop'!$A$10:$K$50000,10,0))</f>
        <v/>
      </c>
      <c r="U829" s="230" t="str">
        <f>IF($K829="","",VLOOKUP($K829,'Tong hop'!$A$10:$K$50000,11,0))</f>
        <v/>
      </c>
      <c r="V829" s="231">
        <f t="shared" si="4"/>
        <v>0</v>
      </c>
      <c r="W829" s="231" t="str">
        <f t="shared" si="5"/>
        <v/>
      </c>
      <c r="X829" s="231">
        <f t="shared" si="6"/>
        <v>0</v>
      </c>
      <c r="Y829" s="231" t="str">
        <f t="shared" si="7"/>
        <v/>
      </c>
      <c r="Z829" s="232" t="str">
        <f t="shared" si="8"/>
        <v/>
      </c>
    </row>
    <row r="830" ht="15.75" customHeight="1">
      <c r="A830" s="112"/>
      <c r="B830" s="244"/>
      <c r="C830" s="245"/>
      <c r="D830" s="245"/>
      <c r="E830" s="220" t="str">
        <f>IF($D830="","",VLOOKUP($D830,DMKH!$A$9:$D$50006,2,0))</f>
        <v/>
      </c>
      <c r="F830" s="220" t="str">
        <f>IF($D830="","",VLOOKUP($D830,DMKH!$A$9:$D$50006,3,0))</f>
        <v/>
      </c>
      <c r="G830" s="220" t="str">
        <f>IF($D830="","",VLOOKUP($D830,DMKH!$A$9:$D$50006,4,0))</f>
        <v/>
      </c>
      <c r="H830" s="113"/>
      <c r="I830" s="113"/>
      <c r="J830" s="113"/>
      <c r="K830" s="112"/>
      <c r="L830" s="224" t="str">
        <f>IF($K830="","",VLOOKUP($K830,'Tong hop'!$A$10:$O$50000,2,0))</f>
        <v/>
      </c>
      <c r="M830" s="225" t="str">
        <f>IF($K830="","",VLOOKUP($K830,'Tong hop'!$A$10:$O$50000,3,0))</f>
        <v/>
      </c>
      <c r="N830" s="246"/>
      <c r="O830" s="227" t="str">
        <f t="shared" si="2"/>
        <v/>
      </c>
      <c r="P830" s="158"/>
      <c r="Q830" s="247"/>
      <c r="R830" s="229" t="str">
        <f>IF(LEFT(A830,2)="PX",IF(K830="",0,VLOOKUP(K830,'Tong hop'!$N$10:$O$50000,2,0)),"")</f>
        <v/>
      </c>
      <c r="S830" s="230">
        <f t="shared" si="3"/>
        <v>0</v>
      </c>
      <c r="T830" s="229" t="str">
        <f>IF($K830="","",VLOOKUP($K830,'Tong hop'!$A$10:$K$50000,10,0))</f>
        <v/>
      </c>
      <c r="U830" s="230" t="str">
        <f>IF($K830="","",VLOOKUP($K830,'Tong hop'!$A$10:$K$50000,11,0))</f>
        <v/>
      </c>
      <c r="V830" s="231">
        <f t="shared" si="4"/>
        <v>0</v>
      </c>
      <c r="W830" s="231" t="str">
        <f t="shared" si="5"/>
        <v/>
      </c>
      <c r="X830" s="231">
        <f t="shared" si="6"/>
        <v>0</v>
      </c>
      <c r="Y830" s="231" t="str">
        <f t="shared" si="7"/>
        <v/>
      </c>
      <c r="Z830" s="232" t="str">
        <f t="shared" si="8"/>
        <v/>
      </c>
    </row>
    <row r="831" ht="15.75" customHeight="1">
      <c r="A831" s="112"/>
      <c r="B831" s="244"/>
      <c r="C831" s="245"/>
      <c r="D831" s="245"/>
      <c r="E831" s="220" t="str">
        <f>IF($D831="","",VLOOKUP($D831,DMKH!$A$9:$D$50006,2,0))</f>
        <v/>
      </c>
      <c r="F831" s="220" t="str">
        <f>IF($D831="","",VLOOKUP($D831,DMKH!$A$9:$D$50006,3,0))</f>
        <v/>
      </c>
      <c r="G831" s="220" t="str">
        <f>IF($D831="","",VLOOKUP($D831,DMKH!$A$9:$D$50006,4,0))</f>
        <v/>
      </c>
      <c r="H831" s="113"/>
      <c r="I831" s="113"/>
      <c r="J831" s="113"/>
      <c r="K831" s="112"/>
      <c r="L831" s="224" t="str">
        <f>IF($K831="","",VLOOKUP($K831,'Tong hop'!$A$10:$O$50000,2,0))</f>
        <v/>
      </c>
      <c r="M831" s="225" t="str">
        <f>IF($K831="","",VLOOKUP($K831,'Tong hop'!$A$10:$O$50000,3,0))</f>
        <v/>
      </c>
      <c r="N831" s="246"/>
      <c r="O831" s="227" t="str">
        <f t="shared" si="2"/>
        <v/>
      </c>
      <c r="P831" s="158"/>
      <c r="Q831" s="247"/>
      <c r="R831" s="229" t="str">
        <f>IF(LEFT(A831,2)="PX",IF(K831="",0,VLOOKUP(K831,'Tong hop'!$N$10:$O$50000,2,0)),"")</f>
        <v/>
      </c>
      <c r="S831" s="230">
        <f t="shared" si="3"/>
        <v>0</v>
      </c>
      <c r="T831" s="229" t="str">
        <f>IF($K831="","",VLOOKUP($K831,'Tong hop'!$A$10:$K$50000,10,0))</f>
        <v/>
      </c>
      <c r="U831" s="230" t="str">
        <f>IF($K831="","",VLOOKUP($K831,'Tong hop'!$A$10:$K$50000,11,0))</f>
        <v/>
      </c>
      <c r="V831" s="231">
        <f t="shared" si="4"/>
        <v>0</v>
      </c>
      <c r="W831" s="231" t="str">
        <f t="shared" si="5"/>
        <v/>
      </c>
      <c r="X831" s="231">
        <f t="shared" si="6"/>
        <v>0</v>
      </c>
      <c r="Y831" s="231" t="str">
        <f t="shared" si="7"/>
        <v/>
      </c>
      <c r="Z831" s="232" t="str">
        <f t="shared" si="8"/>
        <v/>
      </c>
    </row>
    <row r="832" ht="15.75" customHeight="1">
      <c r="A832" s="112"/>
      <c r="B832" s="244"/>
      <c r="C832" s="245"/>
      <c r="D832" s="245"/>
      <c r="E832" s="220" t="str">
        <f>IF($D832="","",VLOOKUP($D832,DMKH!$A$9:$D$50006,2,0))</f>
        <v/>
      </c>
      <c r="F832" s="220" t="str">
        <f>IF($D832="","",VLOOKUP($D832,DMKH!$A$9:$D$50006,3,0))</f>
        <v/>
      </c>
      <c r="G832" s="220" t="str">
        <f>IF($D832="","",VLOOKUP($D832,DMKH!$A$9:$D$50006,4,0))</f>
        <v/>
      </c>
      <c r="H832" s="113"/>
      <c r="I832" s="113"/>
      <c r="J832" s="113"/>
      <c r="K832" s="112"/>
      <c r="L832" s="224" t="str">
        <f>IF($K832="","",VLOOKUP($K832,'Tong hop'!$A$10:$O$50000,2,0))</f>
        <v/>
      </c>
      <c r="M832" s="225" t="str">
        <f>IF($K832="","",VLOOKUP($K832,'Tong hop'!$A$10:$O$50000,3,0))</f>
        <v/>
      </c>
      <c r="N832" s="246"/>
      <c r="O832" s="227" t="str">
        <f t="shared" si="2"/>
        <v/>
      </c>
      <c r="P832" s="158"/>
      <c r="Q832" s="247"/>
      <c r="R832" s="229" t="str">
        <f>IF(LEFT(A832,2)="PX",IF(K832="",0,VLOOKUP(K832,'Tong hop'!$N$10:$O$50000,2,0)),"")</f>
        <v/>
      </c>
      <c r="S832" s="230">
        <f t="shared" si="3"/>
        <v>0</v>
      </c>
      <c r="T832" s="229" t="str">
        <f>IF($K832="","",VLOOKUP($K832,'Tong hop'!$A$10:$K$50000,10,0))</f>
        <v/>
      </c>
      <c r="U832" s="230" t="str">
        <f>IF($K832="","",VLOOKUP($K832,'Tong hop'!$A$10:$K$50000,11,0))</f>
        <v/>
      </c>
      <c r="V832" s="231">
        <f t="shared" si="4"/>
        <v>0</v>
      </c>
      <c r="W832" s="231" t="str">
        <f t="shared" si="5"/>
        <v/>
      </c>
      <c r="X832" s="231">
        <f t="shared" si="6"/>
        <v>0</v>
      </c>
      <c r="Y832" s="231" t="str">
        <f t="shared" si="7"/>
        <v/>
      </c>
      <c r="Z832" s="232" t="str">
        <f t="shared" si="8"/>
        <v/>
      </c>
    </row>
    <row r="833" ht="15.75" customHeight="1">
      <c r="A833" s="112"/>
      <c r="B833" s="244"/>
      <c r="C833" s="245"/>
      <c r="D833" s="245"/>
      <c r="E833" s="220" t="str">
        <f>IF($D833="","",VLOOKUP($D833,DMKH!$A$9:$D$50006,2,0))</f>
        <v/>
      </c>
      <c r="F833" s="220" t="str">
        <f>IF($D833="","",VLOOKUP($D833,DMKH!$A$9:$D$50006,3,0))</f>
        <v/>
      </c>
      <c r="G833" s="220" t="str">
        <f>IF($D833="","",VLOOKUP($D833,DMKH!$A$9:$D$50006,4,0))</f>
        <v/>
      </c>
      <c r="H833" s="113"/>
      <c r="I833" s="113"/>
      <c r="J833" s="113"/>
      <c r="K833" s="112"/>
      <c r="L833" s="224" t="str">
        <f>IF($K833="","",VLOOKUP($K833,'Tong hop'!$A$10:$O$50000,2,0))</f>
        <v/>
      </c>
      <c r="M833" s="225" t="str">
        <f>IF($K833="","",VLOOKUP($K833,'Tong hop'!$A$10:$O$50000,3,0))</f>
        <v/>
      </c>
      <c r="N833" s="246"/>
      <c r="O833" s="227" t="str">
        <f t="shared" si="2"/>
        <v/>
      </c>
      <c r="P833" s="158"/>
      <c r="Q833" s="247"/>
      <c r="R833" s="229" t="str">
        <f>IF(LEFT(A833,2)="PX",IF(K833="",0,VLOOKUP(K833,'Tong hop'!$N$10:$O$50000,2,0)),"")</f>
        <v/>
      </c>
      <c r="S833" s="230">
        <f t="shared" si="3"/>
        <v>0</v>
      </c>
      <c r="T833" s="229" t="str">
        <f>IF($K833="","",VLOOKUP($K833,'Tong hop'!$A$10:$K$50000,10,0))</f>
        <v/>
      </c>
      <c r="U833" s="230" t="str">
        <f>IF($K833="","",VLOOKUP($K833,'Tong hop'!$A$10:$K$50000,11,0))</f>
        <v/>
      </c>
      <c r="V833" s="231">
        <f t="shared" si="4"/>
        <v>0</v>
      </c>
      <c r="W833" s="231" t="str">
        <f t="shared" si="5"/>
        <v/>
      </c>
      <c r="X833" s="231">
        <f t="shared" si="6"/>
        <v>0</v>
      </c>
      <c r="Y833" s="231" t="str">
        <f t="shared" si="7"/>
        <v/>
      </c>
      <c r="Z833" s="232" t="str">
        <f t="shared" si="8"/>
        <v/>
      </c>
    </row>
    <row r="834" ht="15.75" customHeight="1">
      <c r="A834" s="112"/>
      <c r="B834" s="244"/>
      <c r="C834" s="245"/>
      <c r="D834" s="245"/>
      <c r="E834" s="220" t="str">
        <f>IF($D834="","",VLOOKUP($D834,DMKH!$A$9:$D$50006,2,0))</f>
        <v/>
      </c>
      <c r="F834" s="220" t="str">
        <f>IF($D834="","",VLOOKUP($D834,DMKH!$A$9:$D$50006,3,0))</f>
        <v/>
      </c>
      <c r="G834" s="220" t="str">
        <f>IF($D834="","",VLOOKUP($D834,DMKH!$A$9:$D$50006,4,0))</f>
        <v/>
      </c>
      <c r="H834" s="113"/>
      <c r="I834" s="113"/>
      <c r="J834" s="113"/>
      <c r="K834" s="112"/>
      <c r="L834" s="224" t="str">
        <f>IF($K834="","",VLOOKUP($K834,'Tong hop'!$A$10:$O$50000,2,0))</f>
        <v/>
      </c>
      <c r="M834" s="225" t="str">
        <f>IF($K834="","",VLOOKUP($K834,'Tong hop'!$A$10:$O$50000,3,0))</f>
        <v/>
      </c>
      <c r="N834" s="246"/>
      <c r="O834" s="227" t="str">
        <f t="shared" si="2"/>
        <v/>
      </c>
      <c r="P834" s="158"/>
      <c r="Q834" s="247"/>
      <c r="R834" s="229" t="str">
        <f>IF(LEFT(A834,2)="PX",IF(K834="",0,VLOOKUP(K834,'Tong hop'!$N$10:$O$50000,2,0)),"")</f>
        <v/>
      </c>
      <c r="S834" s="230">
        <f t="shared" si="3"/>
        <v>0</v>
      </c>
      <c r="T834" s="229" t="str">
        <f>IF($K834="","",VLOOKUP($K834,'Tong hop'!$A$10:$K$50000,10,0))</f>
        <v/>
      </c>
      <c r="U834" s="230" t="str">
        <f>IF($K834="","",VLOOKUP($K834,'Tong hop'!$A$10:$K$50000,11,0))</f>
        <v/>
      </c>
      <c r="V834" s="231">
        <f t="shared" si="4"/>
        <v>0</v>
      </c>
      <c r="W834" s="231" t="str">
        <f t="shared" si="5"/>
        <v/>
      </c>
      <c r="X834" s="231">
        <f t="shared" si="6"/>
        <v>0</v>
      </c>
      <c r="Y834" s="231" t="str">
        <f t="shared" si="7"/>
        <v/>
      </c>
      <c r="Z834" s="232" t="str">
        <f t="shared" si="8"/>
        <v/>
      </c>
    </row>
    <row r="835" ht="15.75" customHeight="1">
      <c r="A835" s="112"/>
      <c r="B835" s="244"/>
      <c r="C835" s="245"/>
      <c r="D835" s="245"/>
      <c r="E835" s="220" t="str">
        <f>IF($D835="","",VLOOKUP($D835,DMKH!$A$9:$D$50006,2,0))</f>
        <v/>
      </c>
      <c r="F835" s="220" t="str">
        <f>IF($D835="","",VLOOKUP($D835,DMKH!$A$9:$D$50006,3,0))</f>
        <v/>
      </c>
      <c r="G835" s="220" t="str">
        <f>IF($D835="","",VLOOKUP($D835,DMKH!$A$9:$D$50006,4,0))</f>
        <v/>
      </c>
      <c r="H835" s="113"/>
      <c r="I835" s="113"/>
      <c r="J835" s="113"/>
      <c r="K835" s="112"/>
      <c r="L835" s="224" t="str">
        <f>IF($K835="","",VLOOKUP($K835,'Tong hop'!$A$10:$O$50000,2,0))</f>
        <v/>
      </c>
      <c r="M835" s="225" t="str">
        <f>IF($K835="","",VLOOKUP($K835,'Tong hop'!$A$10:$O$50000,3,0))</f>
        <v/>
      </c>
      <c r="N835" s="246"/>
      <c r="O835" s="227" t="str">
        <f t="shared" si="2"/>
        <v/>
      </c>
      <c r="P835" s="158"/>
      <c r="Q835" s="247"/>
      <c r="R835" s="229" t="str">
        <f>IF(LEFT(A835,2)="PX",IF(K835="",0,VLOOKUP(K835,'Tong hop'!$N$10:$O$50000,2,0)),"")</f>
        <v/>
      </c>
      <c r="S835" s="230">
        <f t="shared" si="3"/>
        <v>0</v>
      </c>
      <c r="T835" s="229" t="str">
        <f>IF($K835="","",VLOOKUP($K835,'Tong hop'!$A$10:$K$50000,10,0))</f>
        <v/>
      </c>
      <c r="U835" s="230" t="str">
        <f>IF($K835="","",VLOOKUP($K835,'Tong hop'!$A$10:$K$50000,11,0))</f>
        <v/>
      </c>
      <c r="V835" s="231">
        <f t="shared" si="4"/>
        <v>0</v>
      </c>
      <c r="W835" s="231" t="str">
        <f t="shared" si="5"/>
        <v/>
      </c>
      <c r="X835" s="231">
        <f t="shared" si="6"/>
        <v>0</v>
      </c>
      <c r="Y835" s="231" t="str">
        <f t="shared" si="7"/>
        <v/>
      </c>
      <c r="Z835" s="232" t="str">
        <f t="shared" si="8"/>
        <v/>
      </c>
    </row>
    <row r="836" ht="15.75" customHeight="1">
      <c r="A836" s="112"/>
      <c r="B836" s="244"/>
      <c r="C836" s="245"/>
      <c r="D836" s="245"/>
      <c r="E836" s="220" t="str">
        <f>IF($D836="","",VLOOKUP($D836,DMKH!$A$9:$D$50006,2,0))</f>
        <v/>
      </c>
      <c r="F836" s="220" t="str">
        <f>IF($D836="","",VLOOKUP($D836,DMKH!$A$9:$D$50006,3,0))</f>
        <v/>
      </c>
      <c r="G836" s="220" t="str">
        <f>IF($D836="","",VLOOKUP($D836,DMKH!$A$9:$D$50006,4,0))</f>
        <v/>
      </c>
      <c r="H836" s="113"/>
      <c r="I836" s="113"/>
      <c r="J836" s="113"/>
      <c r="K836" s="112"/>
      <c r="L836" s="224" t="str">
        <f>IF($K836="","",VLOOKUP($K836,'Tong hop'!$A$10:$O$50000,2,0))</f>
        <v/>
      </c>
      <c r="M836" s="225" t="str">
        <f>IF($K836="","",VLOOKUP($K836,'Tong hop'!$A$10:$O$50000,3,0))</f>
        <v/>
      </c>
      <c r="N836" s="246"/>
      <c r="O836" s="227" t="str">
        <f t="shared" si="2"/>
        <v/>
      </c>
      <c r="P836" s="158"/>
      <c r="Q836" s="247"/>
      <c r="R836" s="229" t="str">
        <f>IF(LEFT(A836,2)="PX",IF(K836="",0,VLOOKUP(K836,'Tong hop'!$N$10:$O$50000,2,0)),"")</f>
        <v/>
      </c>
      <c r="S836" s="230">
        <f t="shared" si="3"/>
        <v>0</v>
      </c>
      <c r="T836" s="229" t="str">
        <f>IF($K836="","",VLOOKUP($K836,'Tong hop'!$A$10:$K$50000,10,0))</f>
        <v/>
      </c>
      <c r="U836" s="230" t="str">
        <f>IF($K836="","",VLOOKUP($K836,'Tong hop'!$A$10:$K$50000,11,0))</f>
        <v/>
      </c>
      <c r="V836" s="231">
        <f t="shared" si="4"/>
        <v>0</v>
      </c>
      <c r="W836" s="231" t="str">
        <f t="shared" si="5"/>
        <v/>
      </c>
      <c r="X836" s="231">
        <f t="shared" si="6"/>
        <v>0</v>
      </c>
      <c r="Y836" s="231" t="str">
        <f t="shared" si="7"/>
        <v/>
      </c>
      <c r="Z836" s="232" t="str">
        <f t="shared" si="8"/>
        <v/>
      </c>
    </row>
    <row r="837" ht="15.75" customHeight="1">
      <c r="A837" s="112"/>
      <c r="B837" s="244"/>
      <c r="C837" s="245"/>
      <c r="D837" s="245"/>
      <c r="E837" s="220" t="str">
        <f>IF($D837="","",VLOOKUP($D837,DMKH!$A$9:$D$50006,2,0))</f>
        <v/>
      </c>
      <c r="F837" s="220" t="str">
        <f>IF($D837="","",VLOOKUP($D837,DMKH!$A$9:$D$50006,3,0))</f>
        <v/>
      </c>
      <c r="G837" s="220" t="str">
        <f>IF($D837="","",VLOOKUP($D837,DMKH!$A$9:$D$50006,4,0))</f>
        <v/>
      </c>
      <c r="H837" s="113"/>
      <c r="I837" s="113"/>
      <c r="J837" s="113"/>
      <c r="K837" s="112"/>
      <c r="L837" s="224" t="str">
        <f>IF($K837="","",VLOOKUP($K837,'Tong hop'!$A$10:$O$50000,2,0))</f>
        <v/>
      </c>
      <c r="M837" s="225" t="str">
        <f>IF($K837="","",VLOOKUP($K837,'Tong hop'!$A$10:$O$50000,3,0))</f>
        <v/>
      </c>
      <c r="N837" s="246"/>
      <c r="O837" s="227" t="str">
        <f t="shared" si="2"/>
        <v/>
      </c>
      <c r="P837" s="158"/>
      <c r="Q837" s="247"/>
      <c r="R837" s="229" t="str">
        <f>IF(LEFT(A837,2)="PX",IF(K837="",0,VLOOKUP(K837,'Tong hop'!$N$10:$O$50000,2,0)),"")</f>
        <v/>
      </c>
      <c r="S837" s="230">
        <f t="shared" si="3"/>
        <v>0</v>
      </c>
      <c r="T837" s="229" t="str">
        <f>IF($K837="","",VLOOKUP($K837,'Tong hop'!$A$10:$K$50000,10,0))</f>
        <v/>
      </c>
      <c r="U837" s="230" t="str">
        <f>IF($K837="","",VLOOKUP($K837,'Tong hop'!$A$10:$K$50000,11,0))</f>
        <v/>
      </c>
      <c r="V837" s="231">
        <f t="shared" si="4"/>
        <v>0</v>
      </c>
      <c r="W837" s="231" t="str">
        <f t="shared" si="5"/>
        <v/>
      </c>
      <c r="X837" s="231">
        <f t="shared" si="6"/>
        <v>0</v>
      </c>
      <c r="Y837" s="231" t="str">
        <f t="shared" si="7"/>
        <v/>
      </c>
      <c r="Z837" s="232" t="str">
        <f t="shared" si="8"/>
        <v/>
      </c>
    </row>
    <row r="838" ht="15.75" customHeight="1">
      <c r="A838" s="112"/>
      <c r="B838" s="244"/>
      <c r="C838" s="245"/>
      <c r="D838" s="245"/>
      <c r="E838" s="220" t="str">
        <f>IF($D838="","",VLOOKUP($D838,DMKH!$A$9:$D$50006,2,0))</f>
        <v/>
      </c>
      <c r="F838" s="220" t="str">
        <f>IF($D838="","",VLOOKUP($D838,DMKH!$A$9:$D$50006,3,0))</f>
        <v/>
      </c>
      <c r="G838" s="220" t="str">
        <f>IF($D838="","",VLOOKUP($D838,DMKH!$A$9:$D$50006,4,0))</f>
        <v/>
      </c>
      <c r="H838" s="113"/>
      <c r="I838" s="113"/>
      <c r="J838" s="113"/>
      <c r="K838" s="112"/>
      <c r="L838" s="224" t="str">
        <f>IF($K838="","",VLOOKUP($K838,'Tong hop'!$A$10:$O$50000,2,0))</f>
        <v/>
      </c>
      <c r="M838" s="225" t="str">
        <f>IF($K838="","",VLOOKUP($K838,'Tong hop'!$A$10:$O$50000,3,0))</f>
        <v/>
      </c>
      <c r="N838" s="246"/>
      <c r="O838" s="227" t="str">
        <f t="shared" si="2"/>
        <v/>
      </c>
      <c r="P838" s="158"/>
      <c r="Q838" s="247"/>
      <c r="R838" s="229" t="str">
        <f>IF(LEFT(A838,2)="PX",IF(K838="",0,VLOOKUP(K838,'Tong hop'!$N$10:$O$50000,2,0)),"")</f>
        <v/>
      </c>
      <c r="S838" s="230">
        <f t="shared" si="3"/>
        <v>0</v>
      </c>
      <c r="T838" s="229" t="str">
        <f>IF($K838="","",VLOOKUP($K838,'Tong hop'!$A$10:$K$50000,10,0))</f>
        <v/>
      </c>
      <c r="U838" s="230" t="str">
        <f>IF($K838="","",VLOOKUP($K838,'Tong hop'!$A$10:$K$50000,11,0))</f>
        <v/>
      </c>
      <c r="V838" s="231">
        <f t="shared" si="4"/>
        <v>0</v>
      </c>
      <c r="W838" s="231" t="str">
        <f t="shared" si="5"/>
        <v/>
      </c>
      <c r="X838" s="231">
        <f t="shared" si="6"/>
        <v>0</v>
      </c>
      <c r="Y838" s="231" t="str">
        <f t="shared" si="7"/>
        <v/>
      </c>
      <c r="Z838" s="232" t="str">
        <f t="shared" si="8"/>
        <v/>
      </c>
    </row>
    <row r="839" ht="15.75" customHeight="1">
      <c r="A839" s="112"/>
      <c r="B839" s="244"/>
      <c r="C839" s="245"/>
      <c r="D839" s="245"/>
      <c r="E839" s="220" t="str">
        <f>IF($D839="","",VLOOKUP($D839,DMKH!$A$9:$D$50006,2,0))</f>
        <v/>
      </c>
      <c r="F839" s="220" t="str">
        <f>IF($D839="","",VLOOKUP($D839,DMKH!$A$9:$D$50006,3,0))</f>
        <v/>
      </c>
      <c r="G839" s="220" t="str">
        <f>IF($D839="","",VLOOKUP($D839,DMKH!$A$9:$D$50006,4,0))</f>
        <v/>
      </c>
      <c r="H839" s="113"/>
      <c r="I839" s="113"/>
      <c r="J839" s="113"/>
      <c r="K839" s="112"/>
      <c r="L839" s="224" t="str">
        <f>IF($K839="","",VLOOKUP($K839,'Tong hop'!$A$10:$O$50000,2,0))</f>
        <v/>
      </c>
      <c r="M839" s="225" t="str">
        <f>IF($K839="","",VLOOKUP($K839,'Tong hop'!$A$10:$O$50000,3,0))</f>
        <v/>
      </c>
      <c r="N839" s="246"/>
      <c r="O839" s="227" t="str">
        <f t="shared" si="2"/>
        <v/>
      </c>
      <c r="P839" s="158"/>
      <c r="Q839" s="247"/>
      <c r="R839" s="229" t="str">
        <f>IF(LEFT(A839,2)="PX",IF(K839="",0,VLOOKUP(K839,'Tong hop'!$N$10:$O$50000,2,0)),"")</f>
        <v/>
      </c>
      <c r="S839" s="230">
        <f t="shared" si="3"/>
        <v>0</v>
      </c>
      <c r="T839" s="229" t="str">
        <f>IF($K839="","",VLOOKUP($K839,'Tong hop'!$A$10:$K$50000,10,0))</f>
        <v/>
      </c>
      <c r="U839" s="230" t="str">
        <f>IF($K839="","",VLOOKUP($K839,'Tong hop'!$A$10:$K$50000,11,0))</f>
        <v/>
      </c>
      <c r="V839" s="231">
        <f t="shared" si="4"/>
        <v>0</v>
      </c>
      <c r="W839" s="231" t="str">
        <f t="shared" si="5"/>
        <v/>
      </c>
      <c r="X839" s="231">
        <f t="shared" si="6"/>
        <v>0</v>
      </c>
      <c r="Y839" s="231" t="str">
        <f t="shared" si="7"/>
        <v/>
      </c>
      <c r="Z839" s="232" t="str">
        <f t="shared" si="8"/>
        <v/>
      </c>
    </row>
    <row r="840" ht="15.75" customHeight="1">
      <c r="A840" s="112"/>
      <c r="B840" s="244"/>
      <c r="C840" s="245"/>
      <c r="D840" s="245"/>
      <c r="E840" s="220" t="str">
        <f>IF($D840="","",VLOOKUP($D840,DMKH!$A$9:$D$50006,2,0))</f>
        <v/>
      </c>
      <c r="F840" s="220" t="str">
        <f>IF($D840="","",VLOOKUP($D840,DMKH!$A$9:$D$50006,3,0))</f>
        <v/>
      </c>
      <c r="G840" s="220" t="str">
        <f>IF($D840="","",VLOOKUP($D840,DMKH!$A$9:$D$50006,4,0))</f>
        <v/>
      </c>
      <c r="H840" s="113"/>
      <c r="I840" s="113"/>
      <c r="J840" s="113"/>
      <c r="K840" s="112"/>
      <c r="L840" s="224" t="str">
        <f>IF($K840="","",VLOOKUP($K840,'Tong hop'!$A$10:$O$50000,2,0))</f>
        <v/>
      </c>
      <c r="M840" s="225" t="str">
        <f>IF($K840="","",VLOOKUP($K840,'Tong hop'!$A$10:$O$50000,3,0))</f>
        <v/>
      </c>
      <c r="N840" s="246"/>
      <c r="O840" s="227" t="str">
        <f t="shared" si="2"/>
        <v/>
      </c>
      <c r="P840" s="158"/>
      <c r="Q840" s="247"/>
      <c r="R840" s="229" t="str">
        <f>IF(LEFT(A840,2)="PX",IF(K840="",0,VLOOKUP(K840,'Tong hop'!$N$10:$O$50000,2,0)),"")</f>
        <v/>
      </c>
      <c r="S840" s="230">
        <f t="shared" si="3"/>
        <v>0</v>
      </c>
      <c r="T840" s="229" t="str">
        <f>IF($K840="","",VLOOKUP($K840,'Tong hop'!$A$10:$K$50000,10,0))</f>
        <v/>
      </c>
      <c r="U840" s="230" t="str">
        <f>IF($K840="","",VLOOKUP($K840,'Tong hop'!$A$10:$K$50000,11,0))</f>
        <v/>
      </c>
      <c r="V840" s="231">
        <f t="shared" si="4"/>
        <v>0</v>
      </c>
      <c r="W840" s="231" t="str">
        <f t="shared" si="5"/>
        <v/>
      </c>
      <c r="X840" s="231">
        <f t="shared" si="6"/>
        <v>0</v>
      </c>
      <c r="Y840" s="231" t="str">
        <f t="shared" si="7"/>
        <v/>
      </c>
      <c r="Z840" s="232" t="str">
        <f t="shared" si="8"/>
        <v/>
      </c>
    </row>
    <row r="841" ht="15.75" customHeight="1">
      <c r="A841" s="112"/>
      <c r="B841" s="244"/>
      <c r="C841" s="245"/>
      <c r="D841" s="245"/>
      <c r="E841" s="220" t="str">
        <f>IF($D841="","",VLOOKUP($D841,DMKH!$A$9:$D$50006,2,0))</f>
        <v/>
      </c>
      <c r="F841" s="220" t="str">
        <f>IF($D841="","",VLOOKUP($D841,DMKH!$A$9:$D$50006,3,0))</f>
        <v/>
      </c>
      <c r="G841" s="220" t="str">
        <f>IF($D841="","",VLOOKUP($D841,DMKH!$A$9:$D$50006,4,0))</f>
        <v/>
      </c>
      <c r="H841" s="113"/>
      <c r="I841" s="113"/>
      <c r="J841" s="113"/>
      <c r="K841" s="112"/>
      <c r="L841" s="224" t="str">
        <f>IF($K841="","",VLOOKUP($K841,'Tong hop'!$A$10:$O$50000,2,0))</f>
        <v/>
      </c>
      <c r="M841" s="225" t="str">
        <f>IF($K841="","",VLOOKUP($K841,'Tong hop'!$A$10:$O$50000,3,0))</f>
        <v/>
      </c>
      <c r="N841" s="246"/>
      <c r="O841" s="227" t="str">
        <f t="shared" si="2"/>
        <v/>
      </c>
      <c r="P841" s="158"/>
      <c r="Q841" s="247"/>
      <c r="R841" s="229" t="str">
        <f>IF(LEFT(A841,2)="PX",IF(K841="",0,VLOOKUP(K841,'Tong hop'!$N$10:$O$50000,2,0)),"")</f>
        <v/>
      </c>
      <c r="S841" s="230">
        <f t="shared" si="3"/>
        <v>0</v>
      </c>
      <c r="T841" s="229" t="str">
        <f>IF($K841="","",VLOOKUP($K841,'Tong hop'!$A$10:$K$50000,10,0))</f>
        <v/>
      </c>
      <c r="U841" s="230" t="str">
        <f>IF($K841="","",VLOOKUP($K841,'Tong hop'!$A$10:$K$50000,11,0))</f>
        <v/>
      </c>
      <c r="V841" s="231">
        <f t="shared" si="4"/>
        <v>0</v>
      </c>
      <c r="W841" s="231" t="str">
        <f t="shared" si="5"/>
        <v/>
      </c>
      <c r="X841" s="231">
        <f t="shared" si="6"/>
        <v>0</v>
      </c>
      <c r="Y841" s="231" t="str">
        <f t="shared" si="7"/>
        <v/>
      </c>
      <c r="Z841" s="232" t="str">
        <f t="shared" si="8"/>
        <v/>
      </c>
    </row>
    <row r="842" ht="15.75" customHeight="1">
      <c r="A842" s="112"/>
      <c r="B842" s="244"/>
      <c r="C842" s="245"/>
      <c r="D842" s="245"/>
      <c r="E842" s="220" t="str">
        <f>IF($D842="","",VLOOKUP($D842,DMKH!$A$9:$D$50006,2,0))</f>
        <v/>
      </c>
      <c r="F842" s="220" t="str">
        <f>IF($D842="","",VLOOKUP($D842,DMKH!$A$9:$D$50006,3,0))</f>
        <v/>
      </c>
      <c r="G842" s="220" t="str">
        <f>IF($D842="","",VLOOKUP($D842,DMKH!$A$9:$D$50006,4,0))</f>
        <v/>
      </c>
      <c r="H842" s="113"/>
      <c r="I842" s="113"/>
      <c r="J842" s="113"/>
      <c r="K842" s="112"/>
      <c r="L842" s="224" t="str">
        <f>IF($K842="","",VLOOKUP($K842,'Tong hop'!$A$10:$O$50000,2,0))</f>
        <v/>
      </c>
      <c r="M842" s="225" t="str">
        <f>IF($K842="","",VLOOKUP($K842,'Tong hop'!$A$10:$O$50000,3,0))</f>
        <v/>
      </c>
      <c r="N842" s="246"/>
      <c r="O842" s="227" t="str">
        <f t="shared" si="2"/>
        <v/>
      </c>
      <c r="P842" s="158"/>
      <c r="Q842" s="247"/>
      <c r="R842" s="229" t="str">
        <f>IF(LEFT(A842,2)="PX",IF(K842="",0,VLOOKUP(K842,'Tong hop'!$N$10:$O$50000,2,0)),"")</f>
        <v/>
      </c>
      <c r="S842" s="230">
        <f t="shared" si="3"/>
        <v>0</v>
      </c>
      <c r="T842" s="229" t="str">
        <f>IF($K842="","",VLOOKUP($K842,'Tong hop'!$A$10:$K$50000,10,0))</f>
        <v/>
      </c>
      <c r="U842" s="230" t="str">
        <f>IF($K842="","",VLOOKUP($K842,'Tong hop'!$A$10:$K$50000,11,0))</f>
        <v/>
      </c>
      <c r="V842" s="231">
        <f t="shared" si="4"/>
        <v>0</v>
      </c>
      <c r="W842" s="231" t="str">
        <f t="shared" si="5"/>
        <v/>
      </c>
      <c r="X842" s="231">
        <f t="shared" si="6"/>
        <v>0</v>
      </c>
      <c r="Y842" s="231" t="str">
        <f t="shared" si="7"/>
        <v/>
      </c>
      <c r="Z842" s="232" t="str">
        <f t="shared" si="8"/>
        <v/>
      </c>
    </row>
    <row r="843" ht="15.75" customHeight="1">
      <c r="A843" s="112"/>
      <c r="B843" s="244"/>
      <c r="C843" s="245"/>
      <c r="D843" s="245"/>
      <c r="E843" s="220" t="str">
        <f>IF($D843="","",VLOOKUP($D843,DMKH!$A$9:$D$50006,2,0))</f>
        <v/>
      </c>
      <c r="F843" s="220" t="str">
        <f>IF($D843="","",VLOOKUP($D843,DMKH!$A$9:$D$50006,3,0))</f>
        <v/>
      </c>
      <c r="G843" s="220" t="str">
        <f>IF($D843="","",VLOOKUP($D843,DMKH!$A$9:$D$50006,4,0))</f>
        <v/>
      </c>
      <c r="H843" s="113"/>
      <c r="I843" s="113"/>
      <c r="J843" s="113"/>
      <c r="K843" s="112"/>
      <c r="L843" s="224" t="str">
        <f>IF($K843="","",VLOOKUP($K843,'Tong hop'!$A$10:$O$50000,2,0))</f>
        <v/>
      </c>
      <c r="M843" s="225" t="str">
        <f>IF($K843="","",VLOOKUP($K843,'Tong hop'!$A$10:$O$50000,3,0))</f>
        <v/>
      </c>
      <c r="N843" s="246"/>
      <c r="O843" s="227" t="str">
        <f t="shared" si="2"/>
        <v/>
      </c>
      <c r="P843" s="158"/>
      <c r="Q843" s="247"/>
      <c r="R843" s="229" t="str">
        <f>IF(LEFT(A843,2)="PX",IF(K843="",0,VLOOKUP(K843,'Tong hop'!$N$10:$O$50000,2,0)),"")</f>
        <v/>
      </c>
      <c r="S843" s="230">
        <f t="shared" si="3"/>
        <v>0</v>
      </c>
      <c r="T843" s="229" t="str">
        <f>IF($K843="","",VLOOKUP($K843,'Tong hop'!$A$10:$K$50000,10,0))</f>
        <v/>
      </c>
      <c r="U843" s="230" t="str">
        <f>IF($K843="","",VLOOKUP($K843,'Tong hop'!$A$10:$K$50000,11,0))</f>
        <v/>
      </c>
      <c r="V843" s="231">
        <f t="shared" si="4"/>
        <v>0</v>
      </c>
      <c r="W843" s="231" t="str">
        <f t="shared" si="5"/>
        <v/>
      </c>
      <c r="X843" s="231">
        <f t="shared" si="6"/>
        <v>0</v>
      </c>
      <c r="Y843" s="231" t="str">
        <f t="shared" si="7"/>
        <v/>
      </c>
      <c r="Z843" s="232" t="str">
        <f t="shared" si="8"/>
        <v/>
      </c>
    </row>
    <row r="844" ht="15.75" customHeight="1">
      <c r="A844" s="112"/>
      <c r="B844" s="244"/>
      <c r="C844" s="245"/>
      <c r="D844" s="245"/>
      <c r="E844" s="220" t="str">
        <f>IF($D844="","",VLOOKUP($D844,DMKH!$A$9:$D$50006,2,0))</f>
        <v/>
      </c>
      <c r="F844" s="220" t="str">
        <f>IF($D844="","",VLOOKUP($D844,DMKH!$A$9:$D$50006,3,0))</f>
        <v/>
      </c>
      <c r="G844" s="220" t="str">
        <f>IF($D844="","",VLOOKUP($D844,DMKH!$A$9:$D$50006,4,0))</f>
        <v/>
      </c>
      <c r="H844" s="113"/>
      <c r="I844" s="113"/>
      <c r="J844" s="113"/>
      <c r="K844" s="112"/>
      <c r="L844" s="224" t="str">
        <f>IF($K844="","",VLOOKUP($K844,'Tong hop'!$A$10:$O$50000,2,0))</f>
        <v/>
      </c>
      <c r="M844" s="225" t="str">
        <f>IF($K844="","",VLOOKUP($K844,'Tong hop'!$A$10:$O$50000,3,0))</f>
        <v/>
      </c>
      <c r="N844" s="246"/>
      <c r="O844" s="227" t="str">
        <f t="shared" si="2"/>
        <v/>
      </c>
      <c r="P844" s="158"/>
      <c r="Q844" s="247"/>
      <c r="R844" s="229" t="str">
        <f>IF(LEFT(A844,2)="PX",IF(K844="",0,VLOOKUP(K844,'Tong hop'!$N$10:$O$50000,2,0)),"")</f>
        <v/>
      </c>
      <c r="S844" s="230">
        <f t="shared" si="3"/>
        <v>0</v>
      </c>
      <c r="T844" s="229" t="str">
        <f>IF($K844="","",VLOOKUP($K844,'Tong hop'!$A$10:$K$50000,10,0))</f>
        <v/>
      </c>
      <c r="U844" s="230" t="str">
        <f>IF($K844="","",VLOOKUP($K844,'Tong hop'!$A$10:$K$50000,11,0))</f>
        <v/>
      </c>
      <c r="V844" s="231">
        <f t="shared" si="4"/>
        <v>0</v>
      </c>
      <c r="W844" s="231" t="str">
        <f t="shared" si="5"/>
        <v/>
      </c>
      <c r="X844" s="231">
        <f t="shared" si="6"/>
        <v>0</v>
      </c>
      <c r="Y844" s="231" t="str">
        <f t="shared" si="7"/>
        <v/>
      </c>
      <c r="Z844" s="232" t="str">
        <f t="shared" si="8"/>
        <v/>
      </c>
    </row>
    <row r="845" ht="15.75" customHeight="1">
      <c r="A845" s="112"/>
      <c r="B845" s="244"/>
      <c r="C845" s="245"/>
      <c r="D845" s="245"/>
      <c r="E845" s="220" t="str">
        <f>IF($D845="","",VLOOKUP($D845,DMKH!$A$9:$D$50006,2,0))</f>
        <v/>
      </c>
      <c r="F845" s="220" t="str">
        <f>IF($D845="","",VLOOKUP($D845,DMKH!$A$9:$D$50006,3,0))</f>
        <v/>
      </c>
      <c r="G845" s="220" t="str">
        <f>IF($D845="","",VLOOKUP($D845,DMKH!$A$9:$D$50006,4,0))</f>
        <v/>
      </c>
      <c r="H845" s="113"/>
      <c r="I845" s="113"/>
      <c r="J845" s="113"/>
      <c r="K845" s="112"/>
      <c r="L845" s="224" t="str">
        <f>IF($K845="","",VLOOKUP($K845,'Tong hop'!$A$10:$O$50000,2,0))</f>
        <v/>
      </c>
      <c r="M845" s="225" t="str">
        <f>IF($K845="","",VLOOKUP($K845,'Tong hop'!$A$10:$O$50000,3,0))</f>
        <v/>
      </c>
      <c r="N845" s="246"/>
      <c r="O845" s="227" t="str">
        <f t="shared" si="2"/>
        <v/>
      </c>
      <c r="P845" s="158"/>
      <c r="Q845" s="247"/>
      <c r="R845" s="229" t="str">
        <f>IF(LEFT(A845,2)="PX",IF(K845="",0,VLOOKUP(K845,'Tong hop'!$N$10:$O$50000,2,0)),"")</f>
        <v/>
      </c>
      <c r="S845" s="230">
        <f t="shared" si="3"/>
        <v>0</v>
      </c>
      <c r="T845" s="229" t="str">
        <f>IF($K845="","",VLOOKUP($K845,'Tong hop'!$A$10:$K$50000,10,0))</f>
        <v/>
      </c>
      <c r="U845" s="230" t="str">
        <f>IF($K845="","",VLOOKUP($K845,'Tong hop'!$A$10:$K$50000,11,0))</f>
        <v/>
      </c>
      <c r="V845" s="231">
        <f t="shared" si="4"/>
        <v>0</v>
      </c>
      <c r="W845" s="231" t="str">
        <f t="shared" si="5"/>
        <v/>
      </c>
      <c r="X845" s="231">
        <f t="shared" si="6"/>
        <v>0</v>
      </c>
      <c r="Y845" s="231" t="str">
        <f t="shared" si="7"/>
        <v/>
      </c>
      <c r="Z845" s="232" t="str">
        <f t="shared" si="8"/>
        <v/>
      </c>
    </row>
    <row r="846" ht="15.75" customHeight="1">
      <c r="A846" s="112"/>
      <c r="B846" s="244"/>
      <c r="C846" s="245"/>
      <c r="D846" s="245"/>
      <c r="E846" s="220" t="str">
        <f>IF($D846="","",VLOOKUP($D846,DMKH!$A$9:$D$50006,2,0))</f>
        <v/>
      </c>
      <c r="F846" s="220" t="str">
        <f>IF($D846="","",VLOOKUP($D846,DMKH!$A$9:$D$50006,3,0))</f>
        <v/>
      </c>
      <c r="G846" s="220" t="str">
        <f>IF($D846="","",VLOOKUP($D846,DMKH!$A$9:$D$50006,4,0))</f>
        <v/>
      </c>
      <c r="H846" s="113"/>
      <c r="I846" s="113"/>
      <c r="J846" s="113"/>
      <c r="K846" s="112"/>
      <c r="L846" s="224" t="str">
        <f>IF($K846="","",VLOOKUP($K846,'Tong hop'!$A$10:$O$50000,2,0))</f>
        <v/>
      </c>
      <c r="M846" s="225" t="str">
        <f>IF($K846="","",VLOOKUP($K846,'Tong hop'!$A$10:$O$50000,3,0))</f>
        <v/>
      </c>
      <c r="N846" s="246"/>
      <c r="O846" s="227" t="str">
        <f t="shared" si="2"/>
        <v/>
      </c>
      <c r="P846" s="158"/>
      <c r="Q846" s="247"/>
      <c r="R846" s="229" t="str">
        <f>IF(LEFT(A846,2)="PX",IF(K846="",0,VLOOKUP(K846,'Tong hop'!$N$10:$O$50000,2,0)),"")</f>
        <v/>
      </c>
      <c r="S846" s="230">
        <f t="shared" si="3"/>
        <v>0</v>
      </c>
      <c r="T846" s="229" t="str">
        <f>IF($K846="","",VLOOKUP($K846,'Tong hop'!$A$10:$K$50000,10,0))</f>
        <v/>
      </c>
      <c r="U846" s="230" t="str">
        <f>IF($K846="","",VLOOKUP($K846,'Tong hop'!$A$10:$K$50000,11,0))</f>
        <v/>
      </c>
      <c r="V846" s="231">
        <f t="shared" si="4"/>
        <v>0</v>
      </c>
      <c r="W846" s="231" t="str">
        <f t="shared" si="5"/>
        <v/>
      </c>
      <c r="X846" s="231">
        <f t="shared" si="6"/>
        <v>0</v>
      </c>
      <c r="Y846" s="231" t="str">
        <f t="shared" si="7"/>
        <v/>
      </c>
      <c r="Z846" s="232" t="str">
        <f t="shared" si="8"/>
        <v/>
      </c>
    </row>
    <row r="847" ht="15.75" customHeight="1">
      <c r="A847" s="112"/>
      <c r="B847" s="244"/>
      <c r="C847" s="245"/>
      <c r="D847" s="245"/>
      <c r="E847" s="220" t="str">
        <f>IF($D847="","",VLOOKUP($D847,DMKH!$A$9:$D$50006,2,0))</f>
        <v/>
      </c>
      <c r="F847" s="220" t="str">
        <f>IF($D847="","",VLOOKUP($D847,DMKH!$A$9:$D$50006,3,0))</f>
        <v/>
      </c>
      <c r="G847" s="220" t="str">
        <f>IF($D847="","",VLOOKUP($D847,DMKH!$A$9:$D$50006,4,0))</f>
        <v/>
      </c>
      <c r="H847" s="113"/>
      <c r="I847" s="113"/>
      <c r="J847" s="113"/>
      <c r="K847" s="112"/>
      <c r="L847" s="224" t="str">
        <f>IF($K847="","",VLOOKUP($K847,'Tong hop'!$A$10:$O$50000,2,0))</f>
        <v/>
      </c>
      <c r="M847" s="225" t="str">
        <f>IF($K847="","",VLOOKUP($K847,'Tong hop'!$A$10:$O$50000,3,0))</f>
        <v/>
      </c>
      <c r="N847" s="246"/>
      <c r="O847" s="227" t="str">
        <f t="shared" si="2"/>
        <v/>
      </c>
      <c r="P847" s="158"/>
      <c r="Q847" s="247"/>
      <c r="R847" s="229" t="str">
        <f>IF(LEFT(A847,2)="PX",IF(K847="",0,VLOOKUP(K847,'Tong hop'!$N$10:$O$50000,2,0)),"")</f>
        <v/>
      </c>
      <c r="S847" s="230">
        <f t="shared" si="3"/>
        <v>0</v>
      </c>
      <c r="T847" s="229" t="str">
        <f>IF($K847="","",VLOOKUP($K847,'Tong hop'!$A$10:$K$50000,10,0))</f>
        <v/>
      </c>
      <c r="U847" s="230" t="str">
        <f>IF($K847="","",VLOOKUP($K847,'Tong hop'!$A$10:$K$50000,11,0))</f>
        <v/>
      </c>
      <c r="V847" s="231">
        <f t="shared" si="4"/>
        <v>0</v>
      </c>
      <c r="W847" s="231" t="str">
        <f t="shared" si="5"/>
        <v/>
      </c>
      <c r="X847" s="231">
        <f t="shared" si="6"/>
        <v>0</v>
      </c>
      <c r="Y847" s="231" t="str">
        <f t="shared" si="7"/>
        <v/>
      </c>
      <c r="Z847" s="232" t="str">
        <f t="shared" si="8"/>
        <v/>
      </c>
    </row>
    <row r="848" ht="15.75" customHeight="1">
      <c r="A848" s="112"/>
      <c r="B848" s="244"/>
      <c r="C848" s="245"/>
      <c r="D848" s="245"/>
      <c r="E848" s="220" t="str">
        <f>IF($D848="","",VLOOKUP($D848,DMKH!$A$9:$D$50006,2,0))</f>
        <v/>
      </c>
      <c r="F848" s="220" t="str">
        <f>IF($D848="","",VLOOKUP($D848,DMKH!$A$9:$D$50006,3,0))</f>
        <v/>
      </c>
      <c r="G848" s="220" t="str">
        <f>IF($D848="","",VLOOKUP($D848,DMKH!$A$9:$D$50006,4,0))</f>
        <v/>
      </c>
      <c r="H848" s="113"/>
      <c r="I848" s="113"/>
      <c r="J848" s="113"/>
      <c r="K848" s="112"/>
      <c r="L848" s="224" t="str">
        <f>IF($K848="","",VLOOKUP($K848,'Tong hop'!$A$10:$O$50000,2,0))</f>
        <v/>
      </c>
      <c r="M848" s="225" t="str">
        <f>IF($K848="","",VLOOKUP($K848,'Tong hop'!$A$10:$O$50000,3,0))</f>
        <v/>
      </c>
      <c r="N848" s="246"/>
      <c r="O848" s="227" t="str">
        <f t="shared" si="2"/>
        <v/>
      </c>
      <c r="P848" s="158"/>
      <c r="Q848" s="247"/>
      <c r="R848" s="229" t="str">
        <f>IF(LEFT(A848,2)="PX",IF(K848="",0,VLOOKUP(K848,'Tong hop'!$N$10:$O$50000,2,0)),"")</f>
        <v/>
      </c>
      <c r="S848" s="230">
        <f t="shared" si="3"/>
        <v>0</v>
      </c>
      <c r="T848" s="229" t="str">
        <f>IF($K848="","",VLOOKUP($K848,'Tong hop'!$A$10:$K$50000,10,0))</f>
        <v/>
      </c>
      <c r="U848" s="230" t="str">
        <f>IF($K848="","",VLOOKUP($K848,'Tong hop'!$A$10:$K$50000,11,0))</f>
        <v/>
      </c>
      <c r="V848" s="231">
        <f t="shared" si="4"/>
        <v>0</v>
      </c>
      <c r="W848" s="231" t="str">
        <f t="shared" si="5"/>
        <v/>
      </c>
      <c r="X848" s="231">
        <f t="shared" si="6"/>
        <v>0</v>
      </c>
      <c r="Y848" s="231" t="str">
        <f t="shared" si="7"/>
        <v/>
      </c>
      <c r="Z848" s="232" t="str">
        <f t="shared" si="8"/>
        <v/>
      </c>
    </row>
    <row r="849" ht="15.75" customHeight="1">
      <c r="A849" s="112"/>
      <c r="B849" s="244"/>
      <c r="C849" s="245"/>
      <c r="D849" s="245"/>
      <c r="E849" s="220" t="str">
        <f>IF($D849="","",VLOOKUP($D849,DMKH!$A$9:$D$50006,2,0))</f>
        <v/>
      </c>
      <c r="F849" s="220" t="str">
        <f>IF($D849="","",VLOOKUP($D849,DMKH!$A$9:$D$50006,3,0))</f>
        <v/>
      </c>
      <c r="G849" s="220" t="str">
        <f>IF($D849="","",VLOOKUP($D849,DMKH!$A$9:$D$50006,4,0))</f>
        <v/>
      </c>
      <c r="H849" s="113"/>
      <c r="I849" s="113"/>
      <c r="J849" s="113"/>
      <c r="K849" s="112"/>
      <c r="L849" s="224" t="str">
        <f>IF($K849="","",VLOOKUP($K849,'Tong hop'!$A$10:$O$50000,2,0))</f>
        <v/>
      </c>
      <c r="M849" s="225" t="str">
        <f>IF($K849="","",VLOOKUP($K849,'Tong hop'!$A$10:$O$50000,3,0))</f>
        <v/>
      </c>
      <c r="N849" s="246"/>
      <c r="O849" s="227" t="str">
        <f t="shared" si="2"/>
        <v/>
      </c>
      <c r="P849" s="158"/>
      <c r="Q849" s="247"/>
      <c r="R849" s="229" t="str">
        <f>IF(LEFT(A849,2)="PX",IF(K849="",0,VLOOKUP(K849,'Tong hop'!$N$10:$O$50000,2,0)),"")</f>
        <v/>
      </c>
      <c r="S849" s="230">
        <f t="shared" si="3"/>
        <v>0</v>
      </c>
      <c r="T849" s="229" t="str">
        <f>IF($K849="","",VLOOKUP($K849,'Tong hop'!$A$10:$K$50000,10,0))</f>
        <v/>
      </c>
      <c r="U849" s="230" t="str">
        <f>IF($K849="","",VLOOKUP($K849,'Tong hop'!$A$10:$K$50000,11,0))</f>
        <v/>
      </c>
      <c r="V849" s="231">
        <f t="shared" si="4"/>
        <v>0</v>
      </c>
      <c r="W849" s="231" t="str">
        <f t="shared" si="5"/>
        <v/>
      </c>
      <c r="X849" s="231">
        <f t="shared" si="6"/>
        <v>0</v>
      </c>
      <c r="Y849" s="231" t="str">
        <f t="shared" si="7"/>
        <v/>
      </c>
      <c r="Z849" s="232" t="str">
        <f t="shared" si="8"/>
        <v/>
      </c>
    </row>
    <row r="850" ht="15.75" customHeight="1">
      <c r="A850" s="112"/>
      <c r="B850" s="244"/>
      <c r="C850" s="245"/>
      <c r="D850" s="245"/>
      <c r="E850" s="220" t="str">
        <f>IF($D850="","",VLOOKUP($D850,DMKH!$A$9:$D$50006,2,0))</f>
        <v/>
      </c>
      <c r="F850" s="220" t="str">
        <f>IF($D850="","",VLOOKUP($D850,DMKH!$A$9:$D$50006,3,0))</f>
        <v/>
      </c>
      <c r="G850" s="220" t="str">
        <f>IF($D850="","",VLOOKUP($D850,DMKH!$A$9:$D$50006,4,0))</f>
        <v/>
      </c>
      <c r="H850" s="113"/>
      <c r="I850" s="113"/>
      <c r="J850" s="113"/>
      <c r="K850" s="112"/>
      <c r="L850" s="224" t="str">
        <f>IF($K850="","",VLOOKUP($K850,'Tong hop'!$A$10:$O$50000,2,0))</f>
        <v/>
      </c>
      <c r="M850" s="225" t="str">
        <f>IF($K850="","",VLOOKUP($K850,'Tong hop'!$A$10:$O$50000,3,0))</f>
        <v/>
      </c>
      <c r="N850" s="246"/>
      <c r="O850" s="227" t="str">
        <f t="shared" si="2"/>
        <v/>
      </c>
      <c r="P850" s="158"/>
      <c r="Q850" s="247"/>
      <c r="R850" s="229" t="str">
        <f>IF(LEFT(A850,2)="PX",IF(K850="",0,VLOOKUP(K850,'Tong hop'!$N$10:$O$50000,2,0)),"")</f>
        <v/>
      </c>
      <c r="S850" s="230">
        <f t="shared" si="3"/>
        <v>0</v>
      </c>
      <c r="T850" s="229" t="str">
        <f>IF($K850="","",VLOOKUP($K850,'Tong hop'!$A$10:$K$50000,10,0))</f>
        <v/>
      </c>
      <c r="U850" s="230" t="str">
        <f>IF($K850="","",VLOOKUP($K850,'Tong hop'!$A$10:$K$50000,11,0))</f>
        <v/>
      </c>
      <c r="V850" s="231">
        <f t="shared" si="4"/>
        <v>0</v>
      </c>
      <c r="W850" s="231" t="str">
        <f t="shared" si="5"/>
        <v/>
      </c>
      <c r="X850" s="231">
        <f t="shared" si="6"/>
        <v>0</v>
      </c>
      <c r="Y850" s="231" t="str">
        <f t="shared" si="7"/>
        <v/>
      </c>
      <c r="Z850" s="232" t="str">
        <f t="shared" si="8"/>
        <v/>
      </c>
    </row>
    <row r="851" ht="15.75" customHeight="1">
      <c r="A851" s="112"/>
      <c r="B851" s="244"/>
      <c r="C851" s="245"/>
      <c r="D851" s="245"/>
      <c r="E851" s="220" t="str">
        <f>IF($D851="","",VLOOKUP($D851,DMKH!$A$9:$D$50006,2,0))</f>
        <v/>
      </c>
      <c r="F851" s="220" t="str">
        <f>IF($D851="","",VLOOKUP($D851,DMKH!$A$9:$D$50006,3,0))</f>
        <v/>
      </c>
      <c r="G851" s="220" t="str">
        <f>IF($D851="","",VLOOKUP($D851,DMKH!$A$9:$D$50006,4,0))</f>
        <v/>
      </c>
      <c r="H851" s="113"/>
      <c r="I851" s="113"/>
      <c r="J851" s="113"/>
      <c r="K851" s="112"/>
      <c r="L851" s="224" t="str">
        <f>IF($K851="","",VLOOKUP($K851,'Tong hop'!$A$10:$O$50000,2,0))</f>
        <v/>
      </c>
      <c r="M851" s="225" t="str">
        <f>IF($K851="","",VLOOKUP($K851,'Tong hop'!$A$10:$O$50000,3,0))</f>
        <v/>
      </c>
      <c r="N851" s="246"/>
      <c r="O851" s="227" t="str">
        <f t="shared" si="2"/>
        <v/>
      </c>
      <c r="P851" s="158"/>
      <c r="Q851" s="247"/>
      <c r="R851" s="229" t="str">
        <f>IF(LEFT(A851,2)="PX",IF(K851="",0,VLOOKUP(K851,'Tong hop'!$N$10:$O$50000,2,0)),"")</f>
        <v/>
      </c>
      <c r="S851" s="230">
        <f t="shared" si="3"/>
        <v>0</v>
      </c>
      <c r="T851" s="229" t="str">
        <f>IF($K851="","",VLOOKUP($K851,'Tong hop'!$A$10:$K$50000,10,0))</f>
        <v/>
      </c>
      <c r="U851" s="230" t="str">
        <f>IF($K851="","",VLOOKUP($K851,'Tong hop'!$A$10:$K$50000,11,0))</f>
        <v/>
      </c>
      <c r="V851" s="231">
        <f t="shared" si="4"/>
        <v>0</v>
      </c>
      <c r="W851" s="231" t="str">
        <f t="shared" si="5"/>
        <v/>
      </c>
      <c r="X851" s="231">
        <f t="shared" si="6"/>
        <v>0</v>
      </c>
      <c r="Y851" s="231" t="str">
        <f t="shared" si="7"/>
        <v/>
      </c>
      <c r="Z851" s="232" t="str">
        <f t="shared" si="8"/>
        <v/>
      </c>
    </row>
    <row r="852" ht="15.75" customHeight="1">
      <c r="A852" s="112"/>
      <c r="B852" s="244"/>
      <c r="C852" s="245"/>
      <c r="D852" s="245"/>
      <c r="E852" s="220" t="str">
        <f>IF($D852="","",VLOOKUP($D852,DMKH!$A$9:$D$50006,2,0))</f>
        <v/>
      </c>
      <c r="F852" s="220" t="str">
        <f>IF($D852="","",VLOOKUP($D852,DMKH!$A$9:$D$50006,3,0))</f>
        <v/>
      </c>
      <c r="G852" s="220" t="str">
        <f>IF($D852="","",VLOOKUP($D852,DMKH!$A$9:$D$50006,4,0))</f>
        <v/>
      </c>
      <c r="H852" s="113"/>
      <c r="I852" s="113"/>
      <c r="J852" s="113"/>
      <c r="K852" s="112"/>
      <c r="L852" s="224" t="str">
        <f>IF($K852="","",VLOOKUP($K852,'Tong hop'!$A$10:$O$50000,2,0))</f>
        <v/>
      </c>
      <c r="M852" s="225" t="str">
        <f>IF($K852="","",VLOOKUP($K852,'Tong hop'!$A$10:$O$50000,3,0))</f>
        <v/>
      </c>
      <c r="N852" s="246"/>
      <c r="O852" s="227" t="str">
        <f t="shared" si="2"/>
        <v/>
      </c>
      <c r="P852" s="158"/>
      <c r="Q852" s="247"/>
      <c r="R852" s="229" t="str">
        <f>IF(LEFT(A852,2)="PX",IF(K852="",0,VLOOKUP(K852,'Tong hop'!$N$10:$O$50000,2,0)),"")</f>
        <v/>
      </c>
      <c r="S852" s="230">
        <f t="shared" si="3"/>
        <v>0</v>
      </c>
      <c r="T852" s="229" t="str">
        <f>IF($K852="","",VLOOKUP($K852,'Tong hop'!$A$10:$K$50000,10,0))</f>
        <v/>
      </c>
      <c r="U852" s="230" t="str">
        <f>IF($K852="","",VLOOKUP($K852,'Tong hop'!$A$10:$K$50000,11,0))</f>
        <v/>
      </c>
      <c r="V852" s="231">
        <f t="shared" si="4"/>
        <v>0</v>
      </c>
      <c r="W852" s="231" t="str">
        <f t="shared" si="5"/>
        <v/>
      </c>
      <c r="X852" s="231">
        <f t="shared" si="6"/>
        <v>0</v>
      </c>
      <c r="Y852" s="231" t="str">
        <f t="shared" si="7"/>
        <v/>
      </c>
      <c r="Z852" s="232" t="str">
        <f t="shared" si="8"/>
        <v/>
      </c>
    </row>
    <row r="853" ht="15.75" customHeight="1">
      <c r="A853" s="112"/>
      <c r="B853" s="244"/>
      <c r="C853" s="245"/>
      <c r="D853" s="245"/>
      <c r="E853" s="220" t="str">
        <f>IF($D853="","",VLOOKUP($D853,DMKH!$A$9:$D$50006,2,0))</f>
        <v/>
      </c>
      <c r="F853" s="220" t="str">
        <f>IF($D853="","",VLOOKUP($D853,DMKH!$A$9:$D$50006,3,0))</f>
        <v/>
      </c>
      <c r="G853" s="220" t="str">
        <f>IF($D853="","",VLOOKUP($D853,DMKH!$A$9:$D$50006,4,0))</f>
        <v/>
      </c>
      <c r="H853" s="113"/>
      <c r="I853" s="113"/>
      <c r="J853" s="113"/>
      <c r="K853" s="112"/>
      <c r="L853" s="224" t="str">
        <f>IF($K853="","",VLOOKUP($K853,'Tong hop'!$A$10:$O$50000,2,0))</f>
        <v/>
      </c>
      <c r="M853" s="225" t="str">
        <f>IF($K853="","",VLOOKUP($K853,'Tong hop'!$A$10:$O$50000,3,0))</f>
        <v/>
      </c>
      <c r="N853" s="246"/>
      <c r="O853" s="227" t="str">
        <f t="shared" si="2"/>
        <v/>
      </c>
      <c r="P853" s="158"/>
      <c r="Q853" s="247"/>
      <c r="R853" s="229" t="str">
        <f>IF(LEFT(A853,2)="PX",IF(K853="",0,VLOOKUP(K853,'Tong hop'!$N$10:$O$50000,2,0)),"")</f>
        <v/>
      </c>
      <c r="S853" s="230">
        <f t="shared" si="3"/>
        <v>0</v>
      </c>
      <c r="T853" s="229" t="str">
        <f>IF($K853="","",VLOOKUP($K853,'Tong hop'!$A$10:$K$50000,10,0))</f>
        <v/>
      </c>
      <c r="U853" s="230" t="str">
        <f>IF($K853="","",VLOOKUP($K853,'Tong hop'!$A$10:$K$50000,11,0))</f>
        <v/>
      </c>
      <c r="V853" s="231">
        <f t="shared" si="4"/>
        <v>0</v>
      </c>
      <c r="W853" s="231" t="str">
        <f t="shared" si="5"/>
        <v/>
      </c>
      <c r="X853" s="231">
        <f t="shared" si="6"/>
        <v>0</v>
      </c>
      <c r="Y853" s="231" t="str">
        <f t="shared" si="7"/>
        <v/>
      </c>
      <c r="Z853" s="232" t="str">
        <f t="shared" si="8"/>
        <v/>
      </c>
    </row>
    <row r="854" ht="15.75" customHeight="1">
      <c r="A854" s="112"/>
      <c r="B854" s="244"/>
      <c r="C854" s="245"/>
      <c r="D854" s="245"/>
      <c r="E854" s="220" t="str">
        <f>IF($D854="","",VLOOKUP($D854,DMKH!$A$9:$D$50006,2,0))</f>
        <v/>
      </c>
      <c r="F854" s="220" t="str">
        <f>IF($D854="","",VLOOKUP($D854,DMKH!$A$9:$D$50006,3,0))</f>
        <v/>
      </c>
      <c r="G854" s="220" t="str">
        <f>IF($D854="","",VLOOKUP($D854,DMKH!$A$9:$D$50006,4,0))</f>
        <v/>
      </c>
      <c r="H854" s="113"/>
      <c r="I854" s="113"/>
      <c r="J854" s="113"/>
      <c r="K854" s="112"/>
      <c r="L854" s="224" t="str">
        <f>IF($K854="","",VLOOKUP($K854,'Tong hop'!$A$10:$O$50000,2,0))</f>
        <v/>
      </c>
      <c r="M854" s="225" t="str">
        <f>IF($K854="","",VLOOKUP($K854,'Tong hop'!$A$10:$O$50000,3,0))</f>
        <v/>
      </c>
      <c r="N854" s="246"/>
      <c r="O854" s="227" t="str">
        <f t="shared" si="2"/>
        <v/>
      </c>
      <c r="P854" s="158"/>
      <c r="Q854" s="247"/>
      <c r="R854" s="229" t="str">
        <f>IF(LEFT(A854,2)="PX",IF(K854="",0,VLOOKUP(K854,'Tong hop'!$N$10:$O$50000,2,0)),"")</f>
        <v/>
      </c>
      <c r="S854" s="230">
        <f t="shared" si="3"/>
        <v>0</v>
      </c>
      <c r="T854" s="229" t="str">
        <f>IF($K854="","",VLOOKUP($K854,'Tong hop'!$A$10:$K$50000,10,0))</f>
        <v/>
      </c>
      <c r="U854" s="230" t="str">
        <f>IF($K854="","",VLOOKUP($K854,'Tong hop'!$A$10:$K$50000,11,0))</f>
        <v/>
      </c>
      <c r="V854" s="231">
        <f t="shared" si="4"/>
        <v>0</v>
      </c>
      <c r="W854" s="231" t="str">
        <f t="shared" si="5"/>
        <v/>
      </c>
      <c r="X854" s="231">
        <f t="shared" si="6"/>
        <v>0</v>
      </c>
      <c r="Y854" s="231" t="str">
        <f t="shared" si="7"/>
        <v/>
      </c>
      <c r="Z854" s="232" t="str">
        <f t="shared" si="8"/>
        <v/>
      </c>
    </row>
    <row r="855" ht="15.75" customHeight="1">
      <c r="A855" s="112"/>
      <c r="B855" s="244"/>
      <c r="C855" s="245"/>
      <c r="D855" s="245"/>
      <c r="E855" s="220" t="str">
        <f>IF($D855="","",VLOOKUP($D855,DMKH!$A$9:$D$50006,2,0))</f>
        <v/>
      </c>
      <c r="F855" s="220" t="str">
        <f>IF($D855="","",VLOOKUP($D855,DMKH!$A$9:$D$50006,3,0))</f>
        <v/>
      </c>
      <c r="G855" s="220" t="str">
        <f>IF($D855="","",VLOOKUP($D855,DMKH!$A$9:$D$50006,4,0))</f>
        <v/>
      </c>
      <c r="H855" s="113"/>
      <c r="I855" s="113"/>
      <c r="J855" s="113"/>
      <c r="K855" s="112"/>
      <c r="L855" s="224" t="str">
        <f>IF($K855="","",VLOOKUP($K855,'Tong hop'!$A$10:$O$50000,2,0))</f>
        <v/>
      </c>
      <c r="M855" s="225" t="str">
        <f>IF($K855="","",VLOOKUP($K855,'Tong hop'!$A$10:$O$50000,3,0))</f>
        <v/>
      </c>
      <c r="N855" s="246"/>
      <c r="O855" s="227" t="str">
        <f t="shared" si="2"/>
        <v/>
      </c>
      <c r="P855" s="158"/>
      <c r="Q855" s="247"/>
      <c r="R855" s="229" t="str">
        <f>IF(LEFT(A855,2)="PX",IF(K855="",0,VLOOKUP(K855,'Tong hop'!$N$10:$O$50000,2,0)),"")</f>
        <v/>
      </c>
      <c r="S855" s="230">
        <f t="shared" si="3"/>
        <v>0</v>
      </c>
      <c r="T855" s="229" t="str">
        <f>IF($K855="","",VLOOKUP($K855,'Tong hop'!$A$10:$K$50000,10,0))</f>
        <v/>
      </c>
      <c r="U855" s="230" t="str">
        <f>IF($K855="","",VLOOKUP($K855,'Tong hop'!$A$10:$K$50000,11,0))</f>
        <v/>
      </c>
      <c r="V855" s="231">
        <f t="shared" si="4"/>
        <v>0</v>
      </c>
      <c r="W855" s="231" t="str">
        <f t="shared" si="5"/>
        <v/>
      </c>
      <c r="X855" s="231">
        <f t="shared" si="6"/>
        <v>0</v>
      </c>
      <c r="Y855" s="231" t="str">
        <f t="shared" si="7"/>
        <v/>
      </c>
      <c r="Z855" s="232" t="str">
        <f t="shared" si="8"/>
        <v/>
      </c>
    </row>
    <row r="856" ht="15.75" customHeight="1">
      <c r="A856" s="112"/>
      <c r="B856" s="244"/>
      <c r="C856" s="245"/>
      <c r="D856" s="245"/>
      <c r="E856" s="220" t="str">
        <f>IF($D856="","",VLOOKUP($D856,DMKH!$A$9:$D$50006,2,0))</f>
        <v/>
      </c>
      <c r="F856" s="220" t="str">
        <f>IF($D856="","",VLOOKUP($D856,DMKH!$A$9:$D$50006,3,0))</f>
        <v/>
      </c>
      <c r="G856" s="220" t="str">
        <f>IF($D856="","",VLOOKUP($D856,DMKH!$A$9:$D$50006,4,0))</f>
        <v/>
      </c>
      <c r="H856" s="113"/>
      <c r="I856" s="113"/>
      <c r="J856" s="113"/>
      <c r="K856" s="112"/>
      <c r="L856" s="224" t="str">
        <f>IF($K856="","",VLOOKUP($K856,'Tong hop'!$A$10:$O$50000,2,0))</f>
        <v/>
      </c>
      <c r="M856" s="225" t="str">
        <f>IF($K856="","",VLOOKUP($K856,'Tong hop'!$A$10:$O$50000,3,0))</f>
        <v/>
      </c>
      <c r="N856" s="246"/>
      <c r="O856" s="227" t="str">
        <f t="shared" si="2"/>
        <v/>
      </c>
      <c r="P856" s="158"/>
      <c r="Q856" s="247"/>
      <c r="R856" s="229" t="str">
        <f>IF(LEFT(A856,2)="PX",IF(K856="",0,VLOOKUP(K856,'Tong hop'!$N$10:$O$50000,2,0)),"")</f>
        <v/>
      </c>
      <c r="S856" s="230">
        <f t="shared" si="3"/>
        <v>0</v>
      </c>
      <c r="T856" s="229" t="str">
        <f>IF($K856="","",VLOOKUP($K856,'Tong hop'!$A$10:$K$50000,10,0))</f>
        <v/>
      </c>
      <c r="U856" s="230" t="str">
        <f>IF($K856="","",VLOOKUP($K856,'Tong hop'!$A$10:$K$50000,11,0))</f>
        <v/>
      </c>
      <c r="V856" s="231">
        <f t="shared" si="4"/>
        <v>0</v>
      </c>
      <c r="W856" s="231" t="str">
        <f t="shared" si="5"/>
        <v/>
      </c>
      <c r="X856" s="231">
        <f t="shared" si="6"/>
        <v>0</v>
      </c>
      <c r="Y856" s="231" t="str">
        <f t="shared" si="7"/>
        <v/>
      </c>
      <c r="Z856" s="232" t="str">
        <f t="shared" si="8"/>
        <v/>
      </c>
    </row>
    <row r="857" ht="15.75" customHeight="1">
      <c r="A857" s="112"/>
      <c r="B857" s="244"/>
      <c r="C857" s="245"/>
      <c r="D857" s="245"/>
      <c r="E857" s="220" t="str">
        <f>IF($D857="","",VLOOKUP($D857,DMKH!$A$9:$D$50006,2,0))</f>
        <v/>
      </c>
      <c r="F857" s="220" t="str">
        <f>IF($D857="","",VLOOKUP($D857,DMKH!$A$9:$D$50006,3,0))</f>
        <v/>
      </c>
      <c r="G857" s="220" t="str">
        <f>IF($D857="","",VLOOKUP($D857,DMKH!$A$9:$D$50006,4,0))</f>
        <v/>
      </c>
      <c r="H857" s="113"/>
      <c r="I857" s="113"/>
      <c r="J857" s="113"/>
      <c r="K857" s="112"/>
      <c r="L857" s="224" t="str">
        <f>IF($K857="","",VLOOKUP($K857,'Tong hop'!$A$10:$O$50000,2,0))</f>
        <v/>
      </c>
      <c r="M857" s="225" t="str">
        <f>IF($K857="","",VLOOKUP($K857,'Tong hop'!$A$10:$O$50000,3,0))</f>
        <v/>
      </c>
      <c r="N857" s="246"/>
      <c r="O857" s="227" t="str">
        <f t="shared" si="2"/>
        <v/>
      </c>
      <c r="P857" s="158"/>
      <c r="Q857" s="247"/>
      <c r="R857" s="229" t="str">
        <f>IF(LEFT(A857,2)="PX",IF(K857="",0,VLOOKUP(K857,'Tong hop'!$N$10:$O$50000,2,0)),"")</f>
        <v/>
      </c>
      <c r="S857" s="230">
        <f t="shared" si="3"/>
        <v>0</v>
      </c>
      <c r="T857" s="229" t="str">
        <f>IF($K857="","",VLOOKUP($K857,'Tong hop'!$A$10:$K$50000,10,0))</f>
        <v/>
      </c>
      <c r="U857" s="230" t="str">
        <f>IF($K857="","",VLOOKUP($K857,'Tong hop'!$A$10:$K$50000,11,0))</f>
        <v/>
      </c>
      <c r="V857" s="231">
        <f t="shared" si="4"/>
        <v>0</v>
      </c>
      <c r="W857" s="231" t="str">
        <f t="shared" si="5"/>
        <v/>
      </c>
      <c r="X857" s="231">
        <f t="shared" si="6"/>
        <v>0</v>
      </c>
      <c r="Y857" s="231" t="str">
        <f t="shared" si="7"/>
        <v/>
      </c>
      <c r="Z857" s="232" t="str">
        <f t="shared" si="8"/>
        <v/>
      </c>
    </row>
    <row r="858" ht="15.75" customHeight="1">
      <c r="A858" s="112"/>
      <c r="B858" s="244"/>
      <c r="C858" s="245"/>
      <c r="D858" s="245"/>
      <c r="E858" s="220" t="str">
        <f>IF($D858="","",VLOOKUP($D858,DMKH!$A$9:$D$50006,2,0))</f>
        <v/>
      </c>
      <c r="F858" s="220" t="str">
        <f>IF($D858="","",VLOOKUP($D858,DMKH!$A$9:$D$50006,3,0))</f>
        <v/>
      </c>
      <c r="G858" s="220" t="str">
        <f>IF($D858="","",VLOOKUP($D858,DMKH!$A$9:$D$50006,4,0))</f>
        <v/>
      </c>
      <c r="H858" s="113"/>
      <c r="I858" s="113"/>
      <c r="J858" s="113"/>
      <c r="K858" s="112"/>
      <c r="L858" s="224" t="str">
        <f>IF($K858="","",VLOOKUP($K858,'Tong hop'!$A$10:$O$50000,2,0))</f>
        <v/>
      </c>
      <c r="M858" s="225" t="str">
        <f>IF($K858="","",VLOOKUP($K858,'Tong hop'!$A$10:$O$50000,3,0))</f>
        <v/>
      </c>
      <c r="N858" s="246"/>
      <c r="O858" s="227" t="str">
        <f t="shared" si="2"/>
        <v/>
      </c>
      <c r="P858" s="158"/>
      <c r="Q858" s="247"/>
      <c r="R858" s="229" t="str">
        <f>IF(LEFT(A858,2)="PX",IF(K858="",0,VLOOKUP(K858,'Tong hop'!$N$10:$O$50000,2,0)),"")</f>
        <v/>
      </c>
      <c r="S858" s="230">
        <f t="shared" si="3"/>
        <v>0</v>
      </c>
      <c r="T858" s="229" t="str">
        <f>IF($K858="","",VLOOKUP($K858,'Tong hop'!$A$10:$K$50000,10,0))</f>
        <v/>
      </c>
      <c r="U858" s="230" t="str">
        <f>IF($K858="","",VLOOKUP($K858,'Tong hop'!$A$10:$K$50000,11,0))</f>
        <v/>
      </c>
      <c r="V858" s="231">
        <f t="shared" si="4"/>
        <v>0</v>
      </c>
      <c r="W858" s="231" t="str">
        <f t="shared" si="5"/>
        <v/>
      </c>
      <c r="X858" s="231">
        <f t="shared" si="6"/>
        <v>0</v>
      </c>
      <c r="Y858" s="231" t="str">
        <f t="shared" si="7"/>
        <v/>
      </c>
      <c r="Z858" s="232" t="str">
        <f t="shared" si="8"/>
        <v/>
      </c>
    </row>
    <row r="859" ht="15.75" customHeight="1">
      <c r="A859" s="112"/>
      <c r="B859" s="244"/>
      <c r="C859" s="245"/>
      <c r="D859" s="245"/>
      <c r="E859" s="220" t="str">
        <f>IF($D859="","",VLOOKUP($D859,DMKH!$A$9:$D$50006,2,0))</f>
        <v/>
      </c>
      <c r="F859" s="220" t="str">
        <f>IF($D859="","",VLOOKUP($D859,DMKH!$A$9:$D$50006,3,0))</f>
        <v/>
      </c>
      <c r="G859" s="220" t="str">
        <f>IF($D859="","",VLOOKUP($D859,DMKH!$A$9:$D$50006,4,0))</f>
        <v/>
      </c>
      <c r="H859" s="113"/>
      <c r="I859" s="113"/>
      <c r="J859" s="113"/>
      <c r="K859" s="112"/>
      <c r="L859" s="224" t="str">
        <f>IF($K859="","",VLOOKUP($K859,'Tong hop'!$A$10:$O$50000,2,0))</f>
        <v/>
      </c>
      <c r="M859" s="225" t="str">
        <f>IF($K859="","",VLOOKUP($K859,'Tong hop'!$A$10:$O$50000,3,0))</f>
        <v/>
      </c>
      <c r="N859" s="246"/>
      <c r="O859" s="227" t="str">
        <f t="shared" si="2"/>
        <v/>
      </c>
      <c r="P859" s="158"/>
      <c r="Q859" s="247"/>
      <c r="R859" s="229" t="str">
        <f>IF(LEFT(A859,2)="PX",IF(K859="",0,VLOOKUP(K859,'Tong hop'!$N$10:$O$50000,2,0)),"")</f>
        <v/>
      </c>
      <c r="S859" s="230">
        <f t="shared" si="3"/>
        <v>0</v>
      </c>
      <c r="T859" s="229" t="str">
        <f>IF($K859="","",VLOOKUP($K859,'Tong hop'!$A$10:$K$50000,10,0))</f>
        <v/>
      </c>
      <c r="U859" s="230" t="str">
        <f>IF($K859="","",VLOOKUP($K859,'Tong hop'!$A$10:$K$50000,11,0))</f>
        <v/>
      </c>
      <c r="V859" s="231">
        <f t="shared" si="4"/>
        <v>0</v>
      </c>
      <c r="W859" s="231" t="str">
        <f t="shared" si="5"/>
        <v/>
      </c>
      <c r="X859" s="231">
        <f t="shared" si="6"/>
        <v>0</v>
      </c>
      <c r="Y859" s="231" t="str">
        <f t="shared" si="7"/>
        <v/>
      </c>
      <c r="Z859" s="232" t="str">
        <f t="shared" si="8"/>
        <v/>
      </c>
    </row>
    <row r="860" ht="15.75" customHeight="1">
      <c r="A860" s="112"/>
      <c r="B860" s="244"/>
      <c r="C860" s="245"/>
      <c r="D860" s="245"/>
      <c r="E860" s="220" t="str">
        <f>IF($D860="","",VLOOKUP($D860,DMKH!$A$9:$D$50006,2,0))</f>
        <v/>
      </c>
      <c r="F860" s="220" t="str">
        <f>IF($D860="","",VLOOKUP($D860,DMKH!$A$9:$D$50006,3,0))</f>
        <v/>
      </c>
      <c r="G860" s="220" t="str">
        <f>IF($D860="","",VLOOKUP($D860,DMKH!$A$9:$D$50006,4,0))</f>
        <v/>
      </c>
      <c r="H860" s="113"/>
      <c r="I860" s="113"/>
      <c r="J860" s="113"/>
      <c r="K860" s="112"/>
      <c r="L860" s="224" t="str">
        <f>IF($K860="","",VLOOKUP($K860,'Tong hop'!$A$10:$O$50000,2,0))</f>
        <v/>
      </c>
      <c r="M860" s="225" t="str">
        <f>IF($K860="","",VLOOKUP($K860,'Tong hop'!$A$10:$O$50000,3,0))</f>
        <v/>
      </c>
      <c r="N860" s="246"/>
      <c r="O860" s="227" t="str">
        <f t="shared" si="2"/>
        <v/>
      </c>
      <c r="P860" s="158"/>
      <c r="Q860" s="247"/>
      <c r="R860" s="229" t="str">
        <f>IF(LEFT(A860,2)="PX",IF(K860="",0,VLOOKUP(K860,'Tong hop'!$N$10:$O$50000,2,0)),"")</f>
        <v/>
      </c>
      <c r="S860" s="230">
        <f t="shared" si="3"/>
        <v>0</v>
      </c>
      <c r="T860" s="229" t="str">
        <f>IF($K860="","",VLOOKUP($K860,'Tong hop'!$A$10:$K$50000,10,0))</f>
        <v/>
      </c>
      <c r="U860" s="230" t="str">
        <f>IF($K860="","",VLOOKUP($K860,'Tong hop'!$A$10:$K$50000,11,0))</f>
        <v/>
      </c>
      <c r="V860" s="231">
        <f t="shared" si="4"/>
        <v>0</v>
      </c>
      <c r="W860" s="231" t="str">
        <f t="shared" si="5"/>
        <v/>
      </c>
      <c r="X860" s="231">
        <f t="shared" si="6"/>
        <v>0</v>
      </c>
      <c r="Y860" s="231" t="str">
        <f t="shared" si="7"/>
        <v/>
      </c>
      <c r="Z860" s="232" t="str">
        <f t="shared" si="8"/>
        <v/>
      </c>
    </row>
    <row r="861" ht="15.75" customHeight="1">
      <c r="A861" s="112"/>
      <c r="B861" s="244"/>
      <c r="C861" s="245"/>
      <c r="D861" s="245"/>
      <c r="E861" s="220" t="str">
        <f>IF($D861="","",VLOOKUP($D861,DMKH!$A$9:$D$50006,2,0))</f>
        <v/>
      </c>
      <c r="F861" s="220" t="str">
        <f>IF($D861="","",VLOOKUP($D861,DMKH!$A$9:$D$50006,3,0))</f>
        <v/>
      </c>
      <c r="G861" s="220" t="str">
        <f>IF($D861="","",VLOOKUP($D861,DMKH!$A$9:$D$50006,4,0))</f>
        <v/>
      </c>
      <c r="H861" s="113"/>
      <c r="I861" s="113"/>
      <c r="J861" s="113"/>
      <c r="K861" s="112"/>
      <c r="L861" s="224" t="str">
        <f>IF($K861="","",VLOOKUP($K861,'Tong hop'!$A$10:$O$50000,2,0))</f>
        <v/>
      </c>
      <c r="M861" s="225" t="str">
        <f>IF($K861="","",VLOOKUP($K861,'Tong hop'!$A$10:$O$50000,3,0))</f>
        <v/>
      </c>
      <c r="N861" s="246"/>
      <c r="O861" s="227" t="str">
        <f t="shared" si="2"/>
        <v/>
      </c>
      <c r="P861" s="158"/>
      <c r="Q861" s="247"/>
      <c r="R861" s="229" t="str">
        <f>IF(LEFT(A861,2)="PX",IF(K861="",0,VLOOKUP(K861,'Tong hop'!$N$10:$O$50000,2,0)),"")</f>
        <v/>
      </c>
      <c r="S861" s="230">
        <f t="shared" si="3"/>
        <v>0</v>
      </c>
      <c r="T861" s="229" t="str">
        <f>IF($K861="","",VLOOKUP($K861,'Tong hop'!$A$10:$K$50000,10,0))</f>
        <v/>
      </c>
      <c r="U861" s="230" t="str">
        <f>IF($K861="","",VLOOKUP($K861,'Tong hop'!$A$10:$K$50000,11,0))</f>
        <v/>
      </c>
      <c r="V861" s="231">
        <f t="shared" si="4"/>
        <v>0</v>
      </c>
      <c r="W861" s="231" t="str">
        <f t="shared" si="5"/>
        <v/>
      </c>
      <c r="X861" s="231">
        <f t="shared" si="6"/>
        <v>0</v>
      </c>
      <c r="Y861" s="231" t="str">
        <f t="shared" si="7"/>
        <v/>
      </c>
      <c r="Z861" s="232" t="str">
        <f t="shared" si="8"/>
        <v/>
      </c>
    </row>
    <row r="862" ht="15.75" customHeight="1">
      <c r="A862" s="112"/>
      <c r="B862" s="244"/>
      <c r="C862" s="245"/>
      <c r="D862" s="245"/>
      <c r="E862" s="220" t="str">
        <f>IF($D862="","",VLOOKUP($D862,DMKH!$A$9:$D$50006,2,0))</f>
        <v/>
      </c>
      <c r="F862" s="220" t="str">
        <f>IF($D862="","",VLOOKUP($D862,DMKH!$A$9:$D$50006,3,0))</f>
        <v/>
      </c>
      <c r="G862" s="220" t="str">
        <f>IF($D862="","",VLOOKUP($D862,DMKH!$A$9:$D$50006,4,0))</f>
        <v/>
      </c>
      <c r="H862" s="113"/>
      <c r="I862" s="113"/>
      <c r="J862" s="113"/>
      <c r="K862" s="112"/>
      <c r="L862" s="224" t="str">
        <f>IF($K862="","",VLOOKUP($K862,'Tong hop'!$A$10:$O$50000,2,0))</f>
        <v/>
      </c>
      <c r="M862" s="225" t="str">
        <f>IF($K862="","",VLOOKUP($K862,'Tong hop'!$A$10:$O$50000,3,0))</f>
        <v/>
      </c>
      <c r="N862" s="246"/>
      <c r="O862" s="227" t="str">
        <f t="shared" si="2"/>
        <v/>
      </c>
      <c r="P862" s="158"/>
      <c r="Q862" s="247"/>
      <c r="R862" s="229" t="str">
        <f>IF(LEFT(A862,2)="PX",IF(K862="",0,VLOOKUP(K862,'Tong hop'!$N$10:$O$50000,2,0)),"")</f>
        <v/>
      </c>
      <c r="S862" s="230">
        <f t="shared" si="3"/>
        <v>0</v>
      </c>
      <c r="T862" s="229" t="str">
        <f>IF($K862="","",VLOOKUP($K862,'Tong hop'!$A$10:$K$50000,10,0))</f>
        <v/>
      </c>
      <c r="U862" s="230" t="str">
        <f>IF($K862="","",VLOOKUP($K862,'Tong hop'!$A$10:$K$50000,11,0))</f>
        <v/>
      </c>
      <c r="V862" s="231">
        <f t="shared" si="4"/>
        <v>0</v>
      </c>
      <c r="W862" s="231" t="str">
        <f t="shared" si="5"/>
        <v/>
      </c>
      <c r="X862" s="231">
        <f t="shared" si="6"/>
        <v>0</v>
      </c>
      <c r="Y862" s="231" t="str">
        <f t="shared" si="7"/>
        <v/>
      </c>
      <c r="Z862" s="232" t="str">
        <f t="shared" si="8"/>
        <v/>
      </c>
    </row>
    <row r="863" ht="15.75" customHeight="1">
      <c r="A863" s="112"/>
      <c r="B863" s="244"/>
      <c r="C863" s="245"/>
      <c r="D863" s="245"/>
      <c r="E863" s="220" t="str">
        <f>IF($D863="","",VLOOKUP($D863,DMKH!$A$9:$D$50006,2,0))</f>
        <v/>
      </c>
      <c r="F863" s="220" t="str">
        <f>IF($D863="","",VLOOKUP($D863,DMKH!$A$9:$D$50006,3,0))</f>
        <v/>
      </c>
      <c r="G863" s="220" t="str">
        <f>IF($D863="","",VLOOKUP($D863,DMKH!$A$9:$D$50006,4,0))</f>
        <v/>
      </c>
      <c r="H863" s="113"/>
      <c r="I863" s="113"/>
      <c r="J863" s="113"/>
      <c r="K863" s="112"/>
      <c r="L863" s="224" t="str">
        <f>IF($K863="","",VLOOKUP($K863,'Tong hop'!$A$10:$O$50000,2,0))</f>
        <v/>
      </c>
      <c r="M863" s="225" t="str">
        <f>IF($K863="","",VLOOKUP($K863,'Tong hop'!$A$10:$O$50000,3,0))</f>
        <v/>
      </c>
      <c r="N863" s="246"/>
      <c r="O863" s="227" t="str">
        <f t="shared" si="2"/>
        <v/>
      </c>
      <c r="P863" s="158"/>
      <c r="Q863" s="247"/>
      <c r="R863" s="229" t="str">
        <f>IF(LEFT(A863,2)="PX",IF(K863="",0,VLOOKUP(K863,'Tong hop'!$N$10:$O$50000,2,0)),"")</f>
        <v/>
      </c>
      <c r="S863" s="230">
        <f t="shared" si="3"/>
        <v>0</v>
      </c>
      <c r="T863" s="229" t="str">
        <f>IF($K863="","",VLOOKUP($K863,'Tong hop'!$A$10:$K$50000,10,0))</f>
        <v/>
      </c>
      <c r="U863" s="230" t="str">
        <f>IF($K863="","",VLOOKUP($K863,'Tong hop'!$A$10:$K$50000,11,0))</f>
        <v/>
      </c>
      <c r="V863" s="231">
        <f t="shared" si="4"/>
        <v>0</v>
      </c>
      <c r="W863" s="231" t="str">
        <f t="shared" si="5"/>
        <v/>
      </c>
      <c r="X863" s="231">
        <f t="shared" si="6"/>
        <v>0</v>
      </c>
      <c r="Y863" s="231" t="str">
        <f t="shared" si="7"/>
        <v/>
      </c>
      <c r="Z863" s="232" t="str">
        <f t="shared" si="8"/>
        <v/>
      </c>
    </row>
    <row r="864" ht="15.75" customHeight="1">
      <c r="A864" s="112"/>
      <c r="B864" s="244"/>
      <c r="C864" s="245"/>
      <c r="D864" s="245"/>
      <c r="E864" s="220" t="str">
        <f>IF($D864="","",VLOOKUP($D864,DMKH!$A$9:$D$50006,2,0))</f>
        <v/>
      </c>
      <c r="F864" s="220" t="str">
        <f>IF($D864="","",VLOOKUP($D864,DMKH!$A$9:$D$50006,3,0))</f>
        <v/>
      </c>
      <c r="G864" s="220" t="str">
        <f>IF($D864="","",VLOOKUP($D864,DMKH!$A$9:$D$50006,4,0))</f>
        <v/>
      </c>
      <c r="H864" s="113"/>
      <c r="I864" s="113"/>
      <c r="J864" s="113"/>
      <c r="K864" s="112"/>
      <c r="L864" s="224" t="str">
        <f>IF($K864="","",VLOOKUP($K864,'Tong hop'!$A$10:$O$50000,2,0))</f>
        <v/>
      </c>
      <c r="M864" s="225" t="str">
        <f>IF($K864="","",VLOOKUP($K864,'Tong hop'!$A$10:$O$50000,3,0))</f>
        <v/>
      </c>
      <c r="N864" s="246"/>
      <c r="O864" s="227" t="str">
        <f t="shared" si="2"/>
        <v/>
      </c>
      <c r="P864" s="158"/>
      <c r="Q864" s="247"/>
      <c r="R864" s="229" t="str">
        <f>IF(LEFT(A864,2)="PX",IF(K864="",0,VLOOKUP(K864,'Tong hop'!$N$10:$O$50000,2,0)),"")</f>
        <v/>
      </c>
      <c r="S864" s="230">
        <f t="shared" si="3"/>
        <v>0</v>
      </c>
      <c r="T864" s="229" t="str">
        <f>IF($K864="","",VLOOKUP($K864,'Tong hop'!$A$10:$K$50000,10,0))</f>
        <v/>
      </c>
      <c r="U864" s="230" t="str">
        <f>IF($K864="","",VLOOKUP($K864,'Tong hop'!$A$10:$K$50000,11,0))</f>
        <v/>
      </c>
      <c r="V864" s="231">
        <f t="shared" si="4"/>
        <v>0</v>
      </c>
      <c r="W864" s="231" t="str">
        <f t="shared" si="5"/>
        <v/>
      </c>
      <c r="X864" s="231">
        <f t="shared" si="6"/>
        <v>0</v>
      </c>
      <c r="Y864" s="231" t="str">
        <f t="shared" si="7"/>
        <v/>
      </c>
      <c r="Z864" s="232" t="str">
        <f t="shared" si="8"/>
        <v/>
      </c>
    </row>
    <row r="865" ht="15.75" customHeight="1">
      <c r="A865" s="112"/>
      <c r="B865" s="244"/>
      <c r="C865" s="245"/>
      <c r="D865" s="245"/>
      <c r="E865" s="220" t="str">
        <f>IF($D865="","",VLOOKUP($D865,DMKH!$A$9:$D$50006,2,0))</f>
        <v/>
      </c>
      <c r="F865" s="220" t="str">
        <f>IF($D865="","",VLOOKUP($D865,DMKH!$A$9:$D$50006,3,0))</f>
        <v/>
      </c>
      <c r="G865" s="220" t="str">
        <f>IF($D865="","",VLOOKUP($D865,DMKH!$A$9:$D$50006,4,0))</f>
        <v/>
      </c>
      <c r="H865" s="113"/>
      <c r="I865" s="113"/>
      <c r="J865" s="113"/>
      <c r="K865" s="112"/>
      <c r="L865" s="224" t="str">
        <f>IF($K865="","",VLOOKUP($K865,'Tong hop'!$A$10:$O$50000,2,0))</f>
        <v/>
      </c>
      <c r="M865" s="225" t="str">
        <f>IF($K865="","",VLOOKUP($K865,'Tong hop'!$A$10:$O$50000,3,0))</f>
        <v/>
      </c>
      <c r="N865" s="246"/>
      <c r="O865" s="227" t="str">
        <f t="shared" si="2"/>
        <v/>
      </c>
      <c r="P865" s="158"/>
      <c r="Q865" s="247"/>
      <c r="R865" s="229" t="str">
        <f>IF(LEFT(A865,2)="PX",IF(K865="",0,VLOOKUP(K865,'Tong hop'!$N$10:$O$50000,2,0)),"")</f>
        <v/>
      </c>
      <c r="S865" s="230">
        <f t="shared" si="3"/>
        <v>0</v>
      </c>
      <c r="T865" s="229" t="str">
        <f>IF($K865="","",VLOOKUP($K865,'Tong hop'!$A$10:$K$50000,10,0))</f>
        <v/>
      </c>
      <c r="U865" s="230" t="str">
        <f>IF($K865="","",VLOOKUP($K865,'Tong hop'!$A$10:$K$50000,11,0))</f>
        <v/>
      </c>
      <c r="V865" s="231">
        <f t="shared" si="4"/>
        <v>0</v>
      </c>
      <c r="W865" s="231" t="str">
        <f t="shared" si="5"/>
        <v/>
      </c>
      <c r="X865" s="231">
        <f t="shared" si="6"/>
        <v>0</v>
      </c>
      <c r="Y865" s="231" t="str">
        <f t="shared" si="7"/>
        <v/>
      </c>
      <c r="Z865" s="232" t="str">
        <f t="shared" si="8"/>
        <v/>
      </c>
    </row>
    <row r="866" ht="15.75" customHeight="1">
      <c r="A866" s="112"/>
      <c r="B866" s="244"/>
      <c r="C866" s="245"/>
      <c r="D866" s="245"/>
      <c r="E866" s="220" t="str">
        <f>IF($D866="","",VLOOKUP($D866,DMKH!$A$9:$D$50006,2,0))</f>
        <v/>
      </c>
      <c r="F866" s="220" t="str">
        <f>IF($D866="","",VLOOKUP($D866,DMKH!$A$9:$D$50006,3,0))</f>
        <v/>
      </c>
      <c r="G866" s="220" t="str">
        <f>IF($D866="","",VLOOKUP($D866,DMKH!$A$9:$D$50006,4,0))</f>
        <v/>
      </c>
      <c r="H866" s="113"/>
      <c r="I866" s="113"/>
      <c r="J866" s="113"/>
      <c r="K866" s="112"/>
      <c r="L866" s="224" t="str">
        <f>IF($K866="","",VLOOKUP($K866,'Tong hop'!$A$10:$O$50000,2,0))</f>
        <v/>
      </c>
      <c r="M866" s="225" t="str">
        <f>IF($K866="","",VLOOKUP($K866,'Tong hop'!$A$10:$O$50000,3,0))</f>
        <v/>
      </c>
      <c r="N866" s="246"/>
      <c r="O866" s="227" t="str">
        <f t="shared" si="2"/>
        <v/>
      </c>
      <c r="P866" s="158"/>
      <c r="Q866" s="247"/>
      <c r="R866" s="229" t="str">
        <f>IF(LEFT(A866,2)="PX",IF(K866="",0,VLOOKUP(K866,'Tong hop'!$N$10:$O$50000,2,0)),"")</f>
        <v/>
      </c>
      <c r="S866" s="230">
        <f t="shared" si="3"/>
        <v>0</v>
      </c>
      <c r="T866" s="229" t="str">
        <f>IF($K866="","",VLOOKUP($K866,'Tong hop'!$A$10:$K$50000,10,0))</f>
        <v/>
      </c>
      <c r="U866" s="230" t="str">
        <f>IF($K866="","",VLOOKUP($K866,'Tong hop'!$A$10:$K$50000,11,0))</f>
        <v/>
      </c>
      <c r="V866" s="231">
        <f t="shared" si="4"/>
        <v>0</v>
      </c>
      <c r="W866" s="231" t="str">
        <f t="shared" si="5"/>
        <v/>
      </c>
      <c r="X866" s="231">
        <f t="shared" si="6"/>
        <v>0</v>
      </c>
      <c r="Y866" s="231" t="str">
        <f t="shared" si="7"/>
        <v/>
      </c>
      <c r="Z866" s="232" t="str">
        <f t="shared" si="8"/>
        <v/>
      </c>
    </row>
    <row r="867" ht="15.75" customHeight="1">
      <c r="A867" s="112"/>
      <c r="B867" s="244"/>
      <c r="C867" s="245"/>
      <c r="D867" s="245"/>
      <c r="E867" s="220" t="str">
        <f>IF($D867="","",VLOOKUP($D867,DMKH!$A$9:$D$50006,2,0))</f>
        <v/>
      </c>
      <c r="F867" s="220" t="str">
        <f>IF($D867="","",VLOOKUP($D867,DMKH!$A$9:$D$50006,3,0))</f>
        <v/>
      </c>
      <c r="G867" s="220" t="str">
        <f>IF($D867="","",VLOOKUP($D867,DMKH!$A$9:$D$50006,4,0))</f>
        <v/>
      </c>
      <c r="H867" s="113"/>
      <c r="I867" s="113"/>
      <c r="J867" s="113"/>
      <c r="K867" s="112"/>
      <c r="L867" s="224" t="str">
        <f>IF($K867="","",VLOOKUP($K867,'Tong hop'!$A$10:$O$50000,2,0))</f>
        <v/>
      </c>
      <c r="M867" s="225" t="str">
        <f>IF($K867="","",VLOOKUP($K867,'Tong hop'!$A$10:$O$50000,3,0))</f>
        <v/>
      </c>
      <c r="N867" s="246"/>
      <c r="O867" s="227" t="str">
        <f t="shared" si="2"/>
        <v/>
      </c>
      <c r="P867" s="158"/>
      <c r="Q867" s="247"/>
      <c r="R867" s="229" t="str">
        <f>IF(LEFT(A867,2)="PX",IF(K867="",0,VLOOKUP(K867,'Tong hop'!$N$10:$O$50000,2,0)),"")</f>
        <v/>
      </c>
      <c r="S867" s="230">
        <f t="shared" si="3"/>
        <v>0</v>
      </c>
      <c r="T867" s="229" t="str">
        <f>IF($K867="","",VLOOKUP($K867,'Tong hop'!$A$10:$K$50000,10,0))</f>
        <v/>
      </c>
      <c r="U867" s="230" t="str">
        <f>IF($K867="","",VLOOKUP($K867,'Tong hop'!$A$10:$K$50000,11,0))</f>
        <v/>
      </c>
      <c r="V867" s="231">
        <f t="shared" si="4"/>
        <v>0</v>
      </c>
      <c r="W867" s="231" t="str">
        <f t="shared" si="5"/>
        <v/>
      </c>
      <c r="X867" s="231">
        <f t="shared" si="6"/>
        <v>0</v>
      </c>
      <c r="Y867" s="231" t="str">
        <f t="shared" si="7"/>
        <v/>
      </c>
      <c r="Z867" s="232" t="str">
        <f t="shared" si="8"/>
        <v/>
      </c>
    </row>
    <row r="868" ht="15.75" customHeight="1">
      <c r="A868" s="112"/>
      <c r="B868" s="244"/>
      <c r="C868" s="245"/>
      <c r="D868" s="245"/>
      <c r="E868" s="220" t="str">
        <f>IF($D868="","",VLOOKUP($D868,DMKH!$A$9:$D$50006,2,0))</f>
        <v/>
      </c>
      <c r="F868" s="220" t="str">
        <f>IF($D868="","",VLOOKUP($D868,DMKH!$A$9:$D$50006,3,0))</f>
        <v/>
      </c>
      <c r="G868" s="220" t="str">
        <f>IF($D868="","",VLOOKUP($D868,DMKH!$A$9:$D$50006,4,0))</f>
        <v/>
      </c>
      <c r="H868" s="113"/>
      <c r="I868" s="113"/>
      <c r="J868" s="113"/>
      <c r="K868" s="112"/>
      <c r="L868" s="224" t="str">
        <f>IF($K868="","",VLOOKUP($K868,'Tong hop'!$A$10:$O$50000,2,0))</f>
        <v/>
      </c>
      <c r="M868" s="225" t="str">
        <f>IF($K868="","",VLOOKUP($K868,'Tong hop'!$A$10:$O$50000,3,0))</f>
        <v/>
      </c>
      <c r="N868" s="246"/>
      <c r="O868" s="227" t="str">
        <f t="shared" si="2"/>
        <v/>
      </c>
      <c r="P868" s="158"/>
      <c r="Q868" s="247"/>
      <c r="R868" s="229" t="str">
        <f>IF(LEFT(A868,2)="PX",IF(K868="",0,VLOOKUP(K868,'Tong hop'!$N$10:$O$50000,2,0)),"")</f>
        <v/>
      </c>
      <c r="S868" s="230">
        <f t="shared" si="3"/>
        <v>0</v>
      </c>
      <c r="T868" s="229" t="str">
        <f>IF($K868="","",VLOOKUP($K868,'Tong hop'!$A$10:$K$50000,10,0))</f>
        <v/>
      </c>
      <c r="U868" s="230" t="str">
        <f>IF($K868="","",VLOOKUP($K868,'Tong hop'!$A$10:$K$50000,11,0))</f>
        <v/>
      </c>
      <c r="V868" s="231">
        <f t="shared" si="4"/>
        <v>0</v>
      </c>
      <c r="W868" s="231" t="str">
        <f t="shared" si="5"/>
        <v/>
      </c>
      <c r="X868" s="231">
        <f t="shared" si="6"/>
        <v>0</v>
      </c>
      <c r="Y868" s="231" t="str">
        <f t="shared" si="7"/>
        <v/>
      </c>
      <c r="Z868" s="232" t="str">
        <f t="shared" si="8"/>
        <v/>
      </c>
    </row>
    <row r="869" ht="15.75" customHeight="1">
      <c r="A869" s="112"/>
      <c r="B869" s="244"/>
      <c r="C869" s="245"/>
      <c r="D869" s="245"/>
      <c r="E869" s="220" t="str">
        <f>IF($D869="","",VLOOKUP($D869,DMKH!$A$9:$D$50006,2,0))</f>
        <v/>
      </c>
      <c r="F869" s="220" t="str">
        <f>IF($D869="","",VLOOKUP($D869,DMKH!$A$9:$D$50006,3,0))</f>
        <v/>
      </c>
      <c r="G869" s="220" t="str">
        <f>IF($D869="","",VLOOKUP($D869,DMKH!$A$9:$D$50006,4,0))</f>
        <v/>
      </c>
      <c r="H869" s="113"/>
      <c r="I869" s="113"/>
      <c r="J869" s="113"/>
      <c r="K869" s="112"/>
      <c r="L869" s="224" t="str">
        <f>IF($K869="","",VLOOKUP($K869,'Tong hop'!$A$10:$O$50000,2,0))</f>
        <v/>
      </c>
      <c r="M869" s="225" t="str">
        <f>IF($K869="","",VLOOKUP($K869,'Tong hop'!$A$10:$O$50000,3,0))</f>
        <v/>
      </c>
      <c r="N869" s="246"/>
      <c r="O869" s="227" t="str">
        <f t="shared" si="2"/>
        <v/>
      </c>
      <c r="P869" s="158"/>
      <c r="Q869" s="247"/>
      <c r="R869" s="229" t="str">
        <f>IF(LEFT(A869,2)="PX",IF(K869="",0,VLOOKUP(K869,'Tong hop'!$N$10:$O$50000,2,0)),"")</f>
        <v/>
      </c>
      <c r="S869" s="230">
        <f t="shared" si="3"/>
        <v>0</v>
      </c>
      <c r="T869" s="229" t="str">
        <f>IF($K869="","",VLOOKUP($K869,'Tong hop'!$A$10:$K$50000,10,0))</f>
        <v/>
      </c>
      <c r="U869" s="230" t="str">
        <f>IF($K869="","",VLOOKUP($K869,'Tong hop'!$A$10:$K$50000,11,0))</f>
        <v/>
      </c>
      <c r="V869" s="231">
        <f t="shared" si="4"/>
        <v>0</v>
      </c>
      <c r="W869" s="231" t="str">
        <f t="shared" si="5"/>
        <v/>
      </c>
      <c r="X869" s="231">
        <f t="shared" si="6"/>
        <v>0</v>
      </c>
      <c r="Y869" s="231" t="str">
        <f t="shared" si="7"/>
        <v/>
      </c>
      <c r="Z869" s="232" t="str">
        <f t="shared" si="8"/>
        <v/>
      </c>
    </row>
    <row r="870" ht="15.75" customHeight="1">
      <c r="A870" s="112"/>
      <c r="B870" s="244"/>
      <c r="C870" s="245"/>
      <c r="D870" s="245"/>
      <c r="E870" s="220" t="str">
        <f>IF($D870="","",VLOOKUP($D870,DMKH!$A$9:$D$50006,2,0))</f>
        <v/>
      </c>
      <c r="F870" s="220" t="str">
        <f>IF($D870="","",VLOOKUP($D870,DMKH!$A$9:$D$50006,3,0))</f>
        <v/>
      </c>
      <c r="G870" s="220" t="str">
        <f>IF($D870="","",VLOOKUP($D870,DMKH!$A$9:$D$50006,4,0))</f>
        <v/>
      </c>
      <c r="H870" s="113"/>
      <c r="I870" s="113"/>
      <c r="J870" s="113"/>
      <c r="K870" s="112"/>
      <c r="L870" s="224" t="str">
        <f>IF($K870="","",VLOOKUP($K870,'Tong hop'!$A$10:$O$50000,2,0))</f>
        <v/>
      </c>
      <c r="M870" s="225" t="str">
        <f>IF($K870="","",VLOOKUP($K870,'Tong hop'!$A$10:$O$50000,3,0))</f>
        <v/>
      </c>
      <c r="N870" s="246"/>
      <c r="O870" s="227" t="str">
        <f t="shared" si="2"/>
        <v/>
      </c>
      <c r="P870" s="158"/>
      <c r="Q870" s="247"/>
      <c r="R870" s="229" t="str">
        <f>IF(LEFT(A870,2)="PX",IF(K870="",0,VLOOKUP(K870,'Tong hop'!$N$10:$O$50000,2,0)),"")</f>
        <v/>
      </c>
      <c r="S870" s="230">
        <f t="shared" si="3"/>
        <v>0</v>
      </c>
      <c r="T870" s="229" t="str">
        <f>IF($K870="","",VLOOKUP($K870,'Tong hop'!$A$10:$K$50000,10,0))</f>
        <v/>
      </c>
      <c r="U870" s="230" t="str">
        <f>IF($K870="","",VLOOKUP($K870,'Tong hop'!$A$10:$K$50000,11,0))</f>
        <v/>
      </c>
      <c r="V870" s="231">
        <f t="shared" si="4"/>
        <v>0</v>
      </c>
      <c r="W870" s="231" t="str">
        <f t="shared" si="5"/>
        <v/>
      </c>
      <c r="X870" s="231">
        <f t="shared" si="6"/>
        <v>0</v>
      </c>
      <c r="Y870" s="231" t="str">
        <f t="shared" si="7"/>
        <v/>
      </c>
      <c r="Z870" s="232" t="str">
        <f t="shared" si="8"/>
        <v/>
      </c>
    </row>
    <row r="871" ht="15.75" customHeight="1">
      <c r="A871" s="112"/>
      <c r="B871" s="244"/>
      <c r="C871" s="245"/>
      <c r="D871" s="245"/>
      <c r="E871" s="220" t="str">
        <f>IF($D871="","",VLOOKUP($D871,DMKH!$A$9:$D$50006,2,0))</f>
        <v/>
      </c>
      <c r="F871" s="220" t="str">
        <f>IF($D871="","",VLOOKUP($D871,DMKH!$A$9:$D$50006,3,0))</f>
        <v/>
      </c>
      <c r="G871" s="220" t="str">
        <f>IF($D871="","",VLOOKUP($D871,DMKH!$A$9:$D$50006,4,0))</f>
        <v/>
      </c>
      <c r="H871" s="113"/>
      <c r="I871" s="113"/>
      <c r="J871" s="113"/>
      <c r="K871" s="112"/>
      <c r="L871" s="224" t="str">
        <f>IF($K871="","",VLOOKUP($K871,'Tong hop'!$A$10:$O$50000,2,0))</f>
        <v/>
      </c>
      <c r="M871" s="225" t="str">
        <f>IF($K871="","",VLOOKUP($K871,'Tong hop'!$A$10:$O$50000,3,0))</f>
        <v/>
      </c>
      <c r="N871" s="246"/>
      <c r="O871" s="227" t="str">
        <f t="shared" si="2"/>
        <v/>
      </c>
      <c r="P871" s="158"/>
      <c r="Q871" s="247"/>
      <c r="R871" s="229" t="str">
        <f>IF(LEFT(A871,2)="PX",IF(K871="",0,VLOOKUP(K871,'Tong hop'!$N$10:$O$50000,2,0)),"")</f>
        <v/>
      </c>
      <c r="S871" s="230">
        <f t="shared" si="3"/>
        <v>0</v>
      </c>
      <c r="T871" s="229" t="str">
        <f>IF($K871="","",VLOOKUP($K871,'Tong hop'!$A$10:$K$50000,10,0))</f>
        <v/>
      </c>
      <c r="U871" s="230" t="str">
        <f>IF($K871="","",VLOOKUP($K871,'Tong hop'!$A$10:$K$50000,11,0))</f>
        <v/>
      </c>
      <c r="V871" s="231">
        <f t="shared" si="4"/>
        <v>0</v>
      </c>
      <c r="W871" s="231" t="str">
        <f t="shared" si="5"/>
        <v/>
      </c>
      <c r="X871" s="231">
        <f t="shared" si="6"/>
        <v>0</v>
      </c>
      <c r="Y871" s="231" t="str">
        <f t="shared" si="7"/>
        <v/>
      </c>
      <c r="Z871" s="232" t="str">
        <f t="shared" si="8"/>
        <v/>
      </c>
    </row>
    <row r="872" ht="15.75" customHeight="1">
      <c r="A872" s="112"/>
      <c r="B872" s="244"/>
      <c r="C872" s="245"/>
      <c r="D872" s="245"/>
      <c r="E872" s="220" t="str">
        <f>IF($D872="","",VLOOKUP($D872,DMKH!$A$9:$D$50006,2,0))</f>
        <v/>
      </c>
      <c r="F872" s="220" t="str">
        <f>IF($D872="","",VLOOKUP($D872,DMKH!$A$9:$D$50006,3,0))</f>
        <v/>
      </c>
      <c r="G872" s="220" t="str">
        <f>IF($D872="","",VLOOKUP($D872,DMKH!$A$9:$D$50006,4,0))</f>
        <v/>
      </c>
      <c r="H872" s="113"/>
      <c r="I872" s="113"/>
      <c r="J872" s="113"/>
      <c r="K872" s="112"/>
      <c r="L872" s="224" t="str">
        <f>IF($K872="","",VLOOKUP($K872,'Tong hop'!$A$10:$O$50000,2,0))</f>
        <v/>
      </c>
      <c r="M872" s="225" t="str">
        <f>IF($K872="","",VLOOKUP($K872,'Tong hop'!$A$10:$O$50000,3,0))</f>
        <v/>
      </c>
      <c r="N872" s="246"/>
      <c r="O872" s="227" t="str">
        <f t="shared" si="2"/>
        <v/>
      </c>
      <c r="P872" s="158"/>
      <c r="Q872" s="247"/>
      <c r="R872" s="229" t="str">
        <f>IF(LEFT(A872,2)="PX",IF(K872="",0,VLOOKUP(K872,'Tong hop'!$N$10:$O$50000,2,0)),"")</f>
        <v/>
      </c>
      <c r="S872" s="230">
        <f t="shared" si="3"/>
        <v>0</v>
      </c>
      <c r="T872" s="229" t="str">
        <f>IF($K872="","",VLOOKUP($K872,'Tong hop'!$A$10:$K$50000,10,0))</f>
        <v/>
      </c>
      <c r="U872" s="230" t="str">
        <f>IF($K872="","",VLOOKUP($K872,'Tong hop'!$A$10:$K$50000,11,0))</f>
        <v/>
      </c>
      <c r="V872" s="231">
        <f t="shared" si="4"/>
        <v>0</v>
      </c>
      <c r="W872" s="231" t="str">
        <f t="shared" si="5"/>
        <v/>
      </c>
      <c r="X872" s="231">
        <f t="shared" si="6"/>
        <v>0</v>
      </c>
      <c r="Y872" s="231" t="str">
        <f t="shared" si="7"/>
        <v/>
      </c>
      <c r="Z872" s="232" t="str">
        <f t="shared" si="8"/>
        <v/>
      </c>
    </row>
    <row r="873" ht="15.75" customHeight="1">
      <c r="A873" s="112"/>
      <c r="B873" s="244"/>
      <c r="C873" s="245"/>
      <c r="D873" s="245"/>
      <c r="E873" s="220" t="str">
        <f>IF($D873="","",VLOOKUP($D873,DMKH!$A$9:$D$50006,2,0))</f>
        <v/>
      </c>
      <c r="F873" s="220" t="str">
        <f>IF($D873="","",VLOOKUP($D873,DMKH!$A$9:$D$50006,3,0))</f>
        <v/>
      </c>
      <c r="G873" s="220" t="str">
        <f>IF($D873="","",VLOOKUP($D873,DMKH!$A$9:$D$50006,4,0))</f>
        <v/>
      </c>
      <c r="H873" s="113"/>
      <c r="I873" s="113"/>
      <c r="J873" s="113"/>
      <c r="K873" s="112"/>
      <c r="L873" s="224" t="str">
        <f>IF($K873="","",VLOOKUP($K873,'Tong hop'!$A$10:$O$50000,2,0))</f>
        <v/>
      </c>
      <c r="M873" s="225" t="str">
        <f>IF($K873="","",VLOOKUP($K873,'Tong hop'!$A$10:$O$50000,3,0))</f>
        <v/>
      </c>
      <c r="N873" s="246"/>
      <c r="O873" s="227" t="str">
        <f t="shared" si="2"/>
        <v/>
      </c>
      <c r="P873" s="158"/>
      <c r="Q873" s="247"/>
      <c r="R873" s="229" t="str">
        <f>IF(LEFT(A873,2)="PX",IF(K873="",0,VLOOKUP(K873,'Tong hop'!$N$10:$O$50000,2,0)),"")</f>
        <v/>
      </c>
      <c r="S873" s="230">
        <f t="shared" si="3"/>
        <v>0</v>
      </c>
      <c r="T873" s="229" t="str">
        <f>IF($K873="","",VLOOKUP($K873,'Tong hop'!$A$10:$K$50000,10,0))</f>
        <v/>
      </c>
      <c r="U873" s="230" t="str">
        <f>IF($K873="","",VLOOKUP($K873,'Tong hop'!$A$10:$K$50000,11,0))</f>
        <v/>
      </c>
      <c r="V873" s="231">
        <f t="shared" si="4"/>
        <v>0</v>
      </c>
      <c r="W873" s="231" t="str">
        <f t="shared" si="5"/>
        <v/>
      </c>
      <c r="X873" s="231">
        <f t="shared" si="6"/>
        <v>0</v>
      </c>
      <c r="Y873" s="231" t="str">
        <f t="shared" si="7"/>
        <v/>
      </c>
      <c r="Z873" s="232" t="str">
        <f t="shared" si="8"/>
        <v/>
      </c>
    </row>
    <row r="874" ht="15.75" customHeight="1">
      <c r="A874" s="112"/>
      <c r="B874" s="244"/>
      <c r="C874" s="245"/>
      <c r="D874" s="245"/>
      <c r="E874" s="220" t="str">
        <f>IF($D874="","",VLOOKUP($D874,DMKH!$A$9:$D$50006,2,0))</f>
        <v/>
      </c>
      <c r="F874" s="220" t="str">
        <f>IF($D874="","",VLOOKUP($D874,DMKH!$A$9:$D$50006,3,0))</f>
        <v/>
      </c>
      <c r="G874" s="220" t="str">
        <f>IF($D874="","",VLOOKUP($D874,DMKH!$A$9:$D$50006,4,0))</f>
        <v/>
      </c>
      <c r="H874" s="113"/>
      <c r="I874" s="113"/>
      <c r="J874" s="113"/>
      <c r="K874" s="112"/>
      <c r="L874" s="224" t="str">
        <f>IF($K874="","",VLOOKUP($K874,'Tong hop'!$A$10:$O$50000,2,0))</f>
        <v/>
      </c>
      <c r="M874" s="225" t="str">
        <f>IF($K874="","",VLOOKUP($K874,'Tong hop'!$A$10:$O$50000,3,0))</f>
        <v/>
      </c>
      <c r="N874" s="246"/>
      <c r="O874" s="227" t="str">
        <f t="shared" si="2"/>
        <v/>
      </c>
      <c r="P874" s="158"/>
      <c r="Q874" s="247"/>
      <c r="R874" s="229" t="str">
        <f>IF(LEFT(A874,2)="PX",IF(K874="",0,VLOOKUP(K874,'Tong hop'!$N$10:$O$50000,2,0)),"")</f>
        <v/>
      </c>
      <c r="S874" s="230">
        <f t="shared" si="3"/>
        <v>0</v>
      </c>
      <c r="T874" s="229" t="str">
        <f>IF($K874="","",VLOOKUP($K874,'Tong hop'!$A$10:$K$50000,10,0))</f>
        <v/>
      </c>
      <c r="U874" s="230" t="str">
        <f>IF($K874="","",VLOOKUP($K874,'Tong hop'!$A$10:$K$50000,11,0))</f>
        <v/>
      </c>
      <c r="V874" s="231">
        <f t="shared" si="4"/>
        <v>0</v>
      </c>
      <c r="W874" s="231" t="str">
        <f t="shared" si="5"/>
        <v/>
      </c>
      <c r="X874" s="231">
        <f t="shared" si="6"/>
        <v>0</v>
      </c>
      <c r="Y874" s="231" t="str">
        <f t="shared" si="7"/>
        <v/>
      </c>
      <c r="Z874" s="232" t="str">
        <f t="shared" si="8"/>
        <v/>
      </c>
    </row>
    <row r="875" ht="15.75" customHeight="1">
      <c r="A875" s="112"/>
      <c r="B875" s="244"/>
      <c r="C875" s="245"/>
      <c r="D875" s="245"/>
      <c r="E875" s="220" t="str">
        <f>IF($D875="","",VLOOKUP($D875,DMKH!$A$9:$D$50006,2,0))</f>
        <v/>
      </c>
      <c r="F875" s="220" t="str">
        <f>IF($D875="","",VLOOKUP($D875,DMKH!$A$9:$D$50006,3,0))</f>
        <v/>
      </c>
      <c r="G875" s="220" t="str">
        <f>IF($D875="","",VLOOKUP($D875,DMKH!$A$9:$D$50006,4,0))</f>
        <v/>
      </c>
      <c r="H875" s="113"/>
      <c r="I875" s="113"/>
      <c r="J875" s="113"/>
      <c r="K875" s="112"/>
      <c r="L875" s="224" t="str">
        <f>IF($K875="","",VLOOKUP($K875,'Tong hop'!$A$10:$O$50000,2,0))</f>
        <v/>
      </c>
      <c r="M875" s="225" t="str">
        <f>IF($K875="","",VLOOKUP($K875,'Tong hop'!$A$10:$O$50000,3,0))</f>
        <v/>
      </c>
      <c r="N875" s="246"/>
      <c r="O875" s="227" t="str">
        <f t="shared" si="2"/>
        <v/>
      </c>
      <c r="P875" s="158"/>
      <c r="Q875" s="247"/>
      <c r="R875" s="229" t="str">
        <f>IF(LEFT(A875,2)="PX",IF(K875="",0,VLOOKUP(K875,'Tong hop'!$N$10:$O$50000,2,0)),"")</f>
        <v/>
      </c>
      <c r="S875" s="230">
        <f t="shared" si="3"/>
        <v>0</v>
      </c>
      <c r="T875" s="229" t="str">
        <f>IF($K875="","",VLOOKUP($K875,'Tong hop'!$A$10:$K$50000,10,0))</f>
        <v/>
      </c>
      <c r="U875" s="230" t="str">
        <f>IF($K875="","",VLOOKUP($K875,'Tong hop'!$A$10:$K$50000,11,0))</f>
        <v/>
      </c>
      <c r="V875" s="231">
        <f t="shared" si="4"/>
        <v>0</v>
      </c>
      <c r="W875" s="231" t="str">
        <f t="shared" si="5"/>
        <v/>
      </c>
      <c r="X875" s="231">
        <f t="shared" si="6"/>
        <v>0</v>
      </c>
      <c r="Y875" s="231" t="str">
        <f t="shared" si="7"/>
        <v/>
      </c>
      <c r="Z875" s="232" t="str">
        <f t="shared" si="8"/>
        <v/>
      </c>
    </row>
    <row r="876" ht="15.75" customHeight="1">
      <c r="A876" s="112"/>
      <c r="B876" s="244"/>
      <c r="C876" s="245"/>
      <c r="D876" s="245"/>
      <c r="E876" s="220" t="str">
        <f>IF($D876="","",VLOOKUP($D876,DMKH!$A$9:$D$50006,2,0))</f>
        <v/>
      </c>
      <c r="F876" s="220" t="str">
        <f>IF($D876="","",VLOOKUP($D876,DMKH!$A$9:$D$50006,3,0))</f>
        <v/>
      </c>
      <c r="G876" s="220" t="str">
        <f>IF($D876="","",VLOOKUP($D876,DMKH!$A$9:$D$50006,4,0))</f>
        <v/>
      </c>
      <c r="H876" s="113"/>
      <c r="I876" s="113"/>
      <c r="J876" s="113"/>
      <c r="K876" s="112"/>
      <c r="L876" s="224" t="str">
        <f>IF($K876="","",VLOOKUP($K876,'Tong hop'!$A$10:$O$50000,2,0))</f>
        <v/>
      </c>
      <c r="M876" s="225" t="str">
        <f>IF($K876="","",VLOOKUP($K876,'Tong hop'!$A$10:$O$50000,3,0))</f>
        <v/>
      </c>
      <c r="N876" s="246"/>
      <c r="O876" s="227" t="str">
        <f t="shared" si="2"/>
        <v/>
      </c>
      <c r="P876" s="158"/>
      <c r="Q876" s="247"/>
      <c r="R876" s="229" t="str">
        <f>IF(LEFT(A876,2)="PX",IF(K876="",0,VLOOKUP(K876,'Tong hop'!$N$10:$O$50000,2,0)),"")</f>
        <v/>
      </c>
      <c r="S876" s="230">
        <f t="shared" si="3"/>
        <v>0</v>
      </c>
      <c r="T876" s="229" t="str">
        <f>IF($K876="","",VLOOKUP($K876,'Tong hop'!$A$10:$K$50000,10,0))</f>
        <v/>
      </c>
      <c r="U876" s="230" t="str">
        <f>IF($K876="","",VLOOKUP($K876,'Tong hop'!$A$10:$K$50000,11,0))</f>
        <v/>
      </c>
      <c r="V876" s="231">
        <f t="shared" si="4"/>
        <v>0</v>
      </c>
      <c r="W876" s="231" t="str">
        <f t="shared" si="5"/>
        <v/>
      </c>
      <c r="X876" s="231">
        <f t="shared" si="6"/>
        <v>0</v>
      </c>
      <c r="Y876" s="231" t="str">
        <f t="shared" si="7"/>
        <v/>
      </c>
      <c r="Z876" s="232" t="str">
        <f t="shared" si="8"/>
        <v/>
      </c>
    </row>
    <row r="877" ht="15.75" customHeight="1">
      <c r="A877" s="112"/>
      <c r="B877" s="244"/>
      <c r="C877" s="245"/>
      <c r="D877" s="245"/>
      <c r="E877" s="220" t="str">
        <f>IF($D877="","",VLOOKUP($D877,DMKH!$A$9:$D$50006,2,0))</f>
        <v/>
      </c>
      <c r="F877" s="220" t="str">
        <f>IF($D877="","",VLOOKUP($D877,DMKH!$A$9:$D$50006,3,0))</f>
        <v/>
      </c>
      <c r="G877" s="220" t="str">
        <f>IF($D877="","",VLOOKUP($D877,DMKH!$A$9:$D$50006,4,0))</f>
        <v/>
      </c>
      <c r="H877" s="113"/>
      <c r="I877" s="113"/>
      <c r="J877" s="113"/>
      <c r="K877" s="112"/>
      <c r="L877" s="224" t="str">
        <f>IF($K877="","",VLOOKUP($K877,'Tong hop'!$A$10:$O$50000,2,0))</f>
        <v/>
      </c>
      <c r="M877" s="225" t="str">
        <f>IF($K877="","",VLOOKUP($K877,'Tong hop'!$A$10:$O$50000,3,0))</f>
        <v/>
      </c>
      <c r="N877" s="246"/>
      <c r="O877" s="227" t="str">
        <f t="shared" si="2"/>
        <v/>
      </c>
      <c r="P877" s="158"/>
      <c r="Q877" s="247"/>
      <c r="R877" s="229" t="str">
        <f>IF(LEFT(A877,2)="PX",IF(K877="",0,VLOOKUP(K877,'Tong hop'!$N$10:$O$50000,2,0)),"")</f>
        <v/>
      </c>
      <c r="S877" s="230">
        <f t="shared" si="3"/>
        <v>0</v>
      </c>
      <c r="T877" s="229" t="str">
        <f>IF($K877="","",VLOOKUP($K877,'Tong hop'!$A$10:$K$50000,10,0))</f>
        <v/>
      </c>
      <c r="U877" s="230" t="str">
        <f>IF($K877="","",VLOOKUP($K877,'Tong hop'!$A$10:$K$50000,11,0))</f>
        <v/>
      </c>
      <c r="V877" s="231">
        <f t="shared" si="4"/>
        <v>0</v>
      </c>
      <c r="W877" s="231" t="str">
        <f t="shared" si="5"/>
        <v/>
      </c>
      <c r="X877" s="231">
        <f t="shared" si="6"/>
        <v>0</v>
      </c>
      <c r="Y877" s="231" t="str">
        <f t="shared" si="7"/>
        <v/>
      </c>
      <c r="Z877" s="232" t="str">
        <f t="shared" si="8"/>
        <v/>
      </c>
    </row>
    <row r="878" ht="15.75" customHeight="1">
      <c r="A878" s="112"/>
      <c r="B878" s="244"/>
      <c r="C878" s="245"/>
      <c r="D878" s="245"/>
      <c r="E878" s="220" t="str">
        <f>IF($D878="","",VLOOKUP($D878,DMKH!$A$9:$D$50006,2,0))</f>
        <v/>
      </c>
      <c r="F878" s="220" t="str">
        <f>IF($D878="","",VLOOKUP($D878,DMKH!$A$9:$D$50006,3,0))</f>
        <v/>
      </c>
      <c r="G878" s="220" t="str">
        <f>IF($D878="","",VLOOKUP($D878,DMKH!$A$9:$D$50006,4,0))</f>
        <v/>
      </c>
      <c r="H878" s="113"/>
      <c r="I878" s="113"/>
      <c r="J878" s="113"/>
      <c r="K878" s="112"/>
      <c r="L878" s="224" t="str">
        <f>IF($K878="","",VLOOKUP($K878,'Tong hop'!$A$10:$O$50000,2,0))</f>
        <v/>
      </c>
      <c r="M878" s="225" t="str">
        <f>IF($K878="","",VLOOKUP($K878,'Tong hop'!$A$10:$O$50000,3,0))</f>
        <v/>
      </c>
      <c r="N878" s="246"/>
      <c r="O878" s="227" t="str">
        <f t="shared" si="2"/>
        <v/>
      </c>
      <c r="P878" s="158"/>
      <c r="Q878" s="247"/>
      <c r="R878" s="229" t="str">
        <f>IF(LEFT(A878,2)="PX",IF(K878="",0,VLOOKUP(K878,'Tong hop'!$N$10:$O$50000,2,0)),"")</f>
        <v/>
      </c>
      <c r="S878" s="230">
        <f t="shared" si="3"/>
        <v>0</v>
      </c>
      <c r="T878" s="229" t="str">
        <f>IF($K878="","",VLOOKUP($K878,'Tong hop'!$A$10:$K$50000,10,0))</f>
        <v/>
      </c>
      <c r="U878" s="230" t="str">
        <f>IF($K878="","",VLOOKUP($K878,'Tong hop'!$A$10:$K$50000,11,0))</f>
        <v/>
      </c>
      <c r="V878" s="231">
        <f t="shared" si="4"/>
        <v>0</v>
      </c>
      <c r="W878" s="231" t="str">
        <f t="shared" si="5"/>
        <v/>
      </c>
      <c r="X878" s="231">
        <f t="shared" si="6"/>
        <v>0</v>
      </c>
      <c r="Y878" s="231" t="str">
        <f t="shared" si="7"/>
        <v/>
      </c>
      <c r="Z878" s="232" t="str">
        <f t="shared" si="8"/>
        <v/>
      </c>
    </row>
    <row r="879" ht="15.75" customHeight="1">
      <c r="A879" s="112"/>
      <c r="B879" s="244"/>
      <c r="C879" s="245"/>
      <c r="D879" s="245"/>
      <c r="E879" s="220" t="str">
        <f>IF($D879="","",VLOOKUP($D879,DMKH!$A$9:$D$50006,2,0))</f>
        <v/>
      </c>
      <c r="F879" s="220" t="str">
        <f>IF($D879="","",VLOOKUP($D879,DMKH!$A$9:$D$50006,3,0))</f>
        <v/>
      </c>
      <c r="G879" s="220" t="str">
        <f>IF($D879="","",VLOOKUP($D879,DMKH!$A$9:$D$50006,4,0))</f>
        <v/>
      </c>
      <c r="H879" s="113"/>
      <c r="I879" s="113"/>
      <c r="J879" s="113"/>
      <c r="K879" s="112"/>
      <c r="L879" s="224" t="str">
        <f>IF($K879="","",VLOOKUP($K879,'Tong hop'!$A$10:$O$50000,2,0))</f>
        <v/>
      </c>
      <c r="M879" s="225" t="str">
        <f>IF($K879="","",VLOOKUP($K879,'Tong hop'!$A$10:$O$50000,3,0))</f>
        <v/>
      </c>
      <c r="N879" s="246"/>
      <c r="O879" s="227" t="str">
        <f t="shared" si="2"/>
        <v/>
      </c>
      <c r="P879" s="158"/>
      <c r="Q879" s="247"/>
      <c r="R879" s="229" t="str">
        <f>IF(LEFT(A879,2)="PX",IF(K879="",0,VLOOKUP(K879,'Tong hop'!$N$10:$O$50000,2,0)),"")</f>
        <v/>
      </c>
      <c r="S879" s="230">
        <f t="shared" si="3"/>
        <v>0</v>
      </c>
      <c r="T879" s="229" t="str">
        <f>IF($K879="","",VLOOKUP($K879,'Tong hop'!$A$10:$K$50000,10,0))</f>
        <v/>
      </c>
      <c r="U879" s="230" t="str">
        <f>IF($K879="","",VLOOKUP($K879,'Tong hop'!$A$10:$K$50000,11,0))</f>
        <v/>
      </c>
      <c r="V879" s="231">
        <f t="shared" si="4"/>
        <v>0</v>
      </c>
      <c r="W879" s="231" t="str">
        <f t="shared" si="5"/>
        <v/>
      </c>
      <c r="X879" s="231">
        <f t="shared" si="6"/>
        <v>0</v>
      </c>
      <c r="Y879" s="231" t="str">
        <f t="shared" si="7"/>
        <v/>
      </c>
      <c r="Z879" s="232" t="str">
        <f t="shared" si="8"/>
        <v/>
      </c>
    </row>
    <row r="880" ht="15.75" customHeight="1">
      <c r="A880" s="112"/>
      <c r="B880" s="244"/>
      <c r="C880" s="245"/>
      <c r="D880" s="245"/>
      <c r="E880" s="220" t="str">
        <f>IF($D880="","",VLOOKUP($D880,DMKH!$A$9:$D$50006,2,0))</f>
        <v/>
      </c>
      <c r="F880" s="220" t="str">
        <f>IF($D880="","",VLOOKUP($D880,DMKH!$A$9:$D$50006,3,0))</f>
        <v/>
      </c>
      <c r="G880" s="220" t="str">
        <f>IF($D880="","",VLOOKUP($D880,DMKH!$A$9:$D$50006,4,0))</f>
        <v/>
      </c>
      <c r="H880" s="113"/>
      <c r="I880" s="113"/>
      <c r="J880" s="113"/>
      <c r="K880" s="112"/>
      <c r="L880" s="224" t="str">
        <f>IF($K880="","",VLOOKUP($K880,'Tong hop'!$A$10:$O$50000,2,0))</f>
        <v/>
      </c>
      <c r="M880" s="225" t="str">
        <f>IF($K880="","",VLOOKUP($K880,'Tong hop'!$A$10:$O$50000,3,0))</f>
        <v/>
      </c>
      <c r="N880" s="246"/>
      <c r="O880" s="227" t="str">
        <f t="shared" si="2"/>
        <v/>
      </c>
      <c r="P880" s="158"/>
      <c r="Q880" s="247"/>
      <c r="R880" s="229" t="str">
        <f>IF(LEFT(A880,2)="PX",IF(K880="",0,VLOOKUP(K880,'Tong hop'!$N$10:$O$50000,2,0)),"")</f>
        <v/>
      </c>
      <c r="S880" s="230">
        <f t="shared" si="3"/>
        <v>0</v>
      </c>
      <c r="T880" s="229" t="str">
        <f>IF($K880="","",VLOOKUP($K880,'Tong hop'!$A$10:$K$50000,10,0))</f>
        <v/>
      </c>
      <c r="U880" s="230" t="str">
        <f>IF($K880="","",VLOOKUP($K880,'Tong hop'!$A$10:$K$50000,11,0))</f>
        <v/>
      </c>
      <c r="V880" s="231">
        <f t="shared" si="4"/>
        <v>0</v>
      </c>
      <c r="W880" s="231" t="str">
        <f t="shared" si="5"/>
        <v/>
      </c>
      <c r="X880" s="231">
        <f t="shared" si="6"/>
        <v>0</v>
      </c>
      <c r="Y880" s="231" t="str">
        <f t="shared" si="7"/>
        <v/>
      </c>
      <c r="Z880" s="232" t="str">
        <f t="shared" si="8"/>
        <v/>
      </c>
    </row>
    <row r="881" ht="15.75" customHeight="1">
      <c r="A881" s="112"/>
      <c r="B881" s="244"/>
      <c r="C881" s="245"/>
      <c r="D881" s="245"/>
      <c r="E881" s="220" t="str">
        <f>IF($D881="","",VLOOKUP($D881,DMKH!$A$9:$D$50006,2,0))</f>
        <v/>
      </c>
      <c r="F881" s="220" t="str">
        <f>IF($D881="","",VLOOKUP($D881,DMKH!$A$9:$D$50006,3,0))</f>
        <v/>
      </c>
      <c r="G881" s="220" t="str">
        <f>IF($D881="","",VLOOKUP($D881,DMKH!$A$9:$D$50006,4,0))</f>
        <v/>
      </c>
      <c r="H881" s="113"/>
      <c r="I881" s="113"/>
      <c r="J881" s="113"/>
      <c r="K881" s="112"/>
      <c r="L881" s="224" t="str">
        <f>IF($K881="","",VLOOKUP($K881,'Tong hop'!$A$10:$O$50000,2,0))</f>
        <v/>
      </c>
      <c r="M881" s="225" t="str">
        <f>IF($K881="","",VLOOKUP($K881,'Tong hop'!$A$10:$O$50000,3,0))</f>
        <v/>
      </c>
      <c r="N881" s="246"/>
      <c r="O881" s="227" t="str">
        <f t="shared" si="2"/>
        <v/>
      </c>
      <c r="P881" s="158"/>
      <c r="Q881" s="247"/>
      <c r="R881" s="229" t="str">
        <f>IF(LEFT(A881,2)="PX",IF(K881="",0,VLOOKUP(K881,'Tong hop'!$N$10:$O$50000,2,0)),"")</f>
        <v/>
      </c>
      <c r="S881" s="230">
        <f t="shared" si="3"/>
        <v>0</v>
      </c>
      <c r="T881" s="229" t="str">
        <f>IF($K881="","",VLOOKUP($K881,'Tong hop'!$A$10:$K$50000,10,0))</f>
        <v/>
      </c>
      <c r="U881" s="230" t="str">
        <f>IF($K881="","",VLOOKUP($K881,'Tong hop'!$A$10:$K$50000,11,0))</f>
        <v/>
      </c>
      <c r="V881" s="231">
        <f t="shared" si="4"/>
        <v>0</v>
      </c>
      <c r="W881" s="231" t="str">
        <f t="shared" si="5"/>
        <v/>
      </c>
      <c r="X881" s="231">
        <f t="shared" si="6"/>
        <v>0</v>
      </c>
      <c r="Y881" s="231" t="str">
        <f t="shared" si="7"/>
        <v/>
      </c>
      <c r="Z881" s="232" t="str">
        <f t="shared" si="8"/>
        <v/>
      </c>
    </row>
    <row r="882" ht="15.75" customHeight="1">
      <c r="A882" s="112"/>
      <c r="B882" s="244"/>
      <c r="C882" s="245"/>
      <c r="D882" s="245"/>
      <c r="E882" s="220" t="str">
        <f>IF($D882="","",VLOOKUP($D882,DMKH!$A$9:$D$50006,2,0))</f>
        <v/>
      </c>
      <c r="F882" s="220" t="str">
        <f>IF($D882="","",VLOOKUP($D882,DMKH!$A$9:$D$50006,3,0))</f>
        <v/>
      </c>
      <c r="G882" s="220" t="str">
        <f>IF($D882="","",VLOOKUP($D882,DMKH!$A$9:$D$50006,4,0))</f>
        <v/>
      </c>
      <c r="H882" s="113"/>
      <c r="I882" s="113"/>
      <c r="J882" s="113"/>
      <c r="K882" s="112"/>
      <c r="L882" s="224" t="str">
        <f>IF($K882="","",VLOOKUP($K882,'Tong hop'!$A$10:$O$50000,2,0))</f>
        <v/>
      </c>
      <c r="M882" s="225" t="str">
        <f>IF($K882="","",VLOOKUP($K882,'Tong hop'!$A$10:$O$50000,3,0))</f>
        <v/>
      </c>
      <c r="N882" s="246"/>
      <c r="O882" s="227" t="str">
        <f t="shared" si="2"/>
        <v/>
      </c>
      <c r="P882" s="158"/>
      <c r="Q882" s="247"/>
      <c r="R882" s="229" t="str">
        <f>IF(LEFT(A882,2)="PX",IF(K882="",0,VLOOKUP(K882,'Tong hop'!$N$10:$O$50000,2,0)),"")</f>
        <v/>
      </c>
      <c r="S882" s="230">
        <f t="shared" si="3"/>
        <v>0</v>
      </c>
      <c r="T882" s="229" t="str">
        <f>IF($K882="","",VLOOKUP($K882,'Tong hop'!$A$10:$K$50000,10,0))</f>
        <v/>
      </c>
      <c r="U882" s="230" t="str">
        <f>IF($K882="","",VLOOKUP($K882,'Tong hop'!$A$10:$K$50000,11,0))</f>
        <v/>
      </c>
      <c r="V882" s="231">
        <f t="shared" si="4"/>
        <v>0</v>
      </c>
      <c r="W882" s="231" t="str">
        <f t="shared" si="5"/>
        <v/>
      </c>
      <c r="X882" s="231">
        <f t="shared" si="6"/>
        <v>0</v>
      </c>
      <c r="Y882" s="231" t="str">
        <f t="shared" si="7"/>
        <v/>
      </c>
      <c r="Z882" s="232" t="str">
        <f t="shared" si="8"/>
        <v/>
      </c>
    </row>
    <row r="883" ht="15.75" customHeight="1">
      <c r="A883" s="112"/>
      <c r="B883" s="244"/>
      <c r="C883" s="245"/>
      <c r="D883" s="245"/>
      <c r="E883" s="220" t="str">
        <f>IF($D883="","",VLOOKUP($D883,DMKH!$A$9:$D$50006,2,0))</f>
        <v/>
      </c>
      <c r="F883" s="220" t="str">
        <f>IF($D883="","",VLOOKUP($D883,DMKH!$A$9:$D$50006,3,0))</f>
        <v/>
      </c>
      <c r="G883" s="220" t="str">
        <f>IF($D883="","",VLOOKUP($D883,DMKH!$A$9:$D$50006,4,0))</f>
        <v/>
      </c>
      <c r="H883" s="113"/>
      <c r="I883" s="113"/>
      <c r="J883" s="113"/>
      <c r="K883" s="112"/>
      <c r="L883" s="224" t="str">
        <f>IF($K883="","",VLOOKUP($K883,'Tong hop'!$A$10:$O$50000,2,0))</f>
        <v/>
      </c>
      <c r="M883" s="225" t="str">
        <f>IF($K883="","",VLOOKUP($K883,'Tong hop'!$A$10:$O$50000,3,0))</f>
        <v/>
      </c>
      <c r="N883" s="246"/>
      <c r="O883" s="227" t="str">
        <f t="shared" si="2"/>
        <v/>
      </c>
      <c r="P883" s="158"/>
      <c r="Q883" s="247"/>
      <c r="R883" s="229" t="str">
        <f>IF(LEFT(A883,2)="PX",IF(K883="",0,VLOOKUP(K883,'Tong hop'!$N$10:$O$50000,2,0)),"")</f>
        <v/>
      </c>
      <c r="S883" s="230">
        <f t="shared" si="3"/>
        <v>0</v>
      </c>
      <c r="T883" s="229" t="str">
        <f>IF($K883="","",VLOOKUP($K883,'Tong hop'!$A$10:$K$50000,10,0))</f>
        <v/>
      </c>
      <c r="U883" s="230" t="str">
        <f>IF($K883="","",VLOOKUP($K883,'Tong hop'!$A$10:$K$50000,11,0))</f>
        <v/>
      </c>
      <c r="V883" s="231">
        <f t="shared" si="4"/>
        <v>0</v>
      </c>
      <c r="W883" s="231" t="str">
        <f t="shared" si="5"/>
        <v/>
      </c>
      <c r="X883" s="231">
        <f t="shared" si="6"/>
        <v>0</v>
      </c>
      <c r="Y883" s="231" t="str">
        <f t="shared" si="7"/>
        <v/>
      </c>
      <c r="Z883" s="232" t="str">
        <f t="shared" si="8"/>
        <v/>
      </c>
    </row>
    <row r="884" ht="15.75" customHeight="1">
      <c r="A884" s="112"/>
      <c r="B884" s="244"/>
      <c r="C884" s="245"/>
      <c r="D884" s="245"/>
      <c r="E884" s="220" t="str">
        <f>IF($D884="","",VLOOKUP($D884,DMKH!$A$9:$D$50006,2,0))</f>
        <v/>
      </c>
      <c r="F884" s="220" t="str">
        <f>IF($D884="","",VLOOKUP($D884,DMKH!$A$9:$D$50006,3,0))</f>
        <v/>
      </c>
      <c r="G884" s="220" t="str">
        <f>IF($D884="","",VLOOKUP($D884,DMKH!$A$9:$D$50006,4,0))</f>
        <v/>
      </c>
      <c r="H884" s="113"/>
      <c r="I884" s="113"/>
      <c r="J884" s="113"/>
      <c r="K884" s="112"/>
      <c r="L884" s="224" t="str">
        <f>IF($K884="","",VLOOKUP($K884,'Tong hop'!$A$10:$O$50000,2,0))</f>
        <v/>
      </c>
      <c r="M884" s="225" t="str">
        <f>IF($K884="","",VLOOKUP($K884,'Tong hop'!$A$10:$O$50000,3,0))</f>
        <v/>
      </c>
      <c r="N884" s="246"/>
      <c r="O884" s="227" t="str">
        <f t="shared" si="2"/>
        <v/>
      </c>
      <c r="P884" s="158"/>
      <c r="Q884" s="247"/>
      <c r="R884" s="229" t="str">
        <f>IF(LEFT(A884,2)="PX",IF(K884="",0,VLOOKUP(K884,'Tong hop'!$N$10:$O$50000,2,0)),"")</f>
        <v/>
      </c>
      <c r="S884" s="230">
        <f t="shared" si="3"/>
        <v>0</v>
      </c>
      <c r="T884" s="229" t="str">
        <f>IF($K884="","",VLOOKUP($K884,'Tong hop'!$A$10:$K$50000,10,0))</f>
        <v/>
      </c>
      <c r="U884" s="230" t="str">
        <f>IF($K884="","",VLOOKUP($K884,'Tong hop'!$A$10:$K$50000,11,0))</f>
        <v/>
      </c>
      <c r="V884" s="231">
        <f t="shared" si="4"/>
        <v>0</v>
      </c>
      <c r="W884" s="231" t="str">
        <f t="shared" si="5"/>
        <v/>
      </c>
      <c r="X884" s="231">
        <f t="shared" si="6"/>
        <v>0</v>
      </c>
      <c r="Y884" s="231" t="str">
        <f t="shared" si="7"/>
        <v/>
      </c>
      <c r="Z884" s="232" t="str">
        <f t="shared" si="8"/>
        <v/>
      </c>
    </row>
    <row r="885" ht="15.75" customHeight="1">
      <c r="A885" s="112"/>
      <c r="B885" s="244"/>
      <c r="C885" s="245"/>
      <c r="D885" s="245"/>
      <c r="E885" s="220" t="str">
        <f>IF($D885="","",VLOOKUP($D885,DMKH!$A$9:$D$50006,2,0))</f>
        <v/>
      </c>
      <c r="F885" s="220" t="str">
        <f>IF($D885="","",VLOOKUP($D885,DMKH!$A$9:$D$50006,3,0))</f>
        <v/>
      </c>
      <c r="G885" s="220" t="str">
        <f>IF($D885="","",VLOOKUP($D885,DMKH!$A$9:$D$50006,4,0))</f>
        <v/>
      </c>
      <c r="H885" s="113"/>
      <c r="I885" s="113"/>
      <c r="J885" s="113"/>
      <c r="K885" s="112"/>
      <c r="L885" s="224" t="str">
        <f>IF($K885="","",VLOOKUP($K885,'Tong hop'!$A$10:$O$50000,2,0))</f>
        <v/>
      </c>
      <c r="M885" s="225" t="str">
        <f>IF($K885="","",VLOOKUP($K885,'Tong hop'!$A$10:$O$50000,3,0))</f>
        <v/>
      </c>
      <c r="N885" s="246"/>
      <c r="O885" s="227" t="str">
        <f t="shared" si="2"/>
        <v/>
      </c>
      <c r="P885" s="158"/>
      <c r="Q885" s="247"/>
      <c r="R885" s="229" t="str">
        <f>IF(LEFT(A885,2)="PX",IF(K885="",0,VLOOKUP(K885,'Tong hop'!$N$10:$O$50000,2,0)),"")</f>
        <v/>
      </c>
      <c r="S885" s="230">
        <f t="shared" si="3"/>
        <v>0</v>
      </c>
      <c r="T885" s="229" t="str">
        <f>IF($K885="","",VLOOKUP($K885,'Tong hop'!$A$10:$K$50000,10,0))</f>
        <v/>
      </c>
      <c r="U885" s="230" t="str">
        <f>IF($K885="","",VLOOKUP($K885,'Tong hop'!$A$10:$K$50000,11,0))</f>
        <v/>
      </c>
      <c r="V885" s="231">
        <f t="shared" si="4"/>
        <v>0</v>
      </c>
      <c r="W885" s="231" t="str">
        <f t="shared" si="5"/>
        <v/>
      </c>
      <c r="X885" s="231">
        <f t="shared" si="6"/>
        <v>0</v>
      </c>
      <c r="Y885" s="231" t="str">
        <f t="shared" si="7"/>
        <v/>
      </c>
      <c r="Z885" s="232" t="str">
        <f t="shared" si="8"/>
        <v/>
      </c>
    </row>
    <row r="886" ht="15.75" customHeight="1">
      <c r="A886" s="112"/>
      <c r="B886" s="244"/>
      <c r="C886" s="245"/>
      <c r="D886" s="245"/>
      <c r="E886" s="220" t="str">
        <f>IF($D886="","",VLOOKUP($D886,DMKH!$A$9:$D$50006,2,0))</f>
        <v/>
      </c>
      <c r="F886" s="220" t="str">
        <f>IF($D886="","",VLOOKUP($D886,DMKH!$A$9:$D$50006,3,0))</f>
        <v/>
      </c>
      <c r="G886" s="220" t="str">
        <f>IF($D886="","",VLOOKUP($D886,DMKH!$A$9:$D$50006,4,0))</f>
        <v/>
      </c>
      <c r="H886" s="113"/>
      <c r="I886" s="113"/>
      <c r="J886" s="113"/>
      <c r="K886" s="112"/>
      <c r="L886" s="224" t="str">
        <f>IF($K886="","",VLOOKUP($K886,'Tong hop'!$A$10:$O$50000,2,0))</f>
        <v/>
      </c>
      <c r="M886" s="225" t="str">
        <f>IF($K886="","",VLOOKUP($K886,'Tong hop'!$A$10:$O$50000,3,0))</f>
        <v/>
      </c>
      <c r="N886" s="246"/>
      <c r="O886" s="227" t="str">
        <f t="shared" si="2"/>
        <v/>
      </c>
      <c r="P886" s="158"/>
      <c r="Q886" s="247"/>
      <c r="R886" s="229" t="str">
        <f>IF(LEFT(A886,2)="PX",IF(K886="",0,VLOOKUP(K886,'Tong hop'!$N$10:$O$50000,2,0)),"")</f>
        <v/>
      </c>
      <c r="S886" s="230">
        <f t="shared" si="3"/>
        <v>0</v>
      </c>
      <c r="T886" s="229" t="str">
        <f>IF($K886="","",VLOOKUP($K886,'Tong hop'!$A$10:$K$50000,10,0))</f>
        <v/>
      </c>
      <c r="U886" s="230" t="str">
        <f>IF($K886="","",VLOOKUP($K886,'Tong hop'!$A$10:$K$50000,11,0))</f>
        <v/>
      </c>
      <c r="V886" s="231">
        <f t="shared" si="4"/>
        <v>0</v>
      </c>
      <c r="W886" s="231" t="str">
        <f t="shared" si="5"/>
        <v/>
      </c>
      <c r="X886" s="231">
        <f t="shared" si="6"/>
        <v>0</v>
      </c>
      <c r="Y886" s="231" t="str">
        <f t="shared" si="7"/>
        <v/>
      </c>
      <c r="Z886" s="232" t="str">
        <f t="shared" si="8"/>
        <v/>
      </c>
    </row>
    <row r="887" ht="15.75" customHeight="1">
      <c r="A887" s="112"/>
      <c r="B887" s="244"/>
      <c r="C887" s="245"/>
      <c r="D887" s="245"/>
      <c r="E887" s="220" t="str">
        <f>IF($D887="","",VLOOKUP($D887,DMKH!$A$9:$D$50006,2,0))</f>
        <v/>
      </c>
      <c r="F887" s="220" t="str">
        <f>IF($D887="","",VLOOKUP($D887,DMKH!$A$9:$D$50006,3,0))</f>
        <v/>
      </c>
      <c r="G887" s="220" t="str">
        <f>IF($D887="","",VLOOKUP($D887,DMKH!$A$9:$D$50006,4,0))</f>
        <v/>
      </c>
      <c r="H887" s="113"/>
      <c r="I887" s="113"/>
      <c r="J887" s="113"/>
      <c r="K887" s="112"/>
      <c r="L887" s="224" t="str">
        <f>IF($K887="","",VLOOKUP($K887,'Tong hop'!$A$10:$O$50000,2,0))</f>
        <v/>
      </c>
      <c r="M887" s="225" t="str">
        <f>IF($K887="","",VLOOKUP($K887,'Tong hop'!$A$10:$O$50000,3,0))</f>
        <v/>
      </c>
      <c r="N887" s="246"/>
      <c r="O887" s="227" t="str">
        <f t="shared" si="2"/>
        <v/>
      </c>
      <c r="P887" s="158"/>
      <c r="Q887" s="247"/>
      <c r="R887" s="229" t="str">
        <f>IF(LEFT(A887,2)="PX",IF(K887="",0,VLOOKUP(K887,'Tong hop'!$N$10:$O$50000,2,0)),"")</f>
        <v/>
      </c>
      <c r="S887" s="230">
        <f t="shared" si="3"/>
        <v>0</v>
      </c>
      <c r="T887" s="229" t="str">
        <f>IF($K887="","",VLOOKUP($K887,'Tong hop'!$A$10:$K$50000,10,0))</f>
        <v/>
      </c>
      <c r="U887" s="230" t="str">
        <f>IF($K887="","",VLOOKUP($K887,'Tong hop'!$A$10:$K$50000,11,0))</f>
        <v/>
      </c>
      <c r="V887" s="231">
        <f t="shared" si="4"/>
        <v>0</v>
      </c>
      <c r="W887" s="231" t="str">
        <f t="shared" si="5"/>
        <v/>
      </c>
      <c r="X887" s="231">
        <f t="shared" si="6"/>
        <v>0</v>
      </c>
      <c r="Y887" s="231" t="str">
        <f t="shared" si="7"/>
        <v/>
      </c>
      <c r="Z887" s="232" t="str">
        <f t="shared" si="8"/>
        <v/>
      </c>
    </row>
    <row r="888" ht="15.75" customHeight="1">
      <c r="A888" s="112"/>
      <c r="B888" s="244"/>
      <c r="C888" s="245"/>
      <c r="D888" s="245"/>
      <c r="E888" s="220" t="str">
        <f>IF($D888="","",VLOOKUP($D888,DMKH!$A$9:$D$50006,2,0))</f>
        <v/>
      </c>
      <c r="F888" s="220" t="str">
        <f>IF($D888="","",VLOOKUP($D888,DMKH!$A$9:$D$50006,3,0))</f>
        <v/>
      </c>
      <c r="G888" s="220" t="str">
        <f>IF($D888="","",VLOOKUP($D888,DMKH!$A$9:$D$50006,4,0))</f>
        <v/>
      </c>
      <c r="H888" s="113"/>
      <c r="I888" s="113"/>
      <c r="J888" s="113"/>
      <c r="K888" s="112"/>
      <c r="L888" s="224" t="str">
        <f>IF($K888="","",VLOOKUP($K888,'Tong hop'!$A$10:$O$50000,2,0))</f>
        <v/>
      </c>
      <c r="M888" s="225" t="str">
        <f>IF($K888="","",VLOOKUP($K888,'Tong hop'!$A$10:$O$50000,3,0))</f>
        <v/>
      </c>
      <c r="N888" s="246"/>
      <c r="O888" s="227" t="str">
        <f t="shared" si="2"/>
        <v/>
      </c>
      <c r="P888" s="158"/>
      <c r="Q888" s="247"/>
      <c r="R888" s="229" t="str">
        <f>IF(LEFT(A888,2)="PX",IF(K888="",0,VLOOKUP(K888,'Tong hop'!$N$10:$O$50000,2,0)),"")</f>
        <v/>
      </c>
      <c r="S888" s="230">
        <f t="shared" si="3"/>
        <v>0</v>
      </c>
      <c r="T888" s="229" t="str">
        <f>IF($K888="","",VLOOKUP($K888,'Tong hop'!$A$10:$K$50000,10,0))</f>
        <v/>
      </c>
      <c r="U888" s="230" t="str">
        <f>IF($K888="","",VLOOKUP($K888,'Tong hop'!$A$10:$K$50000,11,0))</f>
        <v/>
      </c>
      <c r="V888" s="231">
        <f t="shared" si="4"/>
        <v>0</v>
      </c>
      <c r="W888" s="231" t="str">
        <f t="shared" si="5"/>
        <v/>
      </c>
      <c r="X888" s="231">
        <f t="shared" si="6"/>
        <v>0</v>
      </c>
      <c r="Y888" s="231" t="str">
        <f t="shared" si="7"/>
        <v/>
      </c>
      <c r="Z888" s="232" t="str">
        <f t="shared" si="8"/>
        <v/>
      </c>
    </row>
    <row r="889" ht="15.75" customHeight="1">
      <c r="A889" s="112"/>
      <c r="B889" s="244"/>
      <c r="C889" s="245"/>
      <c r="D889" s="245"/>
      <c r="E889" s="220" t="str">
        <f>IF($D889="","",VLOOKUP($D889,DMKH!$A$9:$D$50006,2,0))</f>
        <v/>
      </c>
      <c r="F889" s="220" t="str">
        <f>IF($D889="","",VLOOKUP($D889,DMKH!$A$9:$D$50006,3,0))</f>
        <v/>
      </c>
      <c r="G889" s="220" t="str">
        <f>IF($D889="","",VLOOKUP($D889,DMKH!$A$9:$D$50006,4,0))</f>
        <v/>
      </c>
      <c r="H889" s="113"/>
      <c r="I889" s="113"/>
      <c r="J889" s="113"/>
      <c r="K889" s="112"/>
      <c r="L889" s="224" t="str">
        <f>IF($K889="","",VLOOKUP($K889,'Tong hop'!$A$10:$O$50000,2,0))</f>
        <v/>
      </c>
      <c r="M889" s="225" t="str">
        <f>IF($K889="","",VLOOKUP($K889,'Tong hop'!$A$10:$O$50000,3,0))</f>
        <v/>
      </c>
      <c r="N889" s="246"/>
      <c r="O889" s="227" t="str">
        <f t="shared" si="2"/>
        <v/>
      </c>
      <c r="P889" s="158"/>
      <c r="Q889" s="247"/>
      <c r="R889" s="229" t="str">
        <f>IF(LEFT(A889,2)="PX",IF(K889="",0,VLOOKUP(K889,'Tong hop'!$N$10:$O$50000,2,0)),"")</f>
        <v/>
      </c>
      <c r="S889" s="230">
        <f t="shared" si="3"/>
        <v>0</v>
      </c>
      <c r="T889" s="229" t="str">
        <f>IF($K889="","",VLOOKUP($K889,'Tong hop'!$A$10:$K$50000,10,0))</f>
        <v/>
      </c>
      <c r="U889" s="230" t="str">
        <f>IF($K889="","",VLOOKUP($K889,'Tong hop'!$A$10:$K$50000,11,0))</f>
        <v/>
      </c>
      <c r="V889" s="231">
        <f t="shared" si="4"/>
        <v>0</v>
      </c>
      <c r="W889" s="231" t="str">
        <f t="shared" si="5"/>
        <v/>
      </c>
      <c r="X889" s="231">
        <f t="shared" si="6"/>
        <v>0</v>
      </c>
      <c r="Y889" s="231" t="str">
        <f t="shared" si="7"/>
        <v/>
      </c>
      <c r="Z889" s="232" t="str">
        <f t="shared" si="8"/>
        <v/>
      </c>
    </row>
    <row r="890" ht="15.75" customHeight="1">
      <c r="A890" s="112"/>
      <c r="B890" s="244"/>
      <c r="C890" s="245"/>
      <c r="D890" s="245"/>
      <c r="E890" s="220" t="str">
        <f>IF($D890="","",VLOOKUP($D890,DMKH!$A$9:$D$50006,2,0))</f>
        <v/>
      </c>
      <c r="F890" s="220" t="str">
        <f>IF($D890="","",VLOOKUP($D890,DMKH!$A$9:$D$50006,3,0))</f>
        <v/>
      </c>
      <c r="G890" s="220" t="str">
        <f>IF($D890="","",VLOOKUP($D890,DMKH!$A$9:$D$50006,4,0))</f>
        <v/>
      </c>
      <c r="H890" s="113"/>
      <c r="I890" s="113"/>
      <c r="J890" s="113"/>
      <c r="K890" s="112"/>
      <c r="L890" s="224" t="str">
        <f>IF($K890="","",VLOOKUP($K890,'Tong hop'!$A$10:$O$50000,2,0))</f>
        <v/>
      </c>
      <c r="M890" s="225" t="str">
        <f>IF($K890="","",VLOOKUP($K890,'Tong hop'!$A$10:$O$50000,3,0))</f>
        <v/>
      </c>
      <c r="N890" s="246"/>
      <c r="O890" s="227" t="str">
        <f t="shared" si="2"/>
        <v/>
      </c>
      <c r="P890" s="158"/>
      <c r="Q890" s="247"/>
      <c r="R890" s="229" t="str">
        <f>IF(LEFT(A890,2)="PX",IF(K890="",0,VLOOKUP(K890,'Tong hop'!$N$10:$O$50000,2,0)),"")</f>
        <v/>
      </c>
      <c r="S890" s="230">
        <f t="shared" si="3"/>
        <v>0</v>
      </c>
      <c r="T890" s="229" t="str">
        <f>IF($K890="","",VLOOKUP($K890,'Tong hop'!$A$10:$K$50000,10,0))</f>
        <v/>
      </c>
      <c r="U890" s="230" t="str">
        <f>IF($K890="","",VLOOKUP($K890,'Tong hop'!$A$10:$K$50000,11,0))</f>
        <v/>
      </c>
      <c r="V890" s="231">
        <f t="shared" si="4"/>
        <v>0</v>
      </c>
      <c r="W890" s="231" t="str">
        <f t="shared" si="5"/>
        <v/>
      </c>
      <c r="X890" s="231">
        <f t="shared" si="6"/>
        <v>0</v>
      </c>
      <c r="Y890" s="231" t="str">
        <f t="shared" si="7"/>
        <v/>
      </c>
      <c r="Z890" s="232" t="str">
        <f t="shared" si="8"/>
        <v/>
      </c>
    </row>
    <row r="891" ht="15.75" customHeight="1">
      <c r="A891" s="112"/>
      <c r="B891" s="244"/>
      <c r="C891" s="245"/>
      <c r="D891" s="245"/>
      <c r="E891" s="220" t="str">
        <f>IF($D891="","",VLOOKUP($D891,DMKH!$A$9:$D$50006,2,0))</f>
        <v/>
      </c>
      <c r="F891" s="220" t="str">
        <f>IF($D891="","",VLOOKUP($D891,DMKH!$A$9:$D$50006,3,0))</f>
        <v/>
      </c>
      <c r="G891" s="220" t="str">
        <f>IF($D891="","",VLOOKUP($D891,DMKH!$A$9:$D$50006,4,0))</f>
        <v/>
      </c>
      <c r="H891" s="113"/>
      <c r="I891" s="113"/>
      <c r="J891" s="113"/>
      <c r="K891" s="112"/>
      <c r="L891" s="224" t="str">
        <f>IF($K891="","",VLOOKUP($K891,'Tong hop'!$A$10:$O$50000,2,0))</f>
        <v/>
      </c>
      <c r="M891" s="225" t="str">
        <f>IF($K891="","",VLOOKUP($K891,'Tong hop'!$A$10:$O$50000,3,0))</f>
        <v/>
      </c>
      <c r="N891" s="246"/>
      <c r="O891" s="227" t="str">
        <f t="shared" si="2"/>
        <v/>
      </c>
      <c r="P891" s="158"/>
      <c r="Q891" s="247"/>
      <c r="R891" s="229" t="str">
        <f>IF(LEFT(A891,2)="PX",IF(K891="",0,VLOOKUP(K891,'Tong hop'!$N$10:$O$50000,2,0)),"")</f>
        <v/>
      </c>
      <c r="S891" s="230">
        <f t="shared" si="3"/>
        <v>0</v>
      </c>
      <c r="T891" s="229" t="str">
        <f>IF($K891="","",VLOOKUP($K891,'Tong hop'!$A$10:$K$50000,10,0))</f>
        <v/>
      </c>
      <c r="U891" s="230" t="str">
        <f>IF($K891="","",VLOOKUP($K891,'Tong hop'!$A$10:$K$50000,11,0))</f>
        <v/>
      </c>
      <c r="V891" s="231">
        <f t="shared" si="4"/>
        <v>0</v>
      </c>
      <c r="W891" s="231" t="str">
        <f t="shared" si="5"/>
        <v/>
      </c>
      <c r="X891" s="231">
        <f t="shared" si="6"/>
        <v>0</v>
      </c>
      <c r="Y891" s="231" t="str">
        <f t="shared" si="7"/>
        <v/>
      </c>
      <c r="Z891" s="232" t="str">
        <f t="shared" si="8"/>
        <v/>
      </c>
    </row>
    <row r="892" ht="15.75" customHeight="1">
      <c r="A892" s="112"/>
      <c r="B892" s="244"/>
      <c r="C892" s="245"/>
      <c r="D892" s="245"/>
      <c r="E892" s="220" t="str">
        <f>IF($D892="","",VLOOKUP($D892,DMKH!$A$9:$D$50006,2,0))</f>
        <v/>
      </c>
      <c r="F892" s="220" t="str">
        <f>IF($D892="","",VLOOKUP($D892,DMKH!$A$9:$D$50006,3,0))</f>
        <v/>
      </c>
      <c r="G892" s="220" t="str">
        <f>IF($D892="","",VLOOKUP($D892,DMKH!$A$9:$D$50006,4,0))</f>
        <v/>
      </c>
      <c r="H892" s="113"/>
      <c r="I892" s="113"/>
      <c r="J892" s="113"/>
      <c r="K892" s="112"/>
      <c r="L892" s="224" t="str">
        <f>IF($K892="","",VLOOKUP($K892,'Tong hop'!$A$10:$O$50000,2,0))</f>
        <v/>
      </c>
      <c r="M892" s="225" t="str">
        <f>IF($K892="","",VLOOKUP($K892,'Tong hop'!$A$10:$O$50000,3,0))</f>
        <v/>
      </c>
      <c r="N892" s="246"/>
      <c r="O892" s="227" t="str">
        <f t="shared" si="2"/>
        <v/>
      </c>
      <c r="P892" s="158"/>
      <c r="Q892" s="247"/>
      <c r="R892" s="229" t="str">
        <f>IF(LEFT(A892,2)="PX",IF(K892="",0,VLOOKUP(K892,'Tong hop'!$N$10:$O$50000,2,0)),"")</f>
        <v/>
      </c>
      <c r="S892" s="230">
        <f t="shared" si="3"/>
        <v>0</v>
      </c>
      <c r="T892" s="229" t="str">
        <f>IF($K892="","",VLOOKUP($K892,'Tong hop'!$A$10:$K$50000,10,0))</f>
        <v/>
      </c>
      <c r="U892" s="230" t="str">
        <f>IF($K892="","",VLOOKUP($K892,'Tong hop'!$A$10:$K$50000,11,0))</f>
        <v/>
      </c>
      <c r="V892" s="231">
        <f t="shared" si="4"/>
        <v>0</v>
      </c>
      <c r="W892" s="231" t="str">
        <f t="shared" si="5"/>
        <v/>
      </c>
      <c r="X892" s="231">
        <f t="shared" si="6"/>
        <v>0</v>
      </c>
      <c r="Y892" s="231" t="str">
        <f t="shared" si="7"/>
        <v/>
      </c>
      <c r="Z892" s="232" t="str">
        <f t="shared" si="8"/>
        <v/>
      </c>
    </row>
    <row r="893" ht="15.75" customHeight="1">
      <c r="A893" s="112"/>
      <c r="B893" s="244"/>
      <c r="C893" s="245"/>
      <c r="D893" s="245"/>
      <c r="E893" s="220" t="str">
        <f>IF($D893="","",VLOOKUP($D893,DMKH!$A$9:$D$50006,2,0))</f>
        <v/>
      </c>
      <c r="F893" s="220" t="str">
        <f>IF($D893="","",VLOOKUP($D893,DMKH!$A$9:$D$50006,3,0))</f>
        <v/>
      </c>
      <c r="G893" s="220" t="str">
        <f>IF($D893="","",VLOOKUP($D893,DMKH!$A$9:$D$50006,4,0))</f>
        <v/>
      </c>
      <c r="H893" s="113"/>
      <c r="I893" s="113"/>
      <c r="J893" s="113"/>
      <c r="K893" s="112"/>
      <c r="L893" s="224" t="str">
        <f>IF($K893="","",VLOOKUP($K893,'Tong hop'!$A$10:$O$50000,2,0))</f>
        <v/>
      </c>
      <c r="M893" s="225" t="str">
        <f>IF($K893="","",VLOOKUP($K893,'Tong hop'!$A$10:$O$50000,3,0))</f>
        <v/>
      </c>
      <c r="N893" s="246"/>
      <c r="O893" s="227" t="str">
        <f t="shared" si="2"/>
        <v/>
      </c>
      <c r="P893" s="158"/>
      <c r="Q893" s="247"/>
      <c r="R893" s="229" t="str">
        <f>IF(LEFT(A893,2)="PX",IF(K893="",0,VLOOKUP(K893,'Tong hop'!$N$10:$O$50000,2,0)),"")</f>
        <v/>
      </c>
      <c r="S893" s="230">
        <f t="shared" si="3"/>
        <v>0</v>
      </c>
      <c r="T893" s="229" t="str">
        <f>IF($K893="","",VLOOKUP($K893,'Tong hop'!$A$10:$K$50000,10,0))</f>
        <v/>
      </c>
      <c r="U893" s="230" t="str">
        <f>IF($K893="","",VLOOKUP($K893,'Tong hop'!$A$10:$K$50000,11,0))</f>
        <v/>
      </c>
      <c r="V893" s="231">
        <f t="shared" si="4"/>
        <v>0</v>
      </c>
      <c r="W893" s="231" t="str">
        <f t="shared" si="5"/>
        <v/>
      </c>
      <c r="X893" s="231">
        <f t="shared" si="6"/>
        <v>0</v>
      </c>
      <c r="Y893" s="231" t="str">
        <f t="shared" si="7"/>
        <v/>
      </c>
      <c r="Z893" s="232" t="str">
        <f t="shared" si="8"/>
        <v/>
      </c>
    </row>
    <row r="894" ht="15.75" customHeight="1">
      <c r="A894" s="112"/>
      <c r="B894" s="244"/>
      <c r="C894" s="245"/>
      <c r="D894" s="245"/>
      <c r="E894" s="220" t="str">
        <f>IF($D894="","",VLOOKUP($D894,DMKH!$A$9:$D$50006,2,0))</f>
        <v/>
      </c>
      <c r="F894" s="220" t="str">
        <f>IF($D894="","",VLOOKUP($D894,DMKH!$A$9:$D$50006,3,0))</f>
        <v/>
      </c>
      <c r="G894" s="220" t="str">
        <f>IF($D894="","",VLOOKUP($D894,DMKH!$A$9:$D$50006,4,0))</f>
        <v/>
      </c>
      <c r="H894" s="113"/>
      <c r="I894" s="113"/>
      <c r="J894" s="113"/>
      <c r="K894" s="112"/>
      <c r="L894" s="224" t="str">
        <f>IF($K894="","",VLOOKUP($K894,'Tong hop'!$A$10:$O$50000,2,0))</f>
        <v/>
      </c>
      <c r="M894" s="225" t="str">
        <f>IF($K894="","",VLOOKUP($K894,'Tong hop'!$A$10:$O$50000,3,0))</f>
        <v/>
      </c>
      <c r="N894" s="246"/>
      <c r="O894" s="227" t="str">
        <f t="shared" si="2"/>
        <v/>
      </c>
      <c r="P894" s="158"/>
      <c r="Q894" s="247"/>
      <c r="R894" s="229" t="str">
        <f>IF(LEFT(A894,2)="PX",IF(K894="",0,VLOOKUP(K894,'Tong hop'!$N$10:$O$50000,2,0)),"")</f>
        <v/>
      </c>
      <c r="S894" s="230">
        <f t="shared" si="3"/>
        <v>0</v>
      </c>
      <c r="T894" s="229" t="str">
        <f>IF($K894="","",VLOOKUP($K894,'Tong hop'!$A$10:$K$50000,10,0))</f>
        <v/>
      </c>
      <c r="U894" s="230" t="str">
        <f>IF($K894="","",VLOOKUP($K894,'Tong hop'!$A$10:$K$50000,11,0))</f>
        <v/>
      </c>
      <c r="V894" s="231">
        <f t="shared" si="4"/>
        <v>0</v>
      </c>
      <c r="W894" s="231" t="str">
        <f t="shared" si="5"/>
        <v/>
      </c>
      <c r="X894" s="231">
        <f t="shared" si="6"/>
        <v>0</v>
      </c>
      <c r="Y894" s="231" t="str">
        <f t="shared" si="7"/>
        <v/>
      </c>
      <c r="Z894" s="232" t="str">
        <f t="shared" si="8"/>
        <v/>
      </c>
    </row>
    <row r="895" ht="15.75" customHeight="1">
      <c r="A895" s="112"/>
      <c r="B895" s="244"/>
      <c r="C895" s="245"/>
      <c r="D895" s="245"/>
      <c r="E895" s="220" t="str">
        <f>IF($D895="","",VLOOKUP($D895,DMKH!$A$9:$D$50006,2,0))</f>
        <v/>
      </c>
      <c r="F895" s="220" t="str">
        <f>IF($D895="","",VLOOKUP($D895,DMKH!$A$9:$D$50006,3,0))</f>
        <v/>
      </c>
      <c r="G895" s="220" t="str">
        <f>IF($D895="","",VLOOKUP($D895,DMKH!$A$9:$D$50006,4,0))</f>
        <v/>
      </c>
      <c r="H895" s="113"/>
      <c r="I895" s="113"/>
      <c r="J895" s="113"/>
      <c r="K895" s="112"/>
      <c r="L895" s="224" t="str">
        <f>IF($K895="","",VLOOKUP($K895,'Tong hop'!$A$10:$O$50000,2,0))</f>
        <v/>
      </c>
      <c r="M895" s="225" t="str">
        <f>IF($K895="","",VLOOKUP($K895,'Tong hop'!$A$10:$O$50000,3,0))</f>
        <v/>
      </c>
      <c r="N895" s="246"/>
      <c r="O895" s="227" t="str">
        <f t="shared" si="2"/>
        <v/>
      </c>
      <c r="P895" s="158"/>
      <c r="Q895" s="247"/>
      <c r="R895" s="229" t="str">
        <f>IF(LEFT(A895,2)="PX",IF(K895="",0,VLOOKUP(K895,'Tong hop'!$N$10:$O$50000,2,0)),"")</f>
        <v/>
      </c>
      <c r="S895" s="230">
        <f t="shared" si="3"/>
        <v>0</v>
      </c>
      <c r="T895" s="229" t="str">
        <f>IF($K895="","",VLOOKUP($K895,'Tong hop'!$A$10:$K$50000,10,0))</f>
        <v/>
      </c>
      <c r="U895" s="230" t="str">
        <f>IF($K895="","",VLOOKUP($K895,'Tong hop'!$A$10:$K$50000,11,0))</f>
        <v/>
      </c>
      <c r="V895" s="231">
        <f t="shared" si="4"/>
        <v>0</v>
      </c>
      <c r="W895" s="231" t="str">
        <f t="shared" si="5"/>
        <v/>
      </c>
      <c r="X895" s="231">
        <f t="shared" si="6"/>
        <v>0</v>
      </c>
      <c r="Y895" s="231" t="str">
        <f t="shared" si="7"/>
        <v/>
      </c>
      <c r="Z895" s="232" t="str">
        <f t="shared" si="8"/>
        <v/>
      </c>
    </row>
    <row r="896" ht="15.75" customHeight="1">
      <c r="A896" s="112"/>
      <c r="B896" s="244"/>
      <c r="C896" s="245"/>
      <c r="D896" s="245"/>
      <c r="E896" s="220" t="str">
        <f>IF($D896="","",VLOOKUP($D896,DMKH!$A$9:$D$50006,2,0))</f>
        <v/>
      </c>
      <c r="F896" s="220" t="str">
        <f>IF($D896="","",VLOOKUP($D896,DMKH!$A$9:$D$50006,3,0))</f>
        <v/>
      </c>
      <c r="G896" s="220" t="str">
        <f>IF($D896="","",VLOOKUP($D896,DMKH!$A$9:$D$50006,4,0))</f>
        <v/>
      </c>
      <c r="H896" s="113"/>
      <c r="I896" s="113"/>
      <c r="J896" s="113"/>
      <c r="K896" s="112"/>
      <c r="L896" s="224" t="str">
        <f>IF($K896="","",VLOOKUP($K896,'Tong hop'!$A$10:$O$50000,2,0))</f>
        <v/>
      </c>
      <c r="M896" s="225" t="str">
        <f>IF($K896="","",VLOOKUP($K896,'Tong hop'!$A$10:$O$50000,3,0))</f>
        <v/>
      </c>
      <c r="N896" s="246"/>
      <c r="O896" s="227" t="str">
        <f t="shared" si="2"/>
        <v/>
      </c>
      <c r="P896" s="158"/>
      <c r="Q896" s="247"/>
      <c r="R896" s="229" t="str">
        <f>IF(LEFT(A896,2)="PX",IF(K896="",0,VLOOKUP(K896,'Tong hop'!$N$10:$O$50000,2,0)),"")</f>
        <v/>
      </c>
      <c r="S896" s="230">
        <f t="shared" si="3"/>
        <v>0</v>
      </c>
      <c r="T896" s="229" t="str">
        <f>IF($K896="","",VLOOKUP($K896,'Tong hop'!$A$10:$K$50000,10,0))</f>
        <v/>
      </c>
      <c r="U896" s="230" t="str">
        <f>IF($K896="","",VLOOKUP($K896,'Tong hop'!$A$10:$K$50000,11,0))</f>
        <v/>
      </c>
      <c r="V896" s="231">
        <f t="shared" si="4"/>
        <v>0</v>
      </c>
      <c r="W896" s="231" t="str">
        <f t="shared" si="5"/>
        <v/>
      </c>
      <c r="X896" s="231">
        <f t="shared" si="6"/>
        <v>0</v>
      </c>
      <c r="Y896" s="231" t="str">
        <f t="shared" si="7"/>
        <v/>
      </c>
      <c r="Z896" s="232" t="str">
        <f t="shared" si="8"/>
        <v/>
      </c>
    </row>
    <row r="897" ht="15.75" customHeight="1">
      <c r="A897" s="112"/>
      <c r="B897" s="244"/>
      <c r="C897" s="245"/>
      <c r="D897" s="245"/>
      <c r="E897" s="220" t="str">
        <f>IF($D897="","",VLOOKUP($D897,DMKH!$A$9:$D$50006,2,0))</f>
        <v/>
      </c>
      <c r="F897" s="220" t="str">
        <f>IF($D897="","",VLOOKUP($D897,DMKH!$A$9:$D$50006,3,0))</f>
        <v/>
      </c>
      <c r="G897" s="220" t="str">
        <f>IF($D897="","",VLOOKUP($D897,DMKH!$A$9:$D$50006,4,0))</f>
        <v/>
      </c>
      <c r="H897" s="113"/>
      <c r="I897" s="113"/>
      <c r="J897" s="113"/>
      <c r="K897" s="112"/>
      <c r="L897" s="224" t="str">
        <f>IF($K897="","",VLOOKUP($K897,'Tong hop'!$A$10:$O$50000,2,0))</f>
        <v/>
      </c>
      <c r="M897" s="225" t="str">
        <f>IF($K897="","",VLOOKUP($K897,'Tong hop'!$A$10:$O$50000,3,0))</f>
        <v/>
      </c>
      <c r="N897" s="246"/>
      <c r="O897" s="227" t="str">
        <f t="shared" si="2"/>
        <v/>
      </c>
      <c r="P897" s="158"/>
      <c r="Q897" s="247"/>
      <c r="R897" s="229" t="str">
        <f>IF(LEFT(A897,2)="PX",IF(K897="",0,VLOOKUP(K897,'Tong hop'!$N$10:$O$50000,2,0)),"")</f>
        <v/>
      </c>
      <c r="S897" s="230">
        <f t="shared" si="3"/>
        <v>0</v>
      </c>
      <c r="T897" s="229" t="str">
        <f>IF($K897="","",VLOOKUP($K897,'Tong hop'!$A$10:$K$50000,10,0))</f>
        <v/>
      </c>
      <c r="U897" s="230" t="str">
        <f>IF($K897="","",VLOOKUP($K897,'Tong hop'!$A$10:$K$50000,11,0))</f>
        <v/>
      </c>
      <c r="V897" s="231">
        <f t="shared" si="4"/>
        <v>0</v>
      </c>
      <c r="W897" s="231" t="str">
        <f t="shared" si="5"/>
        <v/>
      </c>
      <c r="X897" s="231">
        <f t="shared" si="6"/>
        <v>0</v>
      </c>
      <c r="Y897" s="231" t="str">
        <f t="shared" si="7"/>
        <v/>
      </c>
      <c r="Z897" s="232" t="str">
        <f t="shared" si="8"/>
        <v/>
      </c>
    </row>
    <row r="898" ht="15.75" customHeight="1">
      <c r="A898" s="112"/>
      <c r="B898" s="244"/>
      <c r="C898" s="245"/>
      <c r="D898" s="245"/>
      <c r="E898" s="220" t="str">
        <f>IF($D898="","",VLOOKUP($D898,DMKH!$A$9:$D$50006,2,0))</f>
        <v/>
      </c>
      <c r="F898" s="220" t="str">
        <f>IF($D898="","",VLOOKUP($D898,DMKH!$A$9:$D$50006,3,0))</f>
        <v/>
      </c>
      <c r="G898" s="220" t="str">
        <f>IF($D898="","",VLOOKUP($D898,DMKH!$A$9:$D$50006,4,0))</f>
        <v/>
      </c>
      <c r="H898" s="113"/>
      <c r="I898" s="113"/>
      <c r="J898" s="113"/>
      <c r="K898" s="112"/>
      <c r="L898" s="224" t="str">
        <f>IF($K898="","",VLOOKUP($K898,'Tong hop'!$A$10:$O$50000,2,0))</f>
        <v/>
      </c>
      <c r="M898" s="225" t="str">
        <f>IF($K898="","",VLOOKUP($K898,'Tong hop'!$A$10:$O$50000,3,0))</f>
        <v/>
      </c>
      <c r="N898" s="246"/>
      <c r="O898" s="227" t="str">
        <f t="shared" si="2"/>
        <v/>
      </c>
      <c r="P898" s="158"/>
      <c r="Q898" s="247"/>
      <c r="R898" s="229" t="str">
        <f>IF(LEFT(A898,2)="PX",IF(K898="",0,VLOOKUP(K898,'Tong hop'!$N$10:$O$50000,2,0)),"")</f>
        <v/>
      </c>
      <c r="S898" s="230">
        <f t="shared" si="3"/>
        <v>0</v>
      </c>
      <c r="T898" s="229" t="str">
        <f>IF($K898="","",VLOOKUP($K898,'Tong hop'!$A$10:$K$50000,10,0))</f>
        <v/>
      </c>
      <c r="U898" s="230" t="str">
        <f>IF($K898="","",VLOOKUP($K898,'Tong hop'!$A$10:$K$50000,11,0))</f>
        <v/>
      </c>
      <c r="V898" s="231">
        <f t="shared" si="4"/>
        <v>0</v>
      </c>
      <c r="W898" s="231" t="str">
        <f t="shared" si="5"/>
        <v/>
      </c>
      <c r="X898" s="231">
        <f t="shared" si="6"/>
        <v>0</v>
      </c>
      <c r="Y898" s="231" t="str">
        <f t="shared" si="7"/>
        <v/>
      </c>
      <c r="Z898" s="232" t="str">
        <f t="shared" si="8"/>
        <v/>
      </c>
    </row>
    <row r="899" ht="15.75" customHeight="1">
      <c r="A899" s="112"/>
      <c r="B899" s="244"/>
      <c r="C899" s="245"/>
      <c r="D899" s="245"/>
      <c r="E899" s="220" t="str">
        <f>IF($D899="","",VLOOKUP($D899,DMKH!$A$9:$D$50006,2,0))</f>
        <v/>
      </c>
      <c r="F899" s="220" t="str">
        <f>IF($D899="","",VLOOKUP($D899,DMKH!$A$9:$D$50006,3,0))</f>
        <v/>
      </c>
      <c r="G899" s="220" t="str">
        <f>IF($D899="","",VLOOKUP($D899,DMKH!$A$9:$D$50006,4,0))</f>
        <v/>
      </c>
      <c r="H899" s="113"/>
      <c r="I899" s="113"/>
      <c r="J899" s="113"/>
      <c r="K899" s="112"/>
      <c r="L899" s="224" t="str">
        <f>IF($K899="","",VLOOKUP($K899,'Tong hop'!$A$10:$O$50000,2,0))</f>
        <v/>
      </c>
      <c r="M899" s="225" t="str">
        <f>IF($K899="","",VLOOKUP($K899,'Tong hop'!$A$10:$O$50000,3,0))</f>
        <v/>
      </c>
      <c r="N899" s="246"/>
      <c r="O899" s="227" t="str">
        <f t="shared" si="2"/>
        <v/>
      </c>
      <c r="P899" s="158"/>
      <c r="Q899" s="247"/>
      <c r="R899" s="229" t="str">
        <f>IF(LEFT(A899,2)="PX",IF(K899="",0,VLOOKUP(K899,'Tong hop'!$N$10:$O$50000,2,0)),"")</f>
        <v/>
      </c>
      <c r="S899" s="230">
        <f t="shared" si="3"/>
        <v>0</v>
      </c>
      <c r="T899" s="229" t="str">
        <f>IF($K899="","",VLOOKUP($K899,'Tong hop'!$A$10:$K$50000,10,0))</f>
        <v/>
      </c>
      <c r="U899" s="230" t="str">
        <f>IF($K899="","",VLOOKUP($K899,'Tong hop'!$A$10:$K$50000,11,0))</f>
        <v/>
      </c>
      <c r="V899" s="231">
        <f t="shared" si="4"/>
        <v>0</v>
      </c>
      <c r="W899" s="231" t="str">
        <f t="shared" si="5"/>
        <v/>
      </c>
      <c r="X899" s="231">
        <f t="shared" si="6"/>
        <v>0</v>
      </c>
      <c r="Y899" s="231" t="str">
        <f t="shared" si="7"/>
        <v/>
      </c>
      <c r="Z899" s="232" t="str">
        <f t="shared" si="8"/>
        <v/>
      </c>
    </row>
    <row r="900" ht="15.75" customHeight="1">
      <c r="A900" s="112"/>
      <c r="B900" s="244"/>
      <c r="C900" s="245"/>
      <c r="D900" s="245"/>
      <c r="E900" s="220" t="str">
        <f>IF($D900="","",VLOOKUP($D900,DMKH!$A$9:$D$50006,2,0))</f>
        <v/>
      </c>
      <c r="F900" s="220" t="str">
        <f>IF($D900="","",VLOOKUP($D900,DMKH!$A$9:$D$50006,3,0))</f>
        <v/>
      </c>
      <c r="G900" s="220" t="str">
        <f>IF($D900="","",VLOOKUP($D900,DMKH!$A$9:$D$50006,4,0))</f>
        <v/>
      </c>
      <c r="H900" s="113"/>
      <c r="I900" s="113"/>
      <c r="J900" s="113"/>
      <c r="K900" s="112"/>
      <c r="L900" s="224" t="str">
        <f>IF($K900="","",VLOOKUP($K900,'Tong hop'!$A$10:$O$50000,2,0))</f>
        <v/>
      </c>
      <c r="M900" s="225" t="str">
        <f>IF($K900="","",VLOOKUP($K900,'Tong hop'!$A$10:$O$50000,3,0))</f>
        <v/>
      </c>
      <c r="N900" s="246"/>
      <c r="O900" s="227" t="str">
        <f t="shared" si="2"/>
        <v/>
      </c>
      <c r="P900" s="158"/>
      <c r="Q900" s="247"/>
      <c r="R900" s="229" t="str">
        <f>IF(LEFT(A900,2)="PX",IF(K900="",0,VLOOKUP(K900,'Tong hop'!$N$10:$O$50000,2,0)),"")</f>
        <v/>
      </c>
      <c r="S900" s="230">
        <f t="shared" si="3"/>
        <v>0</v>
      </c>
      <c r="T900" s="229" t="str">
        <f>IF($K900="","",VLOOKUP($K900,'Tong hop'!$A$10:$K$50000,10,0))</f>
        <v/>
      </c>
      <c r="U900" s="230" t="str">
        <f>IF($K900="","",VLOOKUP($K900,'Tong hop'!$A$10:$K$50000,11,0))</f>
        <v/>
      </c>
      <c r="V900" s="231">
        <f t="shared" si="4"/>
        <v>0</v>
      </c>
      <c r="W900" s="231" t="str">
        <f t="shared" si="5"/>
        <v/>
      </c>
      <c r="X900" s="231">
        <f t="shared" si="6"/>
        <v>0</v>
      </c>
      <c r="Y900" s="231" t="str">
        <f t="shared" si="7"/>
        <v/>
      </c>
      <c r="Z900" s="232" t="str">
        <f t="shared" si="8"/>
        <v/>
      </c>
    </row>
    <row r="901" ht="15.75" customHeight="1">
      <c r="A901" s="112"/>
      <c r="B901" s="244"/>
      <c r="C901" s="245"/>
      <c r="D901" s="245"/>
      <c r="E901" s="220" t="str">
        <f>IF($D901="","",VLOOKUP($D901,DMKH!$A$9:$D$50006,2,0))</f>
        <v/>
      </c>
      <c r="F901" s="220" t="str">
        <f>IF($D901="","",VLOOKUP($D901,DMKH!$A$9:$D$50006,3,0))</f>
        <v/>
      </c>
      <c r="G901" s="220" t="str">
        <f>IF($D901="","",VLOOKUP($D901,DMKH!$A$9:$D$50006,4,0))</f>
        <v/>
      </c>
      <c r="H901" s="113"/>
      <c r="I901" s="113"/>
      <c r="J901" s="113"/>
      <c r="K901" s="112"/>
      <c r="L901" s="224" t="str">
        <f>IF($K901="","",VLOOKUP($K901,'Tong hop'!$A$10:$O$50000,2,0))</f>
        <v/>
      </c>
      <c r="M901" s="225" t="str">
        <f>IF($K901="","",VLOOKUP($K901,'Tong hop'!$A$10:$O$50000,3,0))</f>
        <v/>
      </c>
      <c r="N901" s="246"/>
      <c r="O901" s="227" t="str">
        <f t="shared" si="2"/>
        <v/>
      </c>
      <c r="P901" s="158"/>
      <c r="Q901" s="247"/>
      <c r="R901" s="229" t="str">
        <f>IF(LEFT(A901,2)="PX",IF(K901="",0,VLOOKUP(K901,'Tong hop'!$N$10:$O$50000,2,0)),"")</f>
        <v/>
      </c>
      <c r="S901" s="230">
        <f t="shared" si="3"/>
        <v>0</v>
      </c>
      <c r="T901" s="229" t="str">
        <f>IF($K901="","",VLOOKUP($K901,'Tong hop'!$A$10:$K$50000,10,0))</f>
        <v/>
      </c>
      <c r="U901" s="230" t="str">
        <f>IF($K901="","",VLOOKUP($K901,'Tong hop'!$A$10:$K$50000,11,0))</f>
        <v/>
      </c>
      <c r="V901" s="231">
        <f t="shared" si="4"/>
        <v>0</v>
      </c>
      <c r="W901" s="231" t="str">
        <f t="shared" si="5"/>
        <v/>
      </c>
      <c r="X901" s="231">
        <f t="shared" si="6"/>
        <v>0</v>
      </c>
      <c r="Y901" s="231" t="str">
        <f t="shared" si="7"/>
        <v/>
      </c>
      <c r="Z901" s="232" t="str">
        <f t="shared" si="8"/>
        <v/>
      </c>
    </row>
    <row r="902" ht="15.75" customHeight="1">
      <c r="A902" s="112"/>
      <c r="B902" s="244"/>
      <c r="C902" s="245"/>
      <c r="D902" s="245"/>
      <c r="E902" s="220" t="str">
        <f>IF($D902="","",VLOOKUP($D902,DMKH!$A$9:$D$50006,2,0))</f>
        <v/>
      </c>
      <c r="F902" s="220" t="str">
        <f>IF($D902="","",VLOOKUP($D902,DMKH!$A$9:$D$50006,3,0))</f>
        <v/>
      </c>
      <c r="G902" s="220" t="str">
        <f>IF($D902="","",VLOOKUP($D902,DMKH!$A$9:$D$50006,4,0))</f>
        <v/>
      </c>
      <c r="H902" s="113"/>
      <c r="I902" s="113"/>
      <c r="J902" s="113"/>
      <c r="K902" s="112"/>
      <c r="L902" s="224" t="str">
        <f>IF($K902="","",VLOOKUP($K902,'Tong hop'!$A$10:$O$50000,2,0))</f>
        <v/>
      </c>
      <c r="M902" s="225" t="str">
        <f>IF($K902="","",VLOOKUP($K902,'Tong hop'!$A$10:$O$50000,3,0))</f>
        <v/>
      </c>
      <c r="N902" s="246"/>
      <c r="O902" s="227" t="str">
        <f t="shared" si="2"/>
        <v/>
      </c>
      <c r="P902" s="158"/>
      <c r="Q902" s="247"/>
      <c r="R902" s="229" t="str">
        <f>IF(LEFT(A902,2)="PX",IF(K902="",0,VLOOKUP(K902,'Tong hop'!$N$10:$O$50000,2,0)),"")</f>
        <v/>
      </c>
      <c r="S902" s="230">
        <f t="shared" si="3"/>
        <v>0</v>
      </c>
      <c r="T902" s="229" t="str">
        <f>IF($K902="","",VLOOKUP($K902,'Tong hop'!$A$10:$K$50000,10,0))</f>
        <v/>
      </c>
      <c r="U902" s="230" t="str">
        <f>IF($K902="","",VLOOKUP($K902,'Tong hop'!$A$10:$K$50000,11,0))</f>
        <v/>
      </c>
      <c r="V902" s="231">
        <f t="shared" si="4"/>
        <v>0</v>
      </c>
      <c r="W902" s="231" t="str">
        <f t="shared" si="5"/>
        <v/>
      </c>
      <c r="X902" s="231">
        <f t="shared" si="6"/>
        <v>0</v>
      </c>
      <c r="Y902" s="231" t="str">
        <f t="shared" si="7"/>
        <v/>
      </c>
      <c r="Z902" s="232" t="str">
        <f t="shared" si="8"/>
        <v/>
      </c>
    </row>
    <row r="903" ht="15.75" customHeight="1">
      <c r="A903" s="112"/>
      <c r="B903" s="244"/>
      <c r="C903" s="245"/>
      <c r="D903" s="245"/>
      <c r="E903" s="220" t="str">
        <f>IF($D903="","",VLOOKUP($D903,DMKH!$A$9:$D$50006,2,0))</f>
        <v/>
      </c>
      <c r="F903" s="220" t="str">
        <f>IF($D903="","",VLOOKUP($D903,DMKH!$A$9:$D$50006,3,0))</f>
        <v/>
      </c>
      <c r="G903" s="220" t="str">
        <f>IF($D903="","",VLOOKUP($D903,DMKH!$A$9:$D$50006,4,0))</f>
        <v/>
      </c>
      <c r="H903" s="113"/>
      <c r="I903" s="113"/>
      <c r="J903" s="113"/>
      <c r="K903" s="112"/>
      <c r="L903" s="224" t="str">
        <f>IF($K903="","",VLOOKUP($K903,'Tong hop'!$A$10:$O$50000,2,0))</f>
        <v/>
      </c>
      <c r="M903" s="225" t="str">
        <f>IF($K903="","",VLOOKUP($K903,'Tong hop'!$A$10:$O$50000,3,0))</f>
        <v/>
      </c>
      <c r="N903" s="246"/>
      <c r="O903" s="227" t="str">
        <f t="shared" si="2"/>
        <v/>
      </c>
      <c r="P903" s="158"/>
      <c r="Q903" s="247"/>
      <c r="R903" s="229" t="str">
        <f>IF(LEFT(A903,2)="PX",IF(K903="",0,VLOOKUP(K903,'Tong hop'!$N$10:$O$50000,2,0)),"")</f>
        <v/>
      </c>
      <c r="S903" s="230">
        <f t="shared" si="3"/>
        <v>0</v>
      </c>
      <c r="T903" s="229" t="str">
        <f>IF($K903="","",VLOOKUP($K903,'Tong hop'!$A$10:$K$50000,10,0))</f>
        <v/>
      </c>
      <c r="U903" s="230" t="str">
        <f>IF($K903="","",VLOOKUP($K903,'Tong hop'!$A$10:$K$50000,11,0))</f>
        <v/>
      </c>
      <c r="V903" s="231">
        <f t="shared" si="4"/>
        <v>0</v>
      </c>
      <c r="W903" s="231" t="str">
        <f t="shared" si="5"/>
        <v/>
      </c>
      <c r="X903" s="231">
        <f t="shared" si="6"/>
        <v>0</v>
      </c>
      <c r="Y903" s="231" t="str">
        <f t="shared" si="7"/>
        <v/>
      </c>
      <c r="Z903" s="232" t="str">
        <f t="shared" si="8"/>
        <v/>
      </c>
    </row>
    <row r="904" ht="15.75" customHeight="1">
      <c r="A904" s="112"/>
      <c r="B904" s="244"/>
      <c r="C904" s="245"/>
      <c r="D904" s="245"/>
      <c r="E904" s="220" t="str">
        <f>IF($D904="","",VLOOKUP($D904,DMKH!$A$9:$D$50006,2,0))</f>
        <v/>
      </c>
      <c r="F904" s="220" t="str">
        <f>IF($D904="","",VLOOKUP($D904,DMKH!$A$9:$D$50006,3,0))</f>
        <v/>
      </c>
      <c r="G904" s="220" t="str">
        <f>IF($D904="","",VLOOKUP($D904,DMKH!$A$9:$D$50006,4,0))</f>
        <v/>
      </c>
      <c r="H904" s="113"/>
      <c r="I904" s="113"/>
      <c r="J904" s="113"/>
      <c r="K904" s="112"/>
      <c r="L904" s="224" t="str">
        <f>IF($K904="","",VLOOKUP($K904,'Tong hop'!$A$10:$O$50000,2,0))</f>
        <v/>
      </c>
      <c r="M904" s="225" t="str">
        <f>IF($K904="","",VLOOKUP($K904,'Tong hop'!$A$10:$O$50000,3,0))</f>
        <v/>
      </c>
      <c r="N904" s="246"/>
      <c r="O904" s="227" t="str">
        <f t="shared" si="2"/>
        <v/>
      </c>
      <c r="P904" s="158"/>
      <c r="Q904" s="247"/>
      <c r="R904" s="229" t="str">
        <f>IF(LEFT(A904,2)="PX",IF(K904="",0,VLOOKUP(K904,'Tong hop'!$N$10:$O$50000,2,0)),"")</f>
        <v/>
      </c>
      <c r="S904" s="230">
        <f t="shared" si="3"/>
        <v>0</v>
      </c>
      <c r="T904" s="229" t="str">
        <f>IF($K904="","",VLOOKUP($K904,'Tong hop'!$A$10:$K$50000,10,0))</f>
        <v/>
      </c>
      <c r="U904" s="230" t="str">
        <f>IF($K904="","",VLOOKUP($K904,'Tong hop'!$A$10:$K$50000,11,0))</f>
        <v/>
      </c>
      <c r="V904" s="231">
        <f t="shared" si="4"/>
        <v>0</v>
      </c>
      <c r="W904" s="231" t="str">
        <f t="shared" si="5"/>
        <v/>
      </c>
      <c r="X904" s="231">
        <f t="shared" si="6"/>
        <v>0</v>
      </c>
      <c r="Y904" s="231" t="str">
        <f t="shared" si="7"/>
        <v/>
      </c>
      <c r="Z904" s="232" t="str">
        <f t="shared" si="8"/>
        <v/>
      </c>
    </row>
    <row r="905" ht="15.75" customHeight="1">
      <c r="A905" s="112"/>
      <c r="B905" s="244"/>
      <c r="C905" s="245"/>
      <c r="D905" s="245"/>
      <c r="E905" s="220" t="str">
        <f>IF($D905="","",VLOOKUP($D905,DMKH!$A$9:$D$50006,2,0))</f>
        <v/>
      </c>
      <c r="F905" s="220" t="str">
        <f>IF($D905="","",VLOOKUP($D905,DMKH!$A$9:$D$50006,3,0))</f>
        <v/>
      </c>
      <c r="G905" s="220" t="str">
        <f>IF($D905="","",VLOOKUP($D905,DMKH!$A$9:$D$50006,4,0))</f>
        <v/>
      </c>
      <c r="H905" s="113"/>
      <c r="I905" s="113"/>
      <c r="J905" s="113"/>
      <c r="K905" s="112"/>
      <c r="L905" s="224" t="str">
        <f>IF($K905="","",VLOOKUP($K905,'Tong hop'!$A$10:$O$50000,2,0))</f>
        <v/>
      </c>
      <c r="M905" s="225" t="str">
        <f>IF($K905="","",VLOOKUP($K905,'Tong hop'!$A$10:$O$50000,3,0))</f>
        <v/>
      </c>
      <c r="N905" s="246"/>
      <c r="O905" s="227" t="str">
        <f t="shared" si="2"/>
        <v/>
      </c>
      <c r="P905" s="158"/>
      <c r="Q905" s="247"/>
      <c r="R905" s="229" t="str">
        <f>IF(LEFT(A905,2)="PX",IF(K905="",0,VLOOKUP(K905,'Tong hop'!$N$10:$O$50000,2,0)),"")</f>
        <v/>
      </c>
      <c r="S905" s="230">
        <f t="shared" si="3"/>
        <v>0</v>
      </c>
      <c r="T905" s="229" t="str">
        <f>IF($K905="","",VLOOKUP($K905,'Tong hop'!$A$10:$K$50000,10,0))</f>
        <v/>
      </c>
      <c r="U905" s="230" t="str">
        <f>IF($K905="","",VLOOKUP($K905,'Tong hop'!$A$10:$K$50000,11,0))</f>
        <v/>
      </c>
      <c r="V905" s="231">
        <f t="shared" si="4"/>
        <v>0</v>
      </c>
      <c r="W905" s="231" t="str">
        <f t="shared" si="5"/>
        <v/>
      </c>
      <c r="X905" s="231">
        <f t="shared" si="6"/>
        <v>0</v>
      </c>
      <c r="Y905" s="231" t="str">
        <f t="shared" si="7"/>
        <v/>
      </c>
      <c r="Z905" s="232" t="str">
        <f t="shared" si="8"/>
        <v/>
      </c>
    </row>
    <row r="906" ht="15.75" customHeight="1">
      <c r="A906" s="112"/>
      <c r="B906" s="244"/>
      <c r="C906" s="245"/>
      <c r="D906" s="245"/>
      <c r="E906" s="220" t="str">
        <f>IF($D906="","",VLOOKUP($D906,DMKH!$A$9:$D$50006,2,0))</f>
        <v/>
      </c>
      <c r="F906" s="220" t="str">
        <f>IF($D906="","",VLOOKUP($D906,DMKH!$A$9:$D$50006,3,0))</f>
        <v/>
      </c>
      <c r="G906" s="220" t="str">
        <f>IF($D906="","",VLOOKUP($D906,DMKH!$A$9:$D$50006,4,0))</f>
        <v/>
      </c>
      <c r="H906" s="113"/>
      <c r="I906" s="113"/>
      <c r="J906" s="113"/>
      <c r="K906" s="112"/>
      <c r="L906" s="224" t="str">
        <f>IF($K906="","",VLOOKUP($K906,'Tong hop'!$A$10:$O$50000,2,0))</f>
        <v/>
      </c>
      <c r="M906" s="225" t="str">
        <f>IF($K906="","",VLOOKUP($K906,'Tong hop'!$A$10:$O$50000,3,0))</f>
        <v/>
      </c>
      <c r="N906" s="246"/>
      <c r="O906" s="227" t="str">
        <f t="shared" si="2"/>
        <v/>
      </c>
      <c r="P906" s="158"/>
      <c r="Q906" s="247"/>
      <c r="R906" s="229" t="str">
        <f>IF(LEFT(A906,2)="PX",IF(K906="",0,VLOOKUP(K906,'Tong hop'!$N$10:$O$50000,2,0)),"")</f>
        <v/>
      </c>
      <c r="S906" s="230">
        <f t="shared" si="3"/>
        <v>0</v>
      </c>
      <c r="T906" s="229" t="str">
        <f>IF($K906="","",VLOOKUP($K906,'Tong hop'!$A$10:$K$50000,10,0))</f>
        <v/>
      </c>
      <c r="U906" s="230" t="str">
        <f>IF($K906="","",VLOOKUP($K906,'Tong hop'!$A$10:$K$50000,11,0))</f>
        <v/>
      </c>
      <c r="V906" s="231">
        <f t="shared" si="4"/>
        <v>0</v>
      </c>
      <c r="W906" s="231" t="str">
        <f t="shared" si="5"/>
        <v/>
      </c>
      <c r="X906" s="231">
        <f t="shared" si="6"/>
        <v>0</v>
      </c>
      <c r="Y906" s="231" t="str">
        <f t="shared" si="7"/>
        <v/>
      </c>
      <c r="Z906" s="232" t="str">
        <f t="shared" si="8"/>
        <v/>
      </c>
    </row>
    <row r="907" ht="15.75" customHeight="1">
      <c r="A907" s="112"/>
      <c r="B907" s="244"/>
      <c r="C907" s="245"/>
      <c r="D907" s="245"/>
      <c r="E907" s="220" t="str">
        <f>IF($D907="","",VLOOKUP($D907,DMKH!$A$9:$D$50006,2,0))</f>
        <v/>
      </c>
      <c r="F907" s="220" t="str">
        <f>IF($D907="","",VLOOKUP($D907,DMKH!$A$9:$D$50006,3,0))</f>
        <v/>
      </c>
      <c r="G907" s="220" t="str">
        <f>IF($D907="","",VLOOKUP($D907,DMKH!$A$9:$D$50006,4,0))</f>
        <v/>
      </c>
      <c r="H907" s="113"/>
      <c r="I907" s="113"/>
      <c r="J907" s="113"/>
      <c r="K907" s="112"/>
      <c r="L907" s="224" t="str">
        <f>IF($K907="","",VLOOKUP($K907,'Tong hop'!$A$10:$O$50000,2,0))</f>
        <v/>
      </c>
      <c r="M907" s="225" t="str">
        <f>IF($K907="","",VLOOKUP($K907,'Tong hop'!$A$10:$O$50000,3,0))</f>
        <v/>
      </c>
      <c r="N907" s="246"/>
      <c r="O907" s="227" t="str">
        <f t="shared" si="2"/>
        <v/>
      </c>
      <c r="P907" s="158"/>
      <c r="Q907" s="247"/>
      <c r="R907" s="229" t="str">
        <f>IF(LEFT(A907,2)="PX",IF(K907="",0,VLOOKUP(K907,'Tong hop'!$N$10:$O$50000,2,0)),"")</f>
        <v/>
      </c>
      <c r="S907" s="230">
        <f t="shared" si="3"/>
        <v>0</v>
      </c>
      <c r="T907" s="229" t="str">
        <f>IF($K907="","",VLOOKUP($K907,'Tong hop'!$A$10:$K$50000,10,0))</f>
        <v/>
      </c>
      <c r="U907" s="230" t="str">
        <f>IF($K907="","",VLOOKUP($K907,'Tong hop'!$A$10:$K$50000,11,0))</f>
        <v/>
      </c>
      <c r="V907" s="231">
        <f t="shared" si="4"/>
        <v>0</v>
      </c>
      <c r="W907" s="231" t="str">
        <f t="shared" si="5"/>
        <v/>
      </c>
      <c r="X907" s="231">
        <f t="shared" si="6"/>
        <v>0</v>
      </c>
      <c r="Y907" s="231" t="str">
        <f t="shared" si="7"/>
        <v/>
      </c>
      <c r="Z907" s="232" t="str">
        <f t="shared" si="8"/>
        <v/>
      </c>
    </row>
    <row r="908" ht="15.75" customHeight="1">
      <c r="A908" s="112"/>
      <c r="B908" s="244"/>
      <c r="C908" s="245"/>
      <c r="D908" s="245"/>
      <c r="E908" s="220" t="str">
        <f>IF($D908="","",VLOOKUP($D908,DMKH!$A$9:$D$50006,2,0))</f>
        <v/>
      </c>
      <c r="F908" s="220" t="str">
        <f>IF($D908="","",VLOOKUP($D908,DMKH!$A$9:$D$50006,3,0))</f>
        <v/>
      </c>
      <c r="G908" s="220" t="str">
        <f>IF($D908="","",VLOOKUP($D908,DMKH!$A$9:$D$50006,4,0))</f>
        <v/>
      </c>
      <c r="H908" s="113"/>
      <c r="I908" s="113"/>
      <c r="J908" s="113"/>
      <c r="K908" s="112"/>
      <c r="L908" s="224" t="str">
        <f>IF($K908="","",VLOOKUP($K908,'Tong hop'!$A$10:$O$50000,2,0))</f>
        <v/>
      </c>
      <c r="M908" s="225" t="str">
        <f>IF($K908="","",VLOOKUP($K908,'Tong hop'!$A$10:$O$50000,3,0))</f>
        <v/>
      </c>
      <c r="N908" s="246"/>
      <c r="O908" s="227" t="str">
        <f t="shared" si="2"/>
        <v/>
      </c>
      <c r="P908" s="158"/>
      <c r="Q908" s="247"/>
      <c r="R908" s="229" t="str">
        <f>IF(LEFT(A908,2)="PX",IF(K908="",0,VLOOKUP(K908,'Tong hop'!$N$10:$O$50000,2,0)),"")</f>
        <v/>
      </c>
      <c r="S908" s="230">
        <f t="shared" si="3"/>
        <v>0</v>
      </c>
      <c r="T908" s="229" t="str">
        <f>IF($K908="","",VLOOKUP($K908,'Tong hop'!$A$10:$K$50000,10,0))</f>
        <v/>
      </c>
      <c r="U908" s="230" t="str">
        <f>IF($K908="","",VLOOKUP($K908,'Tong hop'!$A$10:$K$50000,11,0))</f>
        <v/>
      </c>
      <c r="V908" s="231">
        <f t="shared" si="4"/>
        <v>0</v>
      </c>
      <c r="W908" s="231" t="str">
        <f t="shared" si="5"/>
        <v/>
      </c>
      <c r="X908" s="231">
        <f t="shared" si="6"/>
        <v>0</v>
      </c>
      <c r="Y908" s="231" t="str">
        <f t="shared" si="7"/>
        <v/>
      </c>
      <c r="Z908" s="232" t="str">
        <f t="shared" si="8"/>
        <v/>
      </c>
    </row>
    <row r="909" ht="15.75" customHeight="1">
      <c r="A909" s="112"/>
      <c r="B909" s="244"/>
      <c r="C909" s="245"/>
      <c r="D909" s="245"/>
      <c r="E909" s="220" t="str">
        <f>IF($D909="","",VLOOKUP($D909,DMKH!$A$9:$D$50006,2,0))</f>
        <v/>
      </c>
      <c r="F909" s="220" t="str">
        <f>IF($D909="","",VLOOKUP($D909,DMKH!$A$9:$D$50006,3,0))</f>
        <v/>
      </c>
      <c r="G909" s="220" t="str">
        <f>IF($D909="","",VLOOKUP($D909,DMKH!$A$9:$D$50006,4,0))</f>
        <v/>
      </c>
      <c r="H909" s="113"/>
      <c r="I909" s="113"/>
      <c r="J909" s="113"/>
      <c r="K909" s="112"/>
      <c r="L909" s="224" t="str">
        <f>IF($K909="","",VLOOKUP($K909,'Tong hop'!$A$10:$O$50000,2,0))</f>
        <v/>
      </c>
      <c r="M909" s="225" t="str">
        <f>IF($K909="","",VLOOKUP($K909,'Tong hop'!$A$10:$O$50000,3,0))</f>
        <v/>
      </c>
      <c r="N909" s="246"/>
      <c r="O909" s="227" t="str">
        <f t="shared" si="2"/>
        <v/>
      </c>
      <c r="P909" s="158"/>
      <c r="Q909" s="247"/>
      <c r="R909" s="229" t="str">
        <f>IF(LEFT(A909,2)="PX",IF(K909="",0,VLOOKUP(K909,'Tong hop'!$N$10:$O$50000,2,0)),"")</f>
        <v/>
      </c>
      <c r="S909" s="230">
        <f t="shared" si="3"/>
        <v>0</v>
      </c>
      <c r="T909" s="229" t="str">
        <f>IF($K909="","",VLOOKUP($K909,'Tong hop'!$A$10:$K$50000,10,0))</f>
        <v/>
      </c>
      <c r="U909" s="230" t="str">
        <f>IF($K909="","",VLOOKUP($K909,'Tong hop'!$A$10:$K$50000,11,0))</f>
        <v/>
      </c>
      <c r="V909" s="231">
        <f t="shared" si="4"/>
        <v>0</v>
      </c>
      <c r="W909" s="231" t="str">
        <f t="shared" si="5"/>
        <v/>
      </c>
      <c r="X909" s="231">
        <f t="shared" si="6"/>
        <v>0</v>
      </c>
      <c r="Y909" s="231" t="str">
        <f t="shared" si="7"/>
        <v/>
      </c>
      <c r="Z909" s="232" t="str">
        <f t="shared" si="8"/>
        <v/>
      </c>
    </row>
    <row r="910" ht="15.75" customHeight="1">
      <c r="A910" s="112"/>
      <c r="B910" s="244"/>
      <c r="C910" s="245"/>
      <c r="D910" s="245"/>
      <c r="E910" s="220" t="str">
        <f>IF($D910="","",VLOOKUP($D910,DMKH!$A$9:$D$50006,2,0))</f>
        <v/>
      </c>
      <c r="F910" s="220" t="str">
        <f>IF($D910="","",VLOOKUP($D910,DMKH!$A$9:$D$50006,3,0))</f>
        <v/>
      </c>
      <c r="G910" s="220" t="str">
        <f>IF($D910="","",VLOOKUP($D910,DMKH!$A$9:$D$50006,4,0))</f>
        <v/>
      </c>
      <c r="H910" s="113"/>
      <c r="I910" s="113"/>
      <c r="J910" s="113"/>
      <c r="K910" s="112"/>
      <c r="L910" s="224" t="str">
        <f>IF($K910="","",VLOOKUP($K910,'Tong hop'!$A$10:$O$50000,2,0))</f>
        <v/>
      </c>
      <c r="M910" s="225" t="str">
        <f>IF($K910="","",VLOOKUP($K910,'Tong hop'!$A$10:$O$50000,3,0))</f>
        <v/>
      </c>
      <c r="N910" s="246"/>
      <c r="O910" s="227" t="str">
        <f t="shared" si="2"/>
        <v/>
      </c>
      <c r="P910" s="158"/>
      <c r="Q910" s="247"/>
      <c r="R910" s="229" t="str">
        <f>IF(LEFT(A910,2)="PX",IF(K910="",0,VLOOKUP(K910,'Tong hop'!$N$10:$O$50000,2,0)),"")</f>
        <v/>
      </c>
      <c r="S910" s="230">
        <f t="shared" si="3"/>
        <v>0</v>
      </c>
      <c r="T910" s="229" t="str">
        <f>IF($K910="","",VLOOKUP($K910,'Tong hop'!$A$10:$K$50000,10,0))</f>
        <v/>
      </c>
      <c r="U910" s="230" t="str">
        <f>IF($K910="","",VLOOKUP($K910,'Tong hop'!$A$10:$K$50000,11,0))</f>
        <v/>
      </c>
      <c r="V910" s="231">
        <f t="shared" si="4"/>
        <v>0</v>
      </c>
      <c r="W910" s="231" t="str">
        <f t="shared" si="5"/>
        <v/>
      </c>
      <c r="X910" s="231">
        <f t="shared" si="6"/>
        <v>0</v>
      </c>
      <c r="Y910" s="231" t="str">
        <f t="shared" si="7"/>
        <v/>
      </c>
      <c r="Z910" s="232" t="str">
        <f t="shared" si="8"/>
        <v/>
      </c>
    </row>
    <row r="911" ht="15.75" customHeight="1">
      <c r="A911" s="112"/>
      <c r="B911" s="244"/>
      <c r="C911" s="245"/>
      <c r="D911" s="245"/>
      <c r="E911" s="220" t="str">
        <f>IF($D911="","",VLOOKUP($D911,DMKH!$A$9:$D$50006,2,0))</f>
        <v/>
      </c>
      <c r="F911" s="220" t="str">
        <f>IF($D911="","",VLOOKUP($D911,DMKH!$A$9:$D$50006,3,0))</f>
        <v/>
      </c>
      <c r="G911" s="220" t="str">
        <f>IF($D911="","",VLOOKUP($D911,DMKH!$A$9:$D$50006,4,0))</f>
        <v/>
      </c>
      <c r="H911" s="113"/>
      <c r="I911" s="113"/>
      <c r="J911" s="113"/>
      <c r="K911" s="112"/>
      <c r="L911" s="224" t="str">
        <f>IF($K911="","",VLOOKUP($K911,'Tong hop'!$A$10:$O$50000,2,0))</f>
        <v/>
      </c>
      <c r="M911" s="225" t="str">
        <f>IF($K911="","",VLOOKUP($K911,'Tong hop'!$A$10:$O$50000,3,0))</f>
        <v/>
      </c>
      <c r="N911" s="246"/>
      <c r="O911" s="227" t="str">
        <f t="shared" si="2"/>
        <v/>
      </c>
      <c r="P911" s="158"/>
      <c r="Q911" s="247"/>
      <c r="R911" s="229" t="str">
        <f>IF(LEFT(A911,2)="PX",IF(K911="",0,VLOOKUP(K911,'Tong hop'!$N$10:$O$50000,2,0)),"")</f>
        <v/>
      </c>
      <c r="S911" s="230">
        <f t="shared" si="3"/>
        <v>0</v>
      </c>
      <c r="T911" s="229" t="str">
        <f>IF($K911="","",VLOOKUP($K911,'Tong hop'!$A$10:$K$50000,10,0))</f>
        <v/>
      </c>
      <c r="U911" s="230" t="str">
        <f>IF($K911="","",VLOOKUP($K911,'Tong hop'!$A$10:$K$50000,11,0))</f>
        <v/>
      </c>
      <c r="V911" s="231">
        <f t="shared" si="4"/>
        <v>0</v>
      </c>
      <c r="W911" s="231" t="str">
        <f t="shared" si="5"/>
        <v/>
      </c>
      <c r="X911" s="231">
        <f t="shared" si="6"/>
        <v>0</v>
      </c>
      <c r="Y911" s="231" t="str">
        <f t="shared" si="7"/>
        <v/>
      </c>
      <c r="Z911" s="232" t="str">
        <f t="shared" si="8"/>
        <v/>
      </c>
    </row>
    <row r="912" ht="15.75" customHeight="1">
      <c r="A912" s="112"/>
      <c r="B912" s="244"/>
      <c r="C912" s="245"/>
      <c r="D912" s="245"/>
      <c r="E912" s="220" t="str">
        <f>IF($D912="","",VLOOKUP($D912,DMKH!$A$9:$D$50006,2,0))</f>
        <v/>
      </c>
      <c r="F912" s="220" t="str">
        <f>IF($D912="","",VLOOKUP($D912,DMKH!$A$9:$D$50006,3,0))</f>
        <v/>
      </c>
      <c r="G912" s="220" t="str">
        <f>IF($D912="","",VLOOKUP($D912,DMKH!$A$9:$D$50006,4,0))</f>
        <v/>
      </c>
      <c r="H912" s="113"/>
      <c r="I912" s="113"/>
      <c r="J912" s="113"/>
      <c r="K912" s="112"/>
      <c r="L912" s="224" t="str">
        <f>IF($K912="","",VLOOKUP($K912,'Tong hop'!$A$10:$O$50000,2,0))</f>
        <v/>
      </c>
      <c r="M912" s="225" t="str">
        <f>IF($K912="","",VLOOKUP($K912,'Tong hop'!$A$10:$O$50000,3,0))</f>
        <v/>
      </c>
      <c r="N912" s="246"/>
      <c r="O912" s="227" t="str">
        <f t="shared" si="2"/>
        <v/>
      </c>
      <c r="P912" s="158"/>
      <c r="Q912" s="247"/>
      <c r="R912" s="229" t="str">
        <f>IF(LEFT(A912,2)="PX",IF(K912="",0,VLOOKUP(K912,'Tong hop'!$N$10:$O$50000,2,0)),"")</f>
        <v/>
      </c>
      <c r="S912" s="230">
        <f t="shared" si="3"/>
        <v>0</v>
      </c>
      <c r="T912" s="229" t="str">
        <f>IF($K912="","",VLOOKUP($K912,'Tong hop'!$A$10:$K$50000,10,0))</f>
        <v/>
      </c>
      <c r="U912" s="230" t="str">
        <f>IF($K912="","",VLOOKUP($K912,'Tong hop'!$A$10:$K$50000,11,0))</f>
        <v/>
      </c>
      <c r="V912" s="231">
        <f t="shared" si="4"/>
        <v>0</v>
      </c>
      <c r="W912" s="231" t="str">
        <f t="shared" si="5"/>
        <v/>
      </c>
      <c r="X912" s="231">
        <f t="shared" si="6"/>
        <v>0</v>
      </c>
      <c r="Y912" s="231" t="str">
        <f t="shared" si="7"/>
        <v/>
      </c>
      <c r="Z912" s="232" t="str">
        <f t="shared" si="8"/>
        <v/>
      </c>
    </row>
    <row r="913" ht="15.75" customHeight="1">
      <c r="A913" s="112"/>
      <c r="B913" s="244"/>
      <c r="C913" s="245"/>
      <c r="D913" s="245"/>
      <c r="E913" s="220" t="str">
        <f>IF($D913="","",VLOOKUP($D913,DMKH!$A$9:$D$50006,2,0))</f>
        <v/>
      </c>
      <c r="F913" s="220" t="str">
        <f>IF($D913="","",VLOOKUP($D913,DMKH!$A$9:$D$50006,3,0))</f>
        <v/>
      </c>
      <c r="G913" s="220" t="str">
        <f>IF($D913="","",VLOOKUP($D913,DMKH!$A$9:$D$50006,4,0))</f>
        <v/>
      </c>
      <c r="H913" s="113"/>
      <c r="I913" s="113"/>
      <c r="J913" s="113"/>
      <c r="K913" s="112"/>
      <c r="L913" s="224" t="str">
        <f>IF($K913="","",VLOOKUP($K913,'Tong hop'!$A$10:$O$50000,2,0))</f>
        <v/>
      </c>
      <c r="M913" s="225" t="str">
        <f>IF($K913="","",VLOOKUP($K913,'Tong hop'!$A$10:$O$50000,3,0))</f>
        <v/>
      </c>
      <c r="N913" s="246"/>
      <c r="O913" s="227" t="str">
        <f t="shared" si="2"/>
        <v/>
      </c>
      <c r="P913" s="158"/>
      <c r="Q913" s="247"/>
      <c r="R913" s="229" t="str">
        <f>IF(LEFT(A913,2)="PX",IF(K913="",0,VLOOKUP(K913,'Tong hop'!$N$10:$O$50000,2,0)),"")</f>
        <v/>
      </c>
      <c r="S913" s="230">
        <f t="shared" si="3"/>
        <v>0</v>
      </c>
      <c r="T913" s="229" t="str">
        <f>IF($K913="","",VLOOKUP($K913,'Tong hop'!$A$10:$K$50000,10,0))</f>
        <v/>
      </c>
      <c r="U913" s="230" t="str">
        <f>IF($K913="","",VLOOKUP($K913,'Tong hop'!$A$10:$K$50000,11,0))</f>
        <v/>
      </c>
      <c r="V913" s="231">
        <f t="shared" si="4"/>
        <v>0</v>
      </c>
      <c r="W913" s="231" t="str">
        <f t="shared" si="5"/>
        <v/>
      </c>
      <c r="X913" s="231">
        <f t="shared" si="6"/>
        <v>0</v>
      </c>
      <c r="Y913" s="231" t="str">
        <f t="shared" si="7"/>
        <v/>
      </c>
      <c r="Z913" s="232" t="str">
        <f t="shared" si="8"/>
        <v/>
      </c>
    </row>
    <row r="914" ht="15.75" customHeight="1">
      <c r="A914" s="112"/>
      <c r="B914" s="244"/>
      <c r="C914" s="245"/>
      <c r="D914" s="245"/>
      <c r="E914" s="220" t="str">
        <f>IF($D914="","",VLOOKUP($D914,DMKH!$A$9:$D$50006,2,0))</f>
        <v/>
      </c>
      <c r="F914" s="220" t="str">
        <f>IF($D914="","",VLOOKUP($D914,DMKH!$A$9:$D$50006,3,0))</f>
        <v/>
      </c>
      <c r="G914" s="220" t="str">
        <f>IF($D914="","",VLOOKUP($D914,DMKH!$A$9:$D$50006,4,0))</f>
        <v/>
      </c>
      <c r="H914" s="113"/>
      <c r="I914" s="113"/>
      <c r="J914" s="113"/>
      <c r="K914" s="112"/>
      <c r="L914" s="224" t="str">
        <f>IF($K914="","",VLOOKUP($K914,'Tong hop'!$A$10:$O$50000,2,0))</f>
        <v/>
      </c>
      <c r="M914" s="225" t="str">
        <f>IF($K914="","",VLOOKUP($K914,'Tong hop'!$A$10:$O$50000,3,0))</f>
        <v/>
      </c>
      <c r="N914" s="246"/>
      <c r="O914" s="227" t="str">
        <f t="shared" si="2"/>
        <v/>
      </c>
      <c r="P914" s="158"/>
      <c r="Q914" s="247"/>
      <c r="R914" s="229" t="str">
        <f>IF(LEFT(A914,2)="PX",IF(K914="",0,VLOOKUP(K914,'Tong hop'!$N$10:$O$50000,2,0)),"")</f>
        <v/>
      </c>
      <c r="S914" s="230">
        <f t="shared" si="3"/>
        <v>0</v>
      </c>
      <c r="T914" s="229" t="str">
        <f>IF($K914="","",VLOOKUP($K914,'Tong hop'!$A$10:$K$50000,10,0))</f>
        <v/>
      </c>
      <c r="U914" s="230" t="str">
        <f>IF($K914="","",VLOOKUP($K914,'Tong hop'!$A$10:$K$50000,11,0))</f>
        <v/>
      </c>
      <c r="V914" s="231">
        <f t="shared" si="4"/>
        <v>0</v>
      </c>
      <c r="W914" s="231" t="str">
        <f t="shared" si="5"/>
        <v/>
      </c>
      <c r="X914" s="231">
        <f t="shared" si="6"/>
        <v>0</v>
      </c>
      <c r="Y914" s="231" t="str">
        <f t="shared" si="7"/>
        <v/>
      </c>
      <c r="Z914" s="232" t="str">
        <f t="shared" si="8"/>
        <v/>
      </c>
    </row>
    <row r="915" ht="15.75" customHeight="1">
      <c r="A915" s="112"/>
      <c r="B915" s="244"/>
      <c r="C915" s="245"/>
      <c r="D915" s="245"/>
      <c r="E915" s="220" t="str">
        <f>IF($D915="","",VLOOKUP($D915,DMKH!$A$9:$D$50006,2,0))</f>
        <v/>
      </c>
      <c r="F915" s="220" t="str">
        <f>IF($D915="","",VLOOKUP($D915,DMKH!$A$9:$D$50006,3,0))</f>
        <v/>
      </c>
      <c r="G915" s="220" t="str">
        <f>IF($D915="","",VLOOKUP($D915,DMKH!$A$9:$D$50006,4,0))</f>
        <v/>
      </c>
      <c r="H915" s="113"/>
      <c r="I915" s="113"/>
      <c r="J915" s="113"/>
      <c r="K915" s="112"/>
      <c r="L915" s="224" t="str">
        <f>IF($K915="","",VLOOKUP($K915,'Tong hop'!$A$10:$O$50000,2,0))</f>
        <v/>
      </c>
      <c r="M915" s="225" t="str">
        <f>IF($K915="","",VLOOKUP($K915,'Tong hop'!$A$10:$O$50000,3,0))</f>
        <v/>
      </c>
      <c r="N915" s="246"/>
      <c r="O915" s="227" t="str">
        <f t="shared" si="2"/>
        <v/>
      </c>
      <c r="P915" s="158"/>
      <c r="Q915" s="247"/>
      <c r="R915" s="229" t="str">
        <f>IF(LEFT(A915,2)="PX",IF(K915="",0,VLOOKUP(K915,'Tong hop'!$N$10:$O$50000,2,0)),"")</f>
        <v/>
      </c>
      <c r="S915" s="230">
        <f t="shared" si="3"/>
        <v>0</v>
      </c>
      <c r="T915" s="229" t="str">
        <f>IF($K915="","",VLOOKUP($K915,'Tong hop'!$A$10:$K$50000,10,0))</f>
        <v/>
      </c>
      <c r="U915" s="230" t="str">
        <f>IF($K915="","",VLOOKUP($K915,'Tong hop'!$A$10:$K$50000,11,0))</f>
        <v/>
      </c>
      <c r="V915" s="231">
        <f t="shared" si="4"/>
        <v>0</v>
      </c>
      <c r="W915" s="231" t="str">
        <f t="shared" si="5"/>
        <v/>
      </c>
      <c r="X915" s="231">
        <f t="shared" si="6"/>
        <v>0</v>
      </c>
      <c r="Y915" s="231" t="str">
        <f t="shared" si="7"/>
        <v/>
      </c>
      <c r="Z915" s="232" t="str">
        <f t="shared" si="8"/>
        <v/>
      </c>
    </row>
    <row r="916" ht="15.75" customHeight="1">
      <c r="A916" s="112"/>
      <c r="B916" s="244"/>
      <c r="C916" s="245"/>
      <c r="D916" s="245"/>
      <c r="E916" s="220" t="str">
        <f>IF($D916="","",VLOOKUP($D916,DMKH!$A$9:$D$50006,2,0))</f>
        <v/>
      </c>
      <c r="F916" s="220" t="str">
        <f>IF($D916="","",VLOOKUP($D916,DMKH!$A$9:$D$50006,3,0))</f>
        <v/>
      </c>
      <c r="G916" s="220" t="str">
        <f>IF($D916="","",VLOOKUP($D916,DMKH!$A$9:$D$50006,4,0))</f>
        <v/>
      </c>
      <c r="H916" s="113"/>
      <c r="I916" s="113"/>
      <c r="J916" s="113"/>
      <c r="K916" s="112"/>
      <c r="L916" s="224" t="str">
        <f>IF($K916="","",VLOOKUP($K916,'Tong hop'!$A$10:$O$50000,2,0))</f>
        <v/>
      </c>
      <c r="M916" s="225" t="str">
        <f>IF($K916="","",VLOOKUP($K916,'Tong hop'!$A$10:$O$50000,3,0))</f>
        <v/>
      </c>
      <c r="N916" s="246"/>
      <c r="O916" s="227" t="str">
        <f t="shared" si="2"/>
        <v/>
      </c>
      <c r="P916" s="158"/>
      <c r="Q916" s="247"/>
      <c r="R916" s="229" t="str">
        <f>IF(LEFT(A916,2)="PX",IF(K916="",0,VLOOKUP(K916,'Tong hop'!$N$10:$O$50000,2,0)),"")</f>
        <v/>
      </c>
      <c r="S916" s="230">
        <f t="shared" si="3"/>
        <v>0</v>
      </c>
      <c r="T916" s="229" t="str">
        <f>IF($K916="","",VLOOKUP($K916,'Tong hop'!$A$10:$K$50000,10,0))</f>
        <v/>
      </c>
      <c r="U916" s="230" t="str">
        <f>IF($K916="","",VLOOKUP($K916,'Tong hop'!$A$10:$K$50000,11,0))</f>
        <v/>
      </c>
      <c r="V916" s="231">
        <f t="shared" si="4"/>
        <v>0</v>
      </c>
      <c r="W916" s="231" t="str">
        <f t="shared" si="5"/>
        <v/>
      </c>
      <c r="X916" s="231">
        <f t="shared" si="6"/>
        <v>0</v>
      </c>
      <c r="Y916" s="231" t="str">
        <f t="shared" si="7"/>
        <v/>
      </c>
      <c r="Z916" s="232" t="str">
        <f t="shared" si="8"/>
        <v/>
      </c>
    </row>
    <row r="917" ht="15.75" customHeight="1">
      <c r="A917" s="112"/>
      <c r="B917" s="244"/>
      <c r="C917" s="245"/>
      <c r="D917" s="245"/>
      <c r="E917" s="220" t="str">
        <f>IF($D917="","",VLOOKUP($D917,DMKH!$A$9:$D$50006,2,0))</f>
        <v/>
      </c>
      <c r="F917" s="220" t="str">
        <f>IF($D917="","",VLOOKUP($D917,DMKH!$A$9:$D$50006,3,0))</f>
        <v/>
      </c>
      <c r="G917" s="220" t="str">
        <f>IF($D917="","",VLOOKUP($D917,DMKH!$A$9:$D$50006,4,0))</f>
        <v/>
      </c>
      <c r="H917" s="113"/>
      <c r="I917" s="113"/>
      <c r="J917" s="113"/>
      <c r="K917" s="112"/>
      <c r="L917" s="224" t="str">
        <f>IF($K917="","",VLOOKUP($K917,'Tong hop'!$A$10:$O$50000,2,0))</f>
        <v/>
      </c>
      <c r="M917" s="225" t="str">
        <f>IF($K917="","",VLOOKUP($K917,'Tong hop'!$A$10:$O$50000,3,0))</f>
        <v/>
      </c>
      <c r="N917" s="246"/>
      <c r="O917" s="227" t="str">
        <f t="shared" si="2"/>
        <v/>
      </c>
      <c r="P917" s="158"/>
      <c r="Q917" s="247"/>
      <c r="R917" s="229" t="str">
        <f>IF(LEFT(A917,2)="PX",IF(K917="",0,VLOOKUP(K917,'Tong hop'!$N$10:$O$50000,2,0)),"")</f>
        <v/>
      </c>
      <c r="S917" s="230">
        <f t="shared" si="3"/>
        <v>0</v>
      </c>
      <c r="T917" s="229" t="str">
        <f>IF($K917="","",VLOOKUP($K917,'Tong hop'!$A$10:$K$50000,10,0))</f>
        <v/>
      </c>
      <c r="U917" s="230" t="str">
        <f>IF($K917="","",VLOOKUP($K917,'Tong hop'!$A$10:$K$50000,11,0))</f>
        <v/>
      </c>
      <c r="V917" s="231">
        <f t="shared" si="4"/>
        <v>0</v>
      </c>
      <c r="W917" s="231" t="str">
        <f t="shared" si="5"/>
        <v/>
      </c>
      <c r="X917" s="231">
        <f t="shared" si="6"/>
        <v>0</v>
      </c>
      <c r="Y917" s="231" t="str">
        <f t="shared" si="7"/>
        <v/>
      </c>
      <c r="Z917" s="232" t="str">
        <f t="shared" si="8"/>
        <v/>
      </c>
    </row>
    <row r="918" ht="15.75" customHeight="1">
      <c r="A918" s="112"/>
      <c r="B918" s="244"/>
      <c r="C918" s="245"/>
      <c r="D918" s="245"/>
      <c r="E918" s="220" t="str">
        <f>IF($D918="","",VLOOKUP($D918,DMKH!$A$9:$D$50006,2,0))</f>
        <v/>
      </c>
      <c r="F918" s="220" t="str">
        <f>IF($D918="","",VLOOKUP($D918,DMKH!$A$9:$D$50006,3,0))</f>
        <v/>
      </c>
      <c r="G918" s="220" t="str">
        <f>IF($D918="","",VLOOKUP($D918,DMKH!$A$9:$D$50006,4,0))</f>
        <v/>
      </c>
      <c r="H918" s="113"/>
      <c r="I918" s="113"/>
      <c r="J918" s="113"/>
      <c r="K918" s="112"/>
      <c r="L918" s="224" t="str">
        <f>IF($K918="","",VLOOKUP($K918,'Tong hop'!$A$10:$O$50000,2,0))</f>
        <v/>
      </c>
      <c r="M918" s="225" t="str">
        <f>IF($K918="","",VLOOKUP($K918,'Tong hop'!$A$10:$O$50000,3,0))</f>
        <v/>
      </c>
      <c r="N918" s="246"/>
      <c r="O918" s="227" t="str">
        <f t="shared" si="2"/>
        <v/>
      </c>
      <c r="P918" s="158"/>
      <c r="Q918" s="247"/>
      <c r="R918" s="229" t="str">
        <f>IF(LEFT(A918,2)="PX",IF(K918="",0,VLOOKUP(K918,'Tong hop'!$N$10:$O$50000,2,0)),"")</f>
        <v/>
      </c>
      <c r="S918" s="230">
        <f t="shared" si="3"/>
        <v>0</v>
      </c>
      <c r="T918" s="229" t="str">
        <f>IF($K918="","",VLOOKUP($K918,'Tong hop'!$A$10:$K$50000,10,0))</f>
        <v/>
      </c>
      <c r="U918" s="230" t="str">
        <f>IF($K918="","",VLOOKUP($K918,'Tong hop'!$A$10:$K$50000,11,0))</f>
        <v/>
      </c>
      <c r="V918" s="231">
        <f t="shared" si="4"/>
        <v>0</v>
      </c>
      <c r="W918" s="231" t="str">
        <f t="shared" si="5"/>
        <v/>
      </c>
      <c r="X918" s="231">
        <f t="shared" si="6"/>
        <v>0</v>
      </c>
      <c r="Y918" s="231" t="str">
        <f t="shared" si="7"/>
        <v/>
      </c>
      <c r="Z918" s="232" t="str">
        <f t="shared" si="8"/>
        <v/>
      </c>
    </row>
    <row r="919" ht="15.75" customHeight="1">
      <c r="A919" s="112"/>
      <c r="B919" s="244"/>
      <c r="C919" s="245"/>
      <c r="D919" s="245"/>
      <c r="E919" s="220" t="str">
        <f>IF($D919="","",VLOOKUP($D919,DMKH!$A$9:$D$50006,2,0))</f>
        <v/>
      </c>
      <c r="F919" s="220" t="str">
        <f>IF($D919="","",VLOOKUP($D919,DMKH!$A$9:$D$50006,3,0))</f>
        <v/>
      </c>
      <c r="G919" s="220" t="str">
        <f>IF($D919="","",VLOOKUP($D919,DMKH!$A$9:$D$50006,4,0))</f>
        <v/>
      </c>
      <c r="H919" s="113"/>
      <c r="I919" s="113"/>
      <c r="J919" s="113"/>
      <c r="K919" s="112"/>
      <c r="L919" s="224" t="str">
        <f>IF($K919="","",VLOOKUP($K919,'Tong hop'!$A$10:$O$50000,2,0))</f>
        <v/>
      </c>
      <c r="M919" s="225" t="str">
        <f>IF($K919="","",VLOOKUP($K919,'Tong hop'!$A$10:$O$50000,3,0))</f>
        <v/>
      </c>
      <c r="N919" s="246"/>
      <c r="O919" s="227" t="str">
        <f t="shared" si="2"/>
        <v/>
      </c>
      <c r="P919" s="158"/>
      <c r="Q919" s="247"/>
      <c r="R919" s="229" t="str">
        <f>IF(LEFT(A919,2)="PX",IF(K919="",0,VLOOKUP(K919,'Tong hop'!$N$10:$O$50000,2,0)),"")</f>
        <v/>
      </c>
      <c r="S919" s="230">
        <f t="shared" si="3"/>
        <v>0</v>
      </c>
      <c r="T919" s="229" t="str">
        <f>IF($K919="","",VLOOKUP($K919,'Tong hop'!$A$10:$K$50000,10,0))</f>
        <v/>
      </c>
      <c r="U919" s="230" t="str">
        <f>IF($K919="","",VLOOKUP($K919,'Tong hop'!$A$10:$K$50000,11,0))</f>
        <v/>
      </c>
      <c r="V919" s="231">
        <f t="shared" si="4"/>
        <v>0</v>
      </c>
      <c r="W919" s="231" t="str">
        <f t="shared" si="5"/>
        <v/>
      </c>
      <c r="X919" s="231">
        <f t="shared" si="6"/>
        <v>0</v>
      </c>
      <c r="Y919" s="231" t="str">
        <f t="shared" si="7"/>
        <v/>
      </c>
      <c r="Z919" s="232" t="str">
        <f t="shared" si="8"/>
        <v/>
      </c>
    </row>
    <row r="920" ht="15.75" customHeight="1">
      <c r="A920" s="112"/>
      <c r="B920" s="244"/>
      <c r="C920" s="245"/>
      <c r="D920" s="245"/>
      <c r="E920" s="220" t="str">
        <f>IF($D920="","",VLOOKUP($D920,DMKH!$A$9:$D$50006,2,0))</f>
        <v/>
      </c>
      <c r="F920" s="220" t="str">
        <f>IF($D920="","",VLOOKUP($D920,DMKH!$A$9:$D$50006,3,0))</f>
        <v/>
      </c>
      <c r="G920" s="220" t="str">
        <f>IF($D920="","",VLOOKUP($D920,DMKH!$A$9:$D$50006,4,0))</f>
        <v/>
      </c>
      <c r="H920" s="113"/>
      <c r="I920" s="113"/>
      <c r="J920" s="113"/>
      <c r="K920" s="112"/>
      <c r="L920" s="224" t="str">
        <f>IF($K920="","",VLOOKUP($K920,'Tong hop'!$A$10:$O$50000,2,0))</f>
        <v/>
      </c>
      <c r="M920" s="225" t="str">
        <f>IF($K920="","",VLOOKUP($K920,'Tong hop'!$A$10:$O$50000,3,0))</f>
        <v/>
      </c>
      <c r="N920" s="246"/>
      <c r="O920" s="227" t="str">
        <f t="shared" si="2"/>
        <v/>
      </c>
      <c r="P920" s="158"/>
      <c r="Q920" s="247"/>
      <c r="R920" s="229" t="str">
        <f>IF(LEFT(A920,2)="PX",IF(K920="",0,VLOOKUP(K920,'Tong hop'!$N$10:$O$50000,2,0)),"")</f>
        <v/>
      </c>
      <c r="S920" s="230">
        <f t="shared" si="3"/>
        <v>0</v>
      </c>
      <c r="T920" s="229" t="str">
        <f>IF($K920="","",VLOOKUP($K920,'Tong hop'!$A$10:$K$50000,10,0))</f>
        <v/>
      </c>
      <c r="U920" s="230" t="str">
        <f>IF($K920="","",VLOOKUP($K920,'Tong hop'!$A$10:$K$50000,11,0))</f>
        <v/>
      </c>
      <c r="V920" s="231">
        <f t="shared" si="4"/>
        <v>0</v>
      </c>
      <c r="W920" s="231" t="str">
        <f t="shared" si="5"/>
        <v/>
      </c>
      <c r="X920" s="231">
        <f t="shared" si="6"/>
        <v>0</v>
      </c>
      <c r="Y920" s="231" t="str">
        <f t="shared" si="7"/>
        <v/>
      </c>
      <c r="Z920" s="232" t="str">
        <f t="shared" si="8"/>
        <v/>
      </c>
    </row>
    <row r="921" ht="15.75" customHeight="1">
      <c r="A921" s="112"/>
      <c r="B921" s="244"/>
      <c r="C921" s="245"/>
      <c r="D921" s="245"/>
      <c r="E921" s="220" t="str">
        <f>IF($D921="","",VLOOKUP($D921,DMKH!$A$9:$D$50006,2,0))</f>
        <v/>
      </c>
      <c r="F921" s="220" t="str">
        <f>IF($D921="","",VLOOKUP($D921,DMKH!$A$9:$D$50006,3,0))</f>
        <v/>
      </c>
      <c r="G921" s="220" t="str">
        <f>IF($D921="","",VLOOKUP($D921,DMKH!$A$9:$D$50006,4,0))</f>
        <v/>
      </c>
      <c r="H921" s="113"/>
      <c r="I921" s="113"/>
      <c r="J921" s="113"/>
      <c r="K921" s="112"/>
      <c r="L921" s="224" t="str">
        <f>IF($K921="","",VLOOKUP($K921,'Tong hop'!$A$10:$O$50000,2,0))</f>
        <v/>
      </c>
      <c r="M921" s="225" t="str">
        <f>IF($K921="","",VLOOKUP($K921,'Tong hop'!$A$10:$O$50000,3,0))</f>
        <v/>
      </c>
      <c r="N921" s="246"/>
      <c r="O921" s="227" t="str">
        <f t="shared" si="2"/>
        <v/>
      </c>
      <c r="P921" s="158"/>
      <c r="Q921" s="247"/>
      <c r="R921" s="229" t="str">
        <f>IF(LEFT(A921,2)="PX",IF(K921="",0,VLOOKUP(K921,'Tong hop'!$N$10:$O$50000,2,0)),"")</f>
        <v/>
      </c>
      <c r="S921" s="230">
        <f t="shared" si="3"/>
        <v>0</v>
      </c>
      <c r="T921" s="229" t="str">
        <f>IF($K921="","",VLOOKUP($K921,'Tong hop'!$A$10:$K$50000,10,0))</f>
        <v/>
      </c>
      <c r="U921" s="230" t="str">
        <f>IF($K921="","",VLOOKUP($K921,'Tong hop'!$A$10:$K$50000,11,0))</f>
        <v/>
      </c>
      <c r="V921" s="231">
        <f t="shared" si="4"/>
        <v>0</v>
      </c>
      <c r="W921" s="231" t="str">
        <f t="shared" si="5"/>
        <v/>
      </c>
      <c r="X921" s="231">
        <f t="shared" si="6"/>
        <v>0</v>
      </c>
      <c r="Y921" s="231" t="str">
        <f t="shared" si="7"/>
        <v/>
      </c>
      <c r="Z921" s="232" t="str">
        <f t="shared" si="8"/>
        <v/>
      </c>
    </row>
    <row r="922" ht="15.75" customHeight="1">
      <c r="A922" s="112"/>
      <c r="B922" s="244"/>
      <c r="C922" s="245"/>
      <c r="D922" s="245"/>
      <c r="E922" s="220" t="str">
        <f>IF($D922="","",VLOOKUP($D922,DMKH!$A$9:$D$50006,2,0))</f>
        <v/>
      </c>
      <c r="F922" s="220" t="str">
        <f>IF($D922="","",VLOOKUP($D922,DMKH!$A$9:$D$50006,3,0))</f>
        <v/>
      </c>
      <c r="G922" s="220" t="str">
        <f>IF($D922="","",VLOOKUP($D922,DMKH!$A$9:$D$50006,4,0))</f>
        <v/>
      </c>
      <c r="H922" s="113"/>
      <c r="I922" s="113"/>
      <c r="J922" s="113"/>
      <c r="K922" s="112"/>
      <c r="L922" s="224" t="str">
        <f>IF($K922="","",VLOOKUP($K922,'Tong hop'!$A$10:$O$50000,2,0))</f>
        <v/>
      </c>
      <c r="M922" s="225" t="str">
        <f>IF($K922="","",VLOOKUP($K922,'Tong hop'!$A$10:$O$50000,3,0))</f>
        <v/>
      </c>
      <c r="N922" s="246"/>
      <c r="O922" s="227" t="str">
        <f t="shared" si="2"/>
        <v/>
      </c>
      <c r="P922" s="158"/>
      <c r="Q922" s="247"/>
      <c r="R922" s="229" t="str">
        <f>IF(LEFT(A922,2)="PX",IF(K922="",0,VLOOKUP(K922,'Tong hop'!$N$10:$O$50000,2,0)),"")</f>
        <v/>
      </c>
      <c r="S922" s="230">
        <f t="shared" si="3"/>
        <v>0</v>
      </c>
      <c r="T922" s="229" t="str">
        <f>IF($K922="","",VLOOKUP($K922,'Tong hop'!$A$10:$K$50000,10,0))</f>
        <v/>
      </c>
      <c r="U922" s="230" t="str">
        <f>IF($K922="","",VLOOKUP($K922,'Tong hop'!$A$10:$K$50000,11,0))</f>
        <v/>
      </c>
      <c r="V922" s="231">
        <f t="shared" si="4"/>
        <v>0</v>
      </c>
      <c r="W922" s="231" t="str">
        <f t="shared" si="5"/>
        <v/>
      </c>
      <c r="X922" s="231">
        <f t="shared" si="6"/>
        <v>0</v>
      </c>
      <c r="Y922" s="231" t="str">
        <f t="shared" si="7"/>
        <v/>
      </c>
      <c r="Z922" s="232" t="str">
        <f t="shared" si="8"/>
        <v/>
      </c>
    </row>
    <row r="923" ht="15.75" customHeight="1">
      <c r="A923" s="112"/>
      <c r="B923" s="244"/>
      <c r="C923" s="245"/>
      <c r="D923" s="245"/>
      <c r="E923" s="220" t="str">
        <f>IF($D923="","",VLOOKUP($D923,DMKH!$A$9:$D$50006,2,0))</f>
        <v/>
      </c>
      <c r="F923" s="220" t="str">
        <f>IF($D923="","",VLOOKUP($D923,DMKH!$A$9:$D$50006,3,0))</f>
        <v/>
      </c>
      <c r="G923" s="220" t="str">
        <f>IF($D923="","",VLOOKUP($D923,DMKH!$A$9:$D$50006,4,0))</f>
        <v/>
      </c>
      <c r="H923" s="113"/>
      <c r="I923" s="113"/>
      <c r="J923" s="113"/>
      <c r="K923" s="112"/>
      <c r="L923" s="224" t="str">
        <f>IF($K923="","",VLOOKUP($K923,'Tong hop'!$A$10:$O$50000,2,0))</f>
        <v/>
      </c>
      <c r="M923" s="225" t="str">
        <f>IF($K923="","",VLOOKUP($K923,'Tong hop'!$A$10:$O$50000,3,0))</f>
        <v/>
      </c>
      <c r="N923" s="246"/>
      <c r="O923" s="227" t="str">
        <f t="shared" si="2"/>
        <v/>
      </c>
      <c r="P923" s="158"/>
      <c r="Q923" s="247"/>
      <c r="R923" s="229" t="str">
        <f>IF(LEFT(A923,2)="PX",IF(K923="",0,VLOOKUP(K923,'Tong hop'!$N$10:$O$50000,2,0)),"")</f>
        <v/>
      </c>
      <c r="S923" s="230">
        <f t="shared" si="3"/>
        <v>0</v>
      </c>
      <c r="T923" s="229" t="str">
        <f>IF($K923="","",VLOOKUP($K923,'Tong hop'!$A$10:$K$50000,10,0))</f>
        <v/>
      </c>
      <c r="U923" s="230" t="str">
        <f>IF($K923="","",VLOOKUP($K923,'Tong hop'!$A$10:$K$50000,11,0))</f>
        <v/>
      </c>
      <c r="V923" s="231">
        <f t="shared" si="4"/>
        <v>0</v>
      </c>
      <c r="W923" s="231" t="str">
        <f t="shared" si="5"/>
        <v/>
      </c>
      <c r="X923" s="231">
        <f t="shared" si="6"/>
        <v>0</v>
      </c>
      <c r="Y923" s="231" t="str">
        <f t="shared" si="7"/>
        <v/>
      </c>
      <c r="Z923" s="232" t="str">
        <f t="shared" si="8"/>
        <v/>
      </c>
    </row>
    <row r="924" ht="15.75" customHeight="1">
      <c r="A924" s="112"/>
      <c r="B924" s="244"/>
      <c r="C924" s="245"/>
      <c r="D924" s="245"/>
      <c r="E924" s="220" t="str">
        <f>IF($D924="","",VLOOKUP($D924,DMKH!$A$9:$D$50006,2,0))</f>
        <v/>
      </c>
      <c r="F924" s="220" t="str">
        <f>IF($D924="","",VLOOKUP($D924,DMKH!$A$9:$D$50006,3,0))</f>
        <v/>
      </c>
      <c r="G924" s="220" t="str">
        <f>IF($D924="","",VLOOKUP($D924,DMKH!$A$9:$D$50006,4,0))</f>
        <v/>
      </c>
      <c r="H924" s="113"/>
      <c r="I924" s="113"/>
      <c r="J924" s="113"/>
      <c r="K924" s="112"/>
      <c r="L924" s="224" t="str">
        <f>IF($K924="","",VLOOKUP($K924,'Tong hop'!$A$10:$O$50000,2,0))</f>
        <v/>
      </c>
      <c r="M924" s="225" t="str">
        <f>IF($K924="","",VLOOKUP($K924,'Tong hop'!$A$10:$O$50000,3,0))</f>
        <v/>
      </c>
      <c r="N924" s="246"/>
      <c r="O924" s="227" t="str">
        <f t="shared" si="2"/>
        <v/>
      </c>
      <c r="P924" s="158"/>
      <c r="Q924" s="247"/>
      <c r="R924" s="229" t="str">
        <f>IF(LEFT(A924,2)="PX",IF(K924="",0,VLOOKUP(K924,'Tong hop'!$N$10:$O$50000,2,0)),"")</f>
        <v/>
      </c>
      <c r="S924" s="230">
        <f t="shared" si="3"/>
        <v>0</v>
      </c>
      <c r="T924" s="229" t="str">
        <f>IF($K924="","",VLOOKUP($K924,'Tong hop'!$A$10:$K$50000,10,0))</f>
        <v/>
      </c>
      <c r="U924" s="230" t="str">
        <f>IF($K924="","",VLOOKUP($K924,'Tong hop'!$A$10:$K$50000,11,0))</f>
        <v/>
      </c>
      <c r="V924" s="231">
        <f t="shared" si="4"/>
        <v>0</v>
      </c>
      <c r="W924" s="231" t="str">
        <f t="shared" si="5"/>
        <v/>
      </c>
      <c r="X924" s="231">
        <f t="shared" si="6"/>
        <v>0</v>
      </c>
      <c r="Y924" s="231" t="str">
        <f t="shared" si="7"/>
        <v/>
      </c>
      <c r="Z924" s="232" t="str">
        <f t="shared" si="8"/>
        <v/>
      </c>
    </row>
    <row r="925" ht="15.75" customHeight="1">
      <c r="A925" s="112"/>
      <c r="B925" s="244"/>
      <c r="C925" s="245"/>
      <c r="D925" s="245"/>
      <c r="E925" s="220" t="str">
        <f>IF($D925="","",VLOOKUP($D925,DMKH!$A$9:$D$50006,2,0))</f>
        <v/>
      </c>
      <c r="F925" s="220" t="str">
        <f>IF($D925="","",VLOOKUP($D925,DMKH!$A$9:$D$50006,3,0))</f>
        <v/>
      </c>
      <c r="G925" s="220" t="str">
        <f>IF($D925="","",VLOOKUP($D925,DMKH!$A$9:$D$50006,4,0))</f>
        <v/>
      </c>
      <c r="H925" s="113"/>
      <c r="I925" s="113"/>
      <c r="J925" s="113"/>
      <c r="K925" s="112"/>
      <c r="L925" s="224" t="str">
        <f>IF($K925="","",VLOOKUP($K925,'Tong hop'!$A$10:$O$50000,2,0))</f>
        <v/>
      </c>
      <c r="M925" s="225" t="str">
        <f>IF($K925="","",VLOOKUP($K925,'Tong hop'!$A$10:$O$50000,3,0))</f>
        <v/>
      </c>
      <c r="N925" s="246"/>
      <c r="O925" s="227" t="str">
        <f t="shared" si="2"/>
        <v/>
      </c>
      <c r="P925" s="158"/>
      <c r="Q925" s="247"/>
      <c r="R925" s="229" t="str">
        <f>IF(LEFT(A925,2)="PX",IF(K925="",0,VLOOKUP(K925,'Tong hop'!$N$10:$O$50000,2,0)),"")</f>
        <v/>
      </c>
      <c r="S925" s="230">
        <f t="shared" si="3"/>
        <v>0</v>
      </c>
      <c r="T925" s="229" t="str">
        <f>IF($K925="","",VLOOKUP($K925,'Tong hop'!$A$10:$K$50000,10,0))</f>
        <v/>
      </c>
      <c r="U925" s="230" t="str">
        <f>IF($K925="","",VLOOKUP($K925,'Tong hop'!$A$10:$K$50000,11,0))</f>
        <v/>
      </c>
      <c r="V925" s="231">
        <f t="shared" si="4"/>
        <v>0</v>
      </c>
      <c r="W925" s="231" t="str">
        <f t="shared" si="5"/>
        <v/>
      </c>
      <c r="X925" s="231">
        <f t="shared" si="6"/>
        <v>0</v>
      </c>
      <c r="Y925" s="231" t="str">
        <f t="shared" si="7"/>
        <v/>
      </c>
      <c r="Z925" s="232" t="str">
        <f t="shared" si="8"/>
        <v/>
      </c>
    </row>
    <row r="926" ht="15.75" customHeight="1">
      <c r="A926" s="112"/>
      <c r="B926" s="244"/>
      <c r="C926" s="245"/>
      <c r="D926" s="245"/>
      <c r="E926" s="220" t="str">
        <f>IF($D926="","",VLOOKUP($D926,DMKH!$A$9:$D$50006,2,0))</f>
        <v/>
      </c>
      <c r="F926" s="220" t="str">
        <f>IF($D926="","",VLOOKUP($D926,DMKH!$A$9:$D$50006,3,0))</f>
        <v/>
      </c>
      <c r="G926" s="220" t="str">
        <f>IF($D926="","",VLOOKUP($D926,DMKH!$A$9:$D$50006,4,0))</f>
        <v/>
      </c>
      <c r="H926" s="113"/>
      <c r="I926" s="113"/>
      <c r="J926" s="113"/>
      <c r="K926" s="112"/>
      <c r="L926" s="224" t="str">
        <f>IF($K926="","",VLOOKUP($K926,'Tong hop'!$A$10:$O$50000,2,0))</f>
        <v/>
      </c>
      <c r="M926" s="225" t="str">
        <f>IF($K926="","",VLOOKUP($K926,'Tong hop'!$A$10:$O$50000,3,0))</f>
        <v/>
      </c>
      <c r="N926" s="246"/>
      <c r="O926" s="227" t="str">
        <f t="shared" si="2"/>
        <v/>
      </c>
      <c r="P926" s="158"/>
      <c r="Q926" s="247"/>
      <c r="R926" s="229" t="str">
        <f>IF(LEFT(A926,2)="PX",IF(K926="",0,VLOOKUP(K926,'Tong hop'!$N$10:$O$50000,2,0)),"")</f>
        <v/>
      </c>
      <c r="S926" s="230">
        <f t="shared" si="3"/>
        <v>0</v>
      </c>
      <c r="T926" s="229" t="str">
        <f>IF($K926="","",VLOOKUP($K926,'Tong hop'!$A$10:$K$50000,10,0))</f>
        <v/>
      </c>
      <c r="U926" s="230" t="str">
        <f>IF($K926="","",VLOOKUP($K926,'Tong hop'!$A$10:$K$50000,11,0))</f>
        <v/>
      </c>
      <c r="V926" s="231">
        <f t="shared" si="4"/>
        <v>0</v>
      </c>
      <c r="W926" s="231" t="str">
        <f t="shared" si="5"/>
        <v/>
      </c>
      <c r="X926" s="231">
        <f t="shared" si="6"/>
        <v>0</v>
      </c>
      <c r="Y926" s="231" t="str">
        <f t="shared" si="7"/>
        <v/>
      </c>
      <c r="Z926" s="232" t="str">
        <f t="shared" si="8"/>
        <v/>
      </c>
    </row>
    <row r="927" ht="15.75" customHeight="1">
      <c r="A927" s="112"/>
      <c r="B927" s="244"/>
      <c r="C927" s="245"/>
      <c r="D927" s="245"/>
      <c r="E927" s="220" t="str">
        <f>IF($D927="","",VLOOKUP($D927,DMKH!$A$9:$D$50006,2,0))</f>
        <v/>
      </c>
      <c r="F927" s="220" t="str">
        <f>IF($D927="","",VLOOKUP($D927,DMKH!$A$9:$D$50006,3,0))</f>
        <v/>
      </c>
      <c r="G927" s="220" t="str">
        <f>IF($D927="","",VLOOKUP($D927,DMKH!$A$9:$D$50006,4,0))</f>
        <v/>
      </c>
      <c r="H927" s="113"/>
      <c r="I927" s="113"/>
      <c r="J927" s="113"/>
      <c r="K927" s="112"/>
      <c r="L927" s="224" t="str">
        <f>IF($K927="","",VLOOKUP($K927,'Tong hop'!$A$10:$O$50000,2,0))</f>
        <v/>
      </c>
      <c r="M927" s="225" t="str">
        <f>IF($K927="","",VLOOKUP($K927,'Tong hop'!$A$10:$O$50000,3,0))</f>
        <v/>
      </c>
      <c r="N927" s="246"/>
      <c r="O927" s="227" t="str">
        <f t="shared" si="2"/>
        <v/>
      </c>
      <c r="P927" s="158"/>
      <c r="Q927" s="247"/>
      <c r="R927" s="229" t="str">
        <f>IF(LEFT(A927,2)="PX",IF(K927="",0,VLOOKUP(K927,'Tong hop'!$N$10:$O$50000,2,0)),"")</f>
        <v/>
      </c>
      <c r="S927" s="230">
        <f t="shared" si="3"/>
        <v>0</v>
      </c>
      <c r="T927" s="229" t="str">
        <f>IF($K927="","",VLOOKUP($K927,'Tong hop'!$A$10:$K$50000,10,0))</f>
        <v/>
      </c>
      <c r="U927" s="230" t="str">
        <f>IF($K927="","",VLOOKUP($K927,'Tong hop'!$A$10:$K$50000,11,0))</f>
        <v/>
      </c>
      <c r="V927" s="231">
        <f t="shared" si="4"/>
        <v>0</v>
      </c>
      <c r="W927" s="231" t="str">
        <f t="shared" si="5"/>
        <v/>
      </c>
      <c r="X927" s="231">
        <f t="shared" si="6"/>
        <v>0</v>
      </c>
      <c r="Y927" s="231" t="str">
        <f t="shared" si="7"/>
        <v/>
      </c>
      <c r="Z927" s="232" t="str">
        <f t="shared" si="8"/>
        <v/>
      </c>
    </row>
    <row r="928" ht="15.75" customHeight="1">
      <c r="A928" s="112"/>
      <c r="B928" s="244"/>
      <c r="C928" s="245"/>
      <c r="D928" s="245"/>
      <c r="E928" s="220" t="str">
        <f>IF($D928="","",VLOOKUP($D928,DMKH!$A$9:$D$50006,2,0))</f>
        <v/>
      </c>
      <c r="F928" s="220" t="str">
        <f>IF($D928="","",VLOOKUP($D928,DMKH!$A$9:$D$50006,3,0))</f>
        <v/>
      </c>
      <c r="G928" s="220" t="str">
        <f>IF($D928="","",VLOOKUP($D928,DMKH!$A$9:$D$50006,4,0))</f>
        <v/>
      </c>
      <c r="H928" s="113"/>
      <c r="I928" s="113"/>
      <c r="J928" s="113"/>
      <c r="K928" s="112"/>
      <c r="L928" s="224" t="str">
        <f>IF($K928="","",VLOOKUP($K928,'Tong hop'!$A$10:$O$50000,2,0))</f>
        <v/>
      </c>
      <c r="M928" s="225" t="str">
        <f>IF($K928="","",VLOOKUP($K928,'Tong hop'!$A$10:$O$50000,3,0))</f>
        <v/>
      </c>
      <c r="N928" s="246"/>
      <c r="O928" s="227" t="str">
        <f t="shared" si="2"/>
        <v/>
      </c>
      <c r="P928" s="158"/>
      <c r="Q928" s="247"/>
      <c r="R928" s="229" t="str">
        <f>IF(LEFT(A928,2)="PX",IF(K928="",0,VLOOKUP(K928,'Tong hop'!$N$10:$O$50000,2,0)),"")</f>
        <v/>
      </c>
      <c r="S928" s="230">
        <f t="shared" si="3"/>
        <v>0</v>
      </c>
      <c r="T928" s="229" t="str">
        <f>IF($K928="","",VLOOKUP($K928,'Tong hop'!$A$10:$K$50000,10,0))</f>
        <v/>
      </c>
      <c r="U928" s="230" t="str">
        <f>IF($K928="","",VLOOKUP($K928,'Tong hop'!$A$10:$K$50000,11,0))</f>
        <v/>
      </c>
      <c r="V928" s="231">
        <f t="shared" si="4"/>
        <v>0</v>
      </c>
      <c r="W928" s="231" t="str">
        <f t="shared" si="5"/>
        <v/>
      </c>
      <c r="X928" s="231">
        <f t="shared" si="6"/>
        <v>0</v>
      </c>
      <c r="Y928" s="231" t="str">
        <f t="shared" si="7"/>
        <v/>
      </c>
      <c r="Z928" s="232" t="str">
        <f t="shared" si="8"/>
        <v/>
      </c>
    </row>
    <row r="929" ht="15.75" customHeight="1">
      <c r="A929" s="112"/>
      <c r="B929" s="244"/>
      <c r="C929" s="245"/>
      <c r="D929" s="245"/>
      <c r="E929" s="220" t="str">
        <f>IF($D929="","",VLOOKUP($D929,DMKH!$A$9:$D$50006,2,0))</f>
        <v/>
      </c>
      <c r="F929" s="220" t="str">
        <f>IF($D929="","",VLOOKUP($D929,DMKH!$A$9:$D$50006,3,0))</f>
        <v/>
      </c>
      <c r="G929" s="220" t="str">
        <f>IF($D929="","",VLOOKUP($D929,DMKH!$A$9:$D$50006,4,0))</f>
        <v/>
      </c>
      <c r="H929" s="113"/>
      <c r="I929" s="113"/>
      <c r="J929" s="113"/>
      <c r="K929" s="112"/>
      <c r="L929" s="224" t="str">
        <f>IF($K929="","",VLOOKUP($K929,'Tong hop'!$A$10:$O$50000,2,0))</f>
        <v/>
      </c>
      <c r="M929" s="225" t="str">
        <f>IF($K929="","",VLOOKUP($K929,'Tong hop'!$A$10:$O$50000,3,0))</f>
        <v/>
      </c>
      <c r="N929" s="246"/>
      <c r="O929" s="227" t="str">
        <f t="shared" si="2"/>
        <v/>
      </c>
      <c r="P929" s="158"/>
      <c r="Q929" s="247"/>
      <c r="R929" s="229" t="str">
        <f>IF(LEFT(A929,2)="PX",IF(K929="",0,VLOOKUP(K929,'Tong hop'!$N$10:$O$50000,2,0)),"")</f>
        <v/>
      </c>
      <c r="S929" s="230">
        <f t="shared" si="3"/>
        <v>0</v>
      </c>
      <c r="T929" s="229" t="str">
        <f>IF($K929="","",VLOOKUP($K929,'Tong hop'!$A$10:$K$50000,10,0))</f>
        <v/>
      </c>
      <c r="U929" s="230" t="str">
        <f>IF($K929="","",VLOOKUP($K929,'Tong hop'!$A$10:$K$50000,11,0))</f>
        <v/>
      </c>
      <c r="V929" s="231">
        <f t="shared" si="4"/>
        <v>0</v>
      </c>
      <c r="W929" s="231" t="str">
        <f t="shared" si="5"/>
        <v/>
      </c>
      <c r="X929" s="231">
        <f t="shared" si="6"/>
        <v>0</v>
      </c>
      <c r="Y929" s="231" t="str">
        <f t="shared" si="7"/>
        <v/>
      </c>
      <c r="Z929" s="232" t="str">
        <f t="shared" si="8"/>
        <v/>
      </c>
    </row>
    <row r="930" ht="15.75" customHeight="1">
      <c r="A930" s="112"/>
      <c r="B930" s="244"/>
      <c r="C930" s="245"/>
      <c r="D930" s="245"/>
      <c r="E930" s="220" t="str">
        <f>IF($D930="","",VLOOKUP($D930,DMKH!$A$9:$D$50006,2,0))</f>
        <v/>
      </c>
      <c r="F930" s="220" t="str">
        <f>IF($D930="","",VLOOKUP($D930,DMKH!$A$9:$D$50006,3,0))</f>
        <v/>
      </c>
      <c r="G930" s="220" t="str">
        <f>IF($D930="","",VLOOKUP($D930,DMKH!$A$9:$D$50006,4,0))</f>
        <v/>
      </c>
      <c r="H930" s="113"/>
      <c r="I930" s="113"/>
      <c r="J930" s="113"/>
      <c r="K930" s="112"/>
      <c r="L930" s="224" t="str">
        <f>IF($K930="","",VLOOKUP($K930,'Tong hop'!$A$10:$O$50000,2,0))</f>
        <v/>
      </c>
      <c r="M930" s="225" t="str">
        <f>IF($K930="","",VLOOKUP($K930,'Tong hop'!$A$10:$O$50000,3,0))</f>
        <v/>
      </c>
      <c r="N930" s="246"/>
      <c r="O930" s="227" t="str">
        <f t="shared" si="2"/>
        <v/>
      </c>
      <c r="P930" s="158"/>
      <c r="Q930" s="247"/>
      <c r="R930" s="229" t="str">
        <f>IF(LEFT(A930,2)="PX",IF(K930="",0,VLOOKUP(K930,'Tong hop'!$N$10:$O$50000,2,0)),"")</f>
        <v/>
      </c>
      <c r="S930" s="230">
        <f t="shared" si="3"/>
        <v>0</v>
      </c>
      <c r="T930" s="229" t="str">
        <f>IF($K930="","",VLOOKUP($K930,'Tong hop'!$A$10:$K$50000,10,0))</f>
        <v/>
      </c>
      <c r="U930" s="230" t="str">
        <f>IF($K930="","",VLOOKUP($K930,'Tong hop'!$A$10:$K$50000,11,0))</f>
        <v/>
      </c>
      <c r="V930" s="231">
        <f t="shared" si="4"/>
        <v>0</v>
      </c>
      <c r="W930" s="231" t="str">
        <f t="shared" si="5"/>
        <v/>
      </c>
      <c r="X930" s="231">
        <f t="shared" si="6"/>
        <v>0</v>
      </c>
      <c r="Y930" s="231" t="str">
        <f t="shared" si="7"/>
        <v/>
      </c>
      <c r="Z930" s="232" t="str">
        <f t="shared" si="8"/>
        <v/>
      </c>
    </row>
    <row r="931" ht="15.75" customHeight="1">
      <c r="A931" s="112"/>
      <c r="B931" s="244"/>
      <c r="C931" s="245"/>
      <c r="D931" s="245"/>
      <c r="E931" s="220" t="str">
        <f>IF($D931="","",VLOOKUP($D931,DMKH!$A$9:$D$50006,2,0))</f>
        <v/>
      </c>
      <c r="F931" s="220" t="str">
        <f>IF($D931="","",VLOOKUP($D931,DMKH!$A$9:$D$50006,3,0))</f>
        <v/>
      </c>
      <c r="G931" s="220" t="str">
        <f>IF($D931="","",VLOOKUP($D931,DMKH!$A$9:$D$50006,4,0))</f>
        <v/>
      </c>
      <c r="H931" s="113"/>
      <c r="I931" s="113"/>
      <c r="J931" s="113"/>
      <c r="K931" s="112"/>
      <c r="L931" s="224" t="str">
        <f>IF($K931="","",VLOOKUP($K931,'Tong hop'!$A$10:$O$50000,2,0))</f>
        <v/>
      </c>
      <c r="M931" s="225" t="str">
        <f>IF($K931="","",VLOOKUP($K931,'Tong hop'!$A$10:$O$50000,3,0))</f>
        <v/>
      </c>
      <c r="N931" s="246"/>
      <c r="O931" s="227" t="str">
        <f t="shared" si="2"/>
        <v/>
      </c>
      <c r="P931" s="158"/>
      <c r="Q931" s="247"/>
      <c r="R931" s="229" t="str">
        <f>IF(LEFT(A931,2)="PX",IF(K931="",0,VLOOKUP(K931,'Tong hop'!$N$10:$O$50000,2,0)),"")</f>
        <v/>
      </c>
      <c r="S931" s="230">
        <f t="shared" si="3"/>
        <v>0</v>
      </c>
      <c r="T931" s="229" t="str">
        <f>IF($K931="","",VLOOKUP($K931,'Tong hop'!$A$10:$K$50000,10,0))</f>
        <v/>
      </c>
      <c r="U931" s="230" t="str">
        <f>IF($K931="","",VLOOKUP($K931,'Tong hop'!$A$10:$K$50000,11,0))</f>
        <v/>
      </c>
      <c r="V931" s="231">
        <f t="shared" si="4"/>
        <v>0</v>
      </c>
      <c r="W931" s="231" t="str">
        <f t="shared" si="5"/>
        <v/>
      </c>
      <c r="X931" s="231">
        <f t="shared" si="6"/>
        <v>0</v>
      </c>
      <c r="Y931" s="231" t="str">
        <f t="shared" si="7"/>
        <v/>
      </c>
      <c r="Z931" s="232" t="str">
        <f t="shared" si="8"/>
        <v/>
      </c>
    </row>
    <row r="932" ht="15.75" customHeight="1">
      <c r="A932" s="112"/>
      <c r="B932" s="244"/>
      <c r="C932" s="245"/>
      <c r="D932" s="245"/>
      <c r="E932" s="220" t="str">
        <f>IF($D932="","",VLOOKUP($D932,DMKH!$A$9:$D$50006,2,0))</f>
        <v/>
      </c>
      <c r="F932" s="220" t="str">
        <f>IF($D932="","",VLOOKUP($D932,DMKH!$A$9:$D$50006,3,0))</f>
        <v/>
      </c>
      <c r="G932" s="220" t="str">
        <f>IF($D932="","",VLOOKUP($D932,DMKH!$A$9:$D$50006,4,0))</f>
        <v/>
      </c>
      <c r="H932" s="113"/>
      <c r="I932" s="113"/>
      <c r="J932" s="113"/>
      <c r="K932" s="112"/>
      <c r="L932" s="224" t="str">
        <f>IF($K932="","",VLOOKUP($K932,'Tong hop'!$A$10:$O$50000,2,0))</f>
        <v/>
      </c>
      <c r="M932" s="225" t="str">
        <f>IF($K932="","",VLOOKUP($K932,'Tong hop'!$A$10:$O$50000,3,0))</f>
        <v/>
      </c>
      <c r="N932" s="246"/>
      <c r="O932" s="227" t="str">
        <f t="shared" si="2"/>
        <v/>
      </c>
      <c r="P932" s="158"/>
      <c r="Q932" s="247"/>
      <c r="R932" s="229" t="str">
        <f>IF(LEFT(A932,2)="PX",IF(K932="",0,VLOOKUP(K932,'Tong hop'!$N$10:$O$50000,2,0)),"")</f>
        <v/>
      </c>
      <c r="S932" s="230">
        <f t="shared" si="3"/>
        <v>0</v>
      </c>
      <c r="T932" s="229" t="str">
        <f>IF($K932="","",VLOOKUP($K932,'Tong hop'!$A$10:$K$50000,10,0))</f>
        <v/>
      </c>
      <c r="U932" s="230" t="str">
        <f>IF($K932="","",VLOOKUP($K932,'Tong hop'!$A$10:$K$50000,11,0))</f>
        <v/>
      </c>
      <c r="V932" s="231">
        <f t="shared" si="4"/>
        <v>0</v>
      </c>
      <c r="W932" s="231" t="str">
        <f t="shared" si="5"/>
        <v/>
      </c>
      <c r="X932" s="231">
        <f t="shared" si="6"/>
        <v>0</v>
      </c>
      <c r="Y932" s="231" t="str">
        <f t="shared" si="7"/>
        <v/>
      </c>
      <c r="Z932" s="232" t="str">
        <f t="shared" si="8"/>
        <v/>
      </c>
    </row>
    <row r="933" ht="15.75" customHeight="1">
      <c r="A933" s="112"/>
      <c r="B933" s="244"/>
      <c r="C933" s="245"/>
      <c r="D933" s="245"/>
      <c r="E933" s="220" t="str">
        <f>IF($D933="","",VLOOKUP($D933,DMKH!$A$9:$D$50006,2,0))</f>
        <v/>
      </c>
      <c r="F933" s="220" t="str">
        <f>IF($D933="","",VLOOKUP($D933,DMKH!$A$9:$D$50006,3,0))</f>
        <v/>
      </c>
      <c r="G933" s="220" t="str">
        <f>IF($D933="","",VLOOKUP($D933,DMKH!$A$9:$D$50006,4,0))</f>
        <v/>
      </c>
      <c r="H933" s="113"/>
      <c r="I933" s="113"/>
      <c r="J933" s="113"/>
      <c r="K933" s="112"/>
      <c r="L933" s="224" t="str">
        <f>IF($K933="","",VLOOKUP($K933,'Tong hop'!$A$10:$O$50000,2,0))</f>
        <v/>
      </c>
      <c r="M933" s="225" t="str">
        <f>IF($K933="","",VLOOKUP($K933,'Tong hop'!$A$10:$O$50000,3,0))</f>
        <v/>
      </c>
      <c r="N933" s="246"/>
      <c r="O933" s="227" t="str">
        <f t="shared" si="2"/>
        <v/>
      </c>
      <c r="P933" s="158"/>
      <c r="Q933" s="247"/>
      <c r="R933" s="229" t="str">
        <f>IF(LEFT(A933,2)="PX",IF(K933="",0,VLOOKUP(K933,'Tong hop'!$N$10:$O$50000,2,0)),"")</f>
        <v/>
      </c>
      <c r="S933" s="230">
        <f t="shared" si="3"/>
        <v>0</v>
      </c>
      <c r="T933" s="229" t="str">
        <f>IF($K933="","",VLOOKUP($K933,'Tong hop'!$A$10:$K$50000,10,0))</f>
        <v/>
      </c>
      <c r="U933" s="230" t="str">
        <f>IF($K933="","",VLOOKUP($K933,'Tong hop'!$A$10:$K$50000,11,0))</f>
        <v/>
      </c>
      <c r="V933" s="231">
        <f t="shared" si="4"/>
        <v>0</v>
      </c>
      <c r="W933" s="231" t="str">
        <f t="shared" si="5"/>
        <v/>
      </c>
      <c r="X933" s="231">
        <f t="shared" si="6"/>
        <v>0</v>
      </c>
      <c r="Y933" s="231" t="str">
        <f t="shared" si="7"/>
        <v/>
      </c>
      <c r="Z933" s="232" t="str">
        <f t="shared" si="8"/>
        <v/>
      </c>
    </row>
    <row r="934" ht="15.75" customHeight="1">
      <c r="A934" s="112"/>
      <c r="B934" s="244"/>
      <c r="C934" s="245"/>
      <c r="D934" s="245"/>
      <c r="E934" s="220" t="str">
        <f>IF($D934="","",VLOOKUP($D934,DMKH!$A$9:$D$50006,2,0))</f>
        <v/>
      </c>
      <c r="F934" s="220" t="str">
        <f>IF($D934="","",VLOOKUP($D934,DMKH!$A$9:$D$50006,3,0))</f>
        <v/>
      </c>
      <c r="G934" s="220" t="str">
        <f>IF($D934="","",VLOOKUP($D934,DMKH!$A$9:$D$50006,4,0))</f>
        <v/>
      </c>
      <c r="H934" s="113"/>
      <c r="I934" s="113"/>
      <c r="J934" s="113"/>
      <c r="K934" s="112"/>
      <c r="L934" s="224" t="str">
        <f>IF($K934="","",VLOOKUP($K934,'Tong hop'!$A$10:$O$50000,2,0))</f>
        <v/>
      </c>
      <c r="M934" s="225" t="str">
        <f>IF($K934="","",VLOOKUP($K934,'Tong hop'!$A$10:$O$50000,3,0))</f>
        <v/>
      </c>
      <c r="N934" s="246"/>
      <c r="O934" s="227" t="str">
        <f t="shared" si="2"/>
        <v/>
      </c>
      <c r="P934" s="158"/>
      <c r="Q934" s="247"/>
      <c r="R934" s="229" t="str">
        <f>IF(LEFT(A934,2)="PX",IF(K934="",0,VLOOKUP(K934,'Tong hop'!$N$10:$O$50000,2,0)),"")</f>
        <v/>
      </c>
      <c r="S934" s="230">
        <f t="shared" si="3"/>
        <v>0</v>
      </c>
      <c r="T934" s="229" t="str">
        <f>IF($K934="","",VLOOKUP($K934,'Tong hop'!$A$10:$K$50000,10,0))</f>
        <v/>
      </c>
      <c r="U934" s="230" t="str">
        <f>IF($K934="","",VLOOKUP($K934,'Tong hop'!$A$10:$K$50000,11,0))</f>
        <v/>
      </c>
      <c r="V934" s="231">
        <f t="shared" si="4"/>
        <v>0</v>
      </c>
      <c r="W934" s="231" t="str">
        <f t="shared" si="5"/>
        <v/>
      </c>
      <c r="X934" s="231">
        <f t="shared" si="6"/>
        <v>0</v>
      </c>
      <c r="Y934" s="231" t="str">
        <f t="shared" si="7"/>
        <v/>
      </c>
      <c r="Z934" s="232" t="str">
        <f t="shared" si="8"/>
        <v/>
      </c>
    </row>
    <row r="935" ht="15.75" customHeight="1">
      <c r="A935" s="112"/>
      <c r="B935" s="244"/>
      <c r="C935" s="245"/>
      <c r="D935" s="245"/>
      <c r="E935" s="220" t="str">
        <f>IF($D935="","",VLOOKUP($D935,DMKH!$A$9:$D$50006,2,0))</f>
        <v/>
      </c>
      <c r="F935" s="220" t="str">
        <f>IF($D935="","",VLOOKUP($D935,DMKH!$A$9:$D$50006,3,0))</f>
        <v/>
      </c>
      <c r="G935" s="220" t="str">
        <f>IF($D935="","",VLOOKUP($D935,DMKH!$A$9:$D$50006,4,0))</f>
        <v/>
      </c>
      <c r="H935" s="113"/>
      <c r="I935" s="113"/>
      <c r="J935" s="113"/>
      <c r="K935" s="112"/>
      <c r="L935" s="224" t="str">
        <f>IF($K935="","",VLOOKUP($K935,'Tong hop'!$A$10:$O$50000,2,0))</f>
        <v/>
      </c>
      <c r="M935" s="225" t="str">
        <f>IF($K935="","",VLOOKUP($K935,'Tong hop'!$A$10:$O$50000,3,0))</f>
        <v/>
      </c>
      <c r="N935" s="246"/>
      <c r="O935" s="227" t="str">
        <f t="shared" si="2"/>
        <v/>
      </c>
      <c r="P935" s="158"/>
      <c r="Q935" s="247"/>
      <c r="R935" s="229" t="str">
        <f>IF(LEFT(A935,2)="PX",IF(K935="",0,VLOOKUP(K935,'Tong hop'!$N$10:$O$50000,2,0)),"")</f>
        <v/>
      </c>
      <c r="S935" s="230">
        <f t="shared" si="3"/>
        <v>0</v>
      </c>
      <c r="T935" s="229" t="str">
        <f>IF($K935="","",VLOOKUP($K935,'Tong hop'!$A$10:$K$50000,10,0))</f>
        <v/>
      </c>
      <c r="U935" s="230" t="str">
        <f>IF($K935="","",VLOOKUP($K935,'Tong hop'!$A$10:$K$50000,11,0))</f>
        <v/>
      </c>
      <c r="V935" s="231">
        <f t="shared" si="4"/>
        <v>0</v>
      </c>
      <c r="W935" s="231" t="str">
        <f t="shared" si="5"/>
        <v/>
      </c>
      <c r="X935" s="231">
        <f t="shared" si="6"/>
        <v>0</v>
      </c>
      <c r="Y935" s="231" t="str">
        <f t="shared" si="7"/>
        <v/>
      </c>
      <c r="Z935" s="232" t="str">
        <f t="shared" si="8"/>
        <v/>
      </c>
    </row>
    <row r="936" ht="15.75" customHeight="1">
      <c r="A936" s="112"/>
      <c r="B936" s="244"/>
      <c r="C936" s="245"/>
      <c r="D936" s="245"/>
      <c r="E936" s="220" t="str">
        <f>IF($D936="","",VLOOKUP($D936,DMKH!$A$9:$D$50006,2,0))</f>
        <v/>
      </c>
      <c r="F936" s="220" t="str">
        <f>IF($D936="","",VLOOKUP($D936,DMKH!$A$9:$D$50006,3,0))</f>
        <v/>
      </c>
      <c r="G936" s="220" t="str">
        <f>IF($D936="","",VLOOKUP($D936,DMKH!$A$9:$D$50006,4,0))</f>
        <v/>
      </c>
      <c r="H936" s="113"/>
      <c r="I936" s="113"/>
      <c r="J936" s="113"/>
      <c r="K936" s="112"/>
      <c r="L936" s="224" t="str">
        <f>IF($K936="","",VLOOKUP($K936,'Tong hop'!$A$10:$O$50000,2,0))</f>
        <v/>
      </c>
      <c r="M936" s="225" t="str">
        <f>IF($K936="","",VLOOKUP($K936,'Tong hop'!$A$10:$O$50000,3,0))</f>
        <v/>
      </c>
      <c r="N936" s="246"/>
      <c r="O936" s="227" t="str">
        <f t="shared" si="2"/>
        <v/>
      </c>
      <c r="P936" s="158"/>
      <c r="Q936" s="247"/>
      <c r="R936" s="229" t="str">
        <f>IF(LEFT(A936,2)="PX",IF(K936="",0,VLOOKUP(K936,'Tong hop'!$N$10:$O$50000,2,0)),"")</f>
        <v/>
      </c>
      <c r="S936" s="230">
        <f t="shared" si="3"/>
        <v>0</v>
      </c>
      <c r="T936" s="229" t="str">
        <f>IF($K936="","",VLOOKUP($K936,'Tong hop'!$A$10:$K$50000,10,0))</f>
        <v/>
      </c>
      <c r="U936" s="230" t="str">
        <f>IF($K936="","",VLOOKUP($K936,'Tong hop'!$A$10:$K$50000,11,0))</f>
        <v/>
      </c>
      <c r="V936" s="231">
        <f t="shared" si="4"/>
        <v>0</v>
      </c>
      <c r="W936" s="231" t="str">
        <f t="shared" si="5"/>
        <v/>
      </c>
      <c r="X936" s="231">
        <f t="shared" si="6"/>
        <v>0</v>
      </c>
      <c r="Y936" s="231" t="str">
        <f t="shared" si="7"/>
        <v/>
      </c>
      <c r="Z936" s="232" t="str">
        <f t="shared" si="8"/>
        <v/>
      </c>
    </row>
    <row r="937" ht="15.75" customHeight="1">
      <c r="A937" s="112"/>
      <c r="B937" s="244"/>
      <c r="C937" s="245"/>
      <c r="D937" s="245"/>
      <c r="E937" s="220" t="str">
        <f>IF($D937="","",VLOOKUP($D937,DMKH!$A$9:$D$50006,2,0))</f>
        <v/>
      </c>
      <c r="F937" s="220" t="str">
        <f>IF($D937="","",VLOOKUP($D937,DMKH!$A$9:$D$50006,3,0))</f>
        <v/>
      </c>
      <c r="G937" s="220" t="str">
        <f>IF($D937="","",VLOOKUP($D937,DMKH!$A$9:$D$50006,4,0))</f>
        <v/>
      </c>
      <c r="H937" s="113"/>
      <c r="I937" s="113"/>
      <c r="J937" s="113"/>
      <c r="K937" s="112"/>
      <c r="L937" s="224" t="str">
        <f>IF($K937="","",VLOOKUP($K937,'Tong hop'!$A$10:$O$50000,2,0))</f>
        <v/>
      </c>
      <c r="M937" s="225" t="str">
        <f>IF($K937="","",VLOOKUP($K937,'Tong hop'!$A$10:$O$50000,3,0))</f>
        <v/>
      </c>
      <c r="N937" s="246"/>
      <c r="O937" s="227" t="str">
        <f t="shared" si="2"/>
        <v/>
      </c>
      <c r="P937" s="158"/>
      <c r="Q937" s="247"/>
      <c r="R937" s="229" t="str">
        <f>IF(LEFT(A937,2)="PX",IF(K937="",0,VLOOKUP(K937,'Tong hop'!$N$10:$O$50000,2,0)),"")</f>
        <v/>
      </c>
      <c r="S937" s="230">
        <f t="shared" si="3"/>
        <v>0</v>
      </c>
      <c r="T937" s="229" t="str">
        <f>IF($K937="","",VLOOKUP($K937,'Tong hop'!$A$10:$K$50000,10,0))</f>
        <v/>
      </c>
      <c r="U937" s="230" t="str">
        <f>IF($K937="","",VLOOKUP($K937,'Tong hop'!$A$10:$K$50000,11,0))</f>
        <v/>
      </c>
      <c r="V937" s="231">
        <f t="shared" si="4"/>
        <v>0</v>
      </c>
      <c r="W937" s="231" t="str">
        <f t="shared" si="5"/>
        <v/>
      </c>
      <c r="X937" s="231">
        <f t="shared" si="6"/>
        <v>0</v>
      </c>
      <c r="Y937" s="231" t="str">
        <f t="shared" si="7"/>
        <v/>
      </c>
      <c r="Z937" s="232" t="str">
        <f t="shared" si="8"/>
        <v/>
      </c>
    </row>
    <row r="938" ht="15.75" customHeight="1">
      <c r="A938" s="112"/>
      <c r="B938" s="244"/>
      <c r="C938" s="245"/>
      <c r="D938" s="245"/>
      <c r="E938" s="220" t="str">
        <f>IF($D938="","",VLOOKUP($D938,DMKH!$A$9:$D$50006,2,0))</f>
        <v/>
      </c>
      <c r="F938" s="220" t="str">
        <f>IF($D938="","",VLOOKUP($D938,DMKH!$A$9:$D$50006,3,0))</f>
        <v/>
      </c>
      <c r="G938" s="220" t="str">
        <f>IF($D938="","",VLOOKUP($D938,DMKH!$A$9:$D$50006,4,0))</f>
        <v/>
      </c>
      <c r="H938" s="113"/>
      <c r="I938" s="113"/>
      <c r="J938" s="113"/>
      <c r="K938" s="112"/>
      <c r="L938" s="224" t="str">
        <f>IF($K938="","",VLOOKUP($K938,'Tong hop'!$A$10:$O$50000,2,0))</f>
        <v/>
      </c>
      <c r="M938" s="225" t="str">
        <f>IF($K938="","",VLOOKUP($K938,'Tong hop'!$A$10:$O$50000,3,0))</f>
        <v/>
      </c>
      <c r="N938" s="246"/>
      <c r="O938" s="227" t="str">
        <f t="shared" si="2"/>
        <v/>
      </c>
      <c r="P938" s="158"/>
      <c r="Q938" s="247"/>
      <c r="R938" s="229" t="str">
        <f>IF(LEFT(A938,2)="PX",IF(K938="",0,VLOOKUP(K938,'Tong hop'!$N$10:$O$50000,2,0)),"")</f>
        <v/>
      </c>
      <c r="S938" s="230">
        <f t="shared" si="3"/>
        <v>0</v>
      </c>
      <c r="T938" s="229" t="str">
        <f>IF($K938="","",VLOOKUP($K938,'Tong hop'!$A$10:$K$50000,10,0))</f>
        <v/>
      </c>
      <c r="U938" s="230" t="str">
        <f>IF($K938="","",VLOOKUP($K938,'Tong hop'!$A$10:$K$50000,11,0))</f>
        <v/>
      </c>
      <c r="V938" s="231">
        <f t="shared" si="4"/>
        <v>0</v>
      </c>
      <c r="W938" s="231" t="str">
        <f t="shared" si="5"/>
        <v/>
      </c>
      <c r="X938" s="231">
        <f t="shared" si="6"/>
        <v>0</v>
      </c>
      <c r="Y938" s="231" t="str">
        <f t="shared" si="7"/>
        <v/>
      </c>
      <c r="Z938" s="232" t="str">
        <f t="shared" si="8"/>
        <v/>
      </c>
    </row>
    <row r="939" ht="15.75" customHeight="1">
      <c r="A939" s="112"/>
      <c r="B939" s="244"/>
      <c r="C939" s="245"/>
      <c r="D939" s="245"/>
      <c r="E939" s="220" t="str">
        <f>IF($D939="","",VLOOKUP($D939,DMKH!$A$9:$D$50006,2,0))</f>
        <v/>
      </c>
      <c r="F939" s="220" t="str">
        <f>IF($D939="","",VLOOKUP($D939,DMKH!$A$9:$D$50006,3,0))</f>
        <v/>
      </c>
      <c r="G939" s="220" t="str">
        <f>IF($D939="","",VLOOKUP($D939,DMKH!$A$9:$D$50006,4,0))</f>
        <v/>
      </c>
      <c r="H939" s="113"/>
      <c r="I939" s="113"/>
      <c r="J939" s="113"/>
      <c r="K939" s="112"/>
      <c r="L939" s="224" t="str">
        <f>IF($K939="","",VLOOKUP($K939,'Tong hop'!$A$10:$O$50000,2,0))</f>
        <v/>
      </c>
      <c r="M939" s="225" t="str">
        <f>IF($K939="","",VLOOKUP($K939,'Tong hop'!$A$10:$O$50000,3,0))</f>
        <v/>
      </c>
      <c r="N939" s="246"/>
      <c r="O939" s="227" t="str">
        <f t="shared" si="2"/>
        <v/>
      </c>
      <c r="P939" s="158"/>
      <c r="Q939" s="247"/>
      <c r="R939" s="229" t="str">
        <f>IF(LEFT(A939,2)="PX",IF(K939="",0,VLOOKUP(K939,'Tong hop'!$N$10:$O$50000,2,0)),"")</f>
        <v/>
      </c>
      <c r="S939" s="230">
        <f t="shared" si="3"/>
        <v>0</v>
      </c>
      <c r="T939" s="229" t="str">
        <f>IF($K939="","",VLOOKUP($K939,'Tong hop'!$A$10:$K$50000,10,0))</f>
        <v/>
      </c>
      <c r="U939" s="230" t="str">
        <f>IF($K939="","",VLOOKUP($K939,'Tong hop'!$A$10:$K$50000,11,0))</f>
        <v/>
      </c>
      <c r="V939" s="231">
        <f t="shared" si="4"/>
        <v>0</v>
      </c>
      <c r="W939" s="231" t="str">
        <f t="shared" si="5"/>
        <v/>
      </c>
      <c r="X939" s="231">
        <f t="shared" si="6"/>
        <v>0</v>
      </c>
      <c r="Y939" s="231" t="str">
        <f t="shared" si="7"/>
        <v/>
      </c>
      <c r="Z939" s="232" t="str">
        <f t="shared" si="8"/>
        <v/>
      </c>
    </row>
    <row r="940" ht="15.75" customHeight="1">
      <c r="A940" s="112"/>
      <c r="B940" s="244"/>
      <c r="C940" s="245"/>
      <c r="D940" s="245"/>
      <c r="E940" s="220" t="str">
        <f>IF($D940="","",VLOOKUP($D940,DMKH!$A$9:$D$50006,2,0))</f>
        <v/>
      </c>
      <c r="F940" s="220" t="str">
        <f>IF($D940="","",VLOOKUP($D940,DMKH!$A$9:$D$50006,3,0))</f>
        <v/>
      </c>
      <c r="G940" s="220" t="str">
        <f>IF($D940="","",VLOOKUP($D940,DMKH!$A$9:$D$50006,4,0))</f>
        <v/>
      </c>
      <c r="H940" s="113"/>
      <c r="I940" s="113"/>
      <c r="J940" s="113"/>
      <c r="K940" s="112"/>
      <c r="L940" s="224" t="str">
        <f>IF($K940="","",VLOOKUP($K940,'Tong hop'!$A$10:$O$50000,2,0))</f>
        <v/>
      </c>
      <c r="M940" s="225" t="str">
        <f>IF($K940="","",VLOOKUP($K940,'Tong hop'!$A$10:$O$50000,3,0))</f>
        <v/>
      </c>
      <c r="N940" s="246"/>
      <c r="O940" s="227" t="str">
        <f t="shared" si="2"/>
        <v/>
      </c>
      <c r="P940" s="158"/>
      <c r="Q940" s="247"/>
      <c r="R940" s="229" t="str">
        <f>IF(LEFT(A940,2)="PX",IF(K940="",0,VLOOKUP(K940,'Tong hop'!$N$10:$O$50000,2,0)),"")</f>
        <v/>
      </c>
      <c r="S940" s="230">
        <f t="shared" si="3"/>
        <v>0</v>
      </c>
      <c r="T940" s="229" t="str">
        <f>IF($K940="","",VLOOKUP($K940,'Tong hop'!$A$10:$K$50000,10,0))</f>
        <v/>
      </c>
      <c r="U940" s="230" t="str">
        <f>IF($K940="","",VLOOKUP($K940,'Tong hop'!$A$10:$K$50000,11,0))</f>
        <v/>
      </c>
      <c r="V940" s="231">
        <f t="shared" si="4"/>
        <v>0</v>
      </c>
      <c r="W940" s="231" t="str">
        <f t="shared" si="5"/>
        <v/>
      </c>
      <c r="X940" s="231">
        <f t="shared" si="6"/>
        <v>0</v>
      </c>
      <c r="Y940" s="231" t="str">
        <f t="shared" si="7"/>
        <v/>
      </c>
      <c r="Z940" s="232" t="str">
        <f t="shared" si="8"/>
        <v/>
      </c>
    </row>
    <row r="941" ht="15.75" customHeight="1">
      <c r="A941" s="112"/>
      <c r="B941" s="244"/>
      <c r="C941" s="245"/>
      <c r="D941" s="245"/>
      <c r="E941" s="220" t="str">
        <f>IF($D941="","",VLOOKUP($D941,DMKH!$A$9:$D$50006,2,0))</f>
        <v/>
      </c>
      <c r="F941" s="220" t="str">
        <f>IF($D941="","",VLOOKUP($D941,DMKH!$A$9:$D$50006,3,0))</f>
        <v/>
      </c>
      <c r="G941" s="220" t="str">
        <f>IF($D941="","",VLOOKUP($D941,DMKH!$A$9:$D$50006,4,0))</f>
        <v/>
      </c>
      <c r="H941" s="113"/>
      <c r="I941" s="113"/>
      <c r="J941" s="113"/>
      <c r="K941" s="112"/>
      <c r="L941" s="224" t="str">
        <f>IF($K941="","",VLOOKUP($K941,'Tong hop'!$A$10:$O$50000,2,0))</f>
        <v/>
      </c>
      <c r="M941" s="225" t="str">
        <f>IF($K941="","",VLOOKUP($K941,'Tong hop'!$A$10:$O$50000,3,0))</f>
        <v/>
      </c>
      <c r="N941" s="246"/>
      <c r="O941" s="227" t="str">
        <f t="shared" si="2"/>
        <v/>
      </c>
      <c r="P941" s="158"/>
      <c r="Q941" s="247"/>
      <c r="R941" s="229" t="str">
        <f>IF(LEFT(A941,2)="PX",IF(K941="",0,VLOOKUP(K941,'Tong hop'!$N$10:$O$50000,2,0)),"")</f>
        <v/>
      </c>
      <c r="S941" s="230">
        <f t="shared" si="3"/>
        <v>0</v>
      </c>
      <c r="T941" s="229" t="str">
        <f>IF($K941="","",VLOOKUP($K941,'Tong hop'!$A$10:$K$50000,10,0))</f>
        <v/>
      </c>
      <c r="U941" s="230" t="str">
        <f>IF($K941="","",VLOOKUP($K941,'Tong hop'!$A$10:$K$50000,11,0))</f>
        <v/>
      </c>
      <c r="V941" s="231">
        <f t="shared" si="4"/>
        <v>0</v>
      </c>
      <c r="W941" s="231" t="str">
        <f t="shared" si="5"/>
        <v/>
      </c>
      <c r="X941" s="231">
        <f t="shared" si="6"/>
        <v>0</v>
      </c>
      <c r="Y941" s="231" t="str">
        <f t="shared" si="7"/>
        <v/>
      </c>
      <c r="Z941" s="232" t="str">
        <f t="shared" si="8"/>
        <v/>
      </c>
    </row>
    <row r="942" ht="15.75" customHeight="1">
      <c r="A942" s="112"/>
      <c r="B942" s="244"/>
      <c r="C942" s="245"/>
      <c r="D942" s="245"/>
      <c r="E942" s="220" t="str">
        <f>IF($D942="","",VLOOKUP($D942,DMKH!$A$9:$D$50006,2,0))</f>
        <v/>
      </c>
      <c r="F942" s="220" t="str">
        <f>IF($D942="","",VLOOKUP($D942,DMKH!$A$9:$D$50006,3,0))</f>
        <v/>
      </c>
      <c r="G942" s="220" t="str">
        <f>IF($D942="","",VLOOKUP($D942,DMKH!$A$9:$D$50006,4,0))</f>
        <v/>
      </c>
      <c r="H942" s="113"/>
      <c r="I942" s="113"/>
      <c r="J942" s="113"/>
      <c r="K942" s="112"/>
      <c r="L942" s="224" t="str">
        <f>IF($K942="","",VLOOKUP($K942,'Tong hop'!$A$10:$O$50000,2,0))</f>
        <v/>
      </c>
      <c r="M942" s="225" t="str">
        <f>IF($K942="","",VLOOKUP($K942,'Tong hop'!$A$10:$O$50000,3,0))</f>
        <v/>
      </c>
      <c r="N942" s="246"/>
      <c r="O942" s="227" t="str">
        <f t="shared" si="2"/>
        <v/>
      </c>
      <c r="P942" s="158"/>
      <c r="Q942" s="247"/>
      <c r="R942" s="229" t="str">
        <f>IF(LEFT(A942,2)="PX",IF(K942="",0,VLOOKUP(K942,'Tong hop'!$N$10:$O$50000,2,0)),"")</f>
        <v/>
      </c>
      <c r="S942" s="230">
        <f t="shared" si="3"/>
        <v>0</v>
      </c>
      <c r="T942" s="229" t="str">
        <f>IF($K942="","",VLOOKUP($K942,'Tong hop'!$A$10:$K$50000,10,0))</f>
        <v/>
      </c>
      <c r="U942" s="230" t="str">
        <f>IF($K942="","",VLOOKUP($K942,'Tong hop'!$A$10:$K$50000,11,0))</f>
        <v/>
      </c>
      <c r="V942" s="231">
        <f t="shared" si="4"/>
        <v>0</v>
      </c>
      <c r="W942" s="231" t="str">
        <f t="shared" si="5"/>
        <v/>
      </c>
      <c r="X942" s="231">
        <f t="shared" si="6"/>
        <v>0</v>
      </c>
      <c r="Y942" s="231" t="str">
        <f t="shared" si="7"/>
        <v/>
      </c>
      <c r="Z942" s="232" t="str">
        <f t="shared" si="8"/>
        <v/>
      </c>
    </row>
    <row r="943" ht="15.75" customHeight="1">
      <c r="A943" s="112"/>
      <c r="B943" s="244"/>
      <c r="C943" s="245"/>
      <c r="D943" s="245"/>
      <c r="E943" s="220" t="str">
        <f>IF($D943="","",VLOOKUP($D943,DMKH!$A$9:$D$50006,2,0))</f>
        <v/>
      </c>
      <c r="F943" s="220" t="str">
        <f>IF($D943="","",VLOOKUP($D943,DMKH!$A$9:$D$50006,3,0))</f>
        <v/>
      </c>
      <c r="G943" s="220" t="str">
        <f>IF($D943="","",VLOOKUP($D943,DMKH!$A$9:$D$50006,4,0))</f>
        <v/>
      </c>
      <c r="H943" s="113"/>
      <c r="I943" s="113"/>
      <c r="J943" s="113"/>
      <c r="K943" s="112"/>
      <c r="L943" s="224" t="str">
        <f>IF($K943="","",VLOOKUP($K943,'Tong hop'!$A$10:$O$50000,2,0))</f>
        <v/>
      </c>
      <c r="M943" s="225" t="str">
        <f>IF($K943="","",VLOOKUP($K943,'Tong hop'!$A$10:$O$50000,3,0))</f>
        <v/>
      </c>
      <c r="N943" s="246"/>
      <c r="O943" s="227" t="str">
        <f t="shared" si="2"/>
        <v/>
      </c>
      <c r="P943" s="158"/>
      <c r="Q943" s="247"/>
      <c r="R943" s="229" t="str">
        <f>IF(LEFT(A943,2)="PX",IF(K943="",0,VLOOKUP(K943,'Tong hop'!$N$10:$O$50000,2,0)),"")</f>
        <v/>
      </c>
      <c r="S943" s="230">
        <f t="shared" si="3"/>
        <v>0</v>
      </c>
      <c r="T943" s="229" t="str">
        <f>IF($K943="","",VLOOKUP($K943,'Tong hop'!$A$10:$K$50000,10,0))</f>
        <v/>
      </c>
      <c r="U943" s="230" t="str">
        <f>IF($K943="","",VLOOKUP($K943,'Tong hop'!$A$10:$K$50000,11,0))</f>
        <v/>
      </c>
      <c r="V943" s="231">
        <f t="shared" si="4"/>
        <v>0</v>
      </c>
      <c r="W943" s="231" t="str">
        <f t="shared" si="5"/>
        <v/>
      </c>
      <c r="X943" s="231">
        <f t="shared" si="6"/>
        <v>0</v>
      </c>
      <c r="Y943" s="231" t="str">
        <f t="shared" si="7"/>
        <v/>
      </c>
      <c r="Z943" s="232" t="str">
        <f t="shared" si="8"/>
        <v/>
      </c>
    </row>
    <row r="944" ht="15.75" customHeight="1">
      <c r="A944" s="112"/>
      <c r="B944" s="244"/>
      <c r="C944" s="245"/>
      <c r="D944" s="245"/>
      <c r="E944" s="220" t="str">
        <f>IF($D944="","",VLOOKUP($D944,DMKH!$A$9:$D$50006,2,0))</f>
        <v/>
      </c>
      <c r="F944" s="220" t="str">
        <f>IF($D944="","",VLOOKUP($D944,DMKH!$A$9:$D$50006,3,0))</f>
        <v/>
      </c>
      <c r="G944" s="220" t="str">
        <f>IF($D944="","",VLOOKUP($D944,DMKH!$A$9:$D$50006,4,0))</f>
        <v/>
      </c>
      <c r="H944" s="113"/>
      <c r="I944" s="113"/>
      <c r="J944" s="113"/>
      <c r="K944" s="112"/>
      <c r="L944" s="224" t="str">
        <f>IF($K944="","",VLOOKUP($K944,'Tong hop'!$A$10:$O$50000,2,0))</f>
        <v/>
      </c>
      <c r="M944" s="225" t="str">
        <f>IF($K944="","",VLOOKUP($K944,'Tong hop'!$A$10:$O$50000,3,0))</f>
        <v/>
      </c>
      <c r="N944" s="246"/>
      <c r="O944" s="227" t="str">
        <f t="shared" si="2"/>
        <v/>
      </c>
      <c r="P944" s="158"/>
      <c r="Q944" s="247"/>
      <c r="R944" s="229" t="str">
        <f>IF(LEFT(A944,2)="PX",IF(K944="",0,VLOOKUP(K944,'Tong hop'!$N$10:$O$50000,2,0)),"")</f>
        <v/>
      </c>
      <c r="S944" s="230">
        <f t="shared" si="3"/>
        <v>0</v>
      </c>
      <c r="T944" s="229" t="str">
        <f>IF($K944="","",VLOOKUP($K944,'Tong hop'!$A$10:$K$50000,10,0))</f>
        <v/>
      </c>
      <c r="U944" s="230" t="str">
        <f>IF($K944="","",VLOOKUP($K944,'Tong hop'!$A$10:$K$50000,11,0))</f>
        <v/>
      </c>
      <c r="V944" s="231">
        <f t="shared" si="4"/>
        <v>0</v>
      </c>
      <c r="W944" s="231" t="str">
        <f t="shared" si="5"/>
        <v/>
      </c>
      <c r="X944" s="231">
        <f t="shared" si="6"/>
        <v>0</v>
      </c>
      <c r="Y944" s="231" t="str">
        <f t="shared" si="7"/>
        <v/>
      </c>
      <c r="Z944" s="232" t="str">
        <f t="shared" si="8"/>
        <v/>
      </c>
    </row>
    <row r="945" ht="15.75" customHeight="1">
      <c r="A945" s="112"/>
      <c r="B945" s="244"/>
      <c r="C945" s="245"/>
      <c r="D945" s="245"/>
      <c r="E945" s="220" t="str">
        <f>IF($D945="","",VLOOKUP($D945,DMKH!$A$9:$D$50006,2,0))</f>
        <v/>
      </c>
      <c r="F945" s="220" t="str">
        <f>IF($D945="","",VLOOKUP($D945,DMKH!$A$9:$D$50006,3,0))</f>
        <v/>
      </c>
      <c r="G945" s="220" t="str">
        <f>IF($D945="","",VLOOKUP($D945,DMKH!$A$9:$D$50006,4,0))</f>
        <v/>
      </c>
      <c r="H945" s="113"/>
      <c r="I945" s="113"/>
      <c r="J945" s="113"/>
      <c r="K945" s="112"/>
      <c r="L945" s="224" t="str">
        <f>IF($K945="","",VLOOKUP($K945,'Tong hop'!$A$10:$O$50000,2,0))</f>
        <v/>
      </c>
      <c r="M945" s="225" t="str">
        <f>IF($K945="","",VLOOKUP($K945,'Tong hop'!$A$10:$O$50000,3,0))</f>
        <v/>
      </c>
      <c r="N945" s="246"/>
      <c r="O945" s="227" t="str">
        <f t="shared" si="2"/>
        <v/>
      </c>
      <c r="P945" s="158"/>
      <c r="Q945" s="247"/>
      <c r="R945" s="229" t="str">
        <f>IF(LEFT(A945,2)="PX",IF(K945="",0,VLOOKUP(K945,'Tong hop'!$N$10:$O$50000,2,0)),"")</f>
        <v/>
      </c>
      <c r="S945" s="230">
        <f t="shared" si="3"/>
        <v>0</v>
      </c>
      <c r="T945" s="229" t="str">
        <f>IF($K945="","",VLOOKUP($K945,'Tong hop'!$A$10:$K$50000,10,0))</f>
        <v/>
      </c>
      <c r="U945" s="230" t="str">
        <f>IF($K945="","",VLOOKUP($K945,'Tong hop'!$A$10:$K$50000,11,0))</f>
        <v/>
      </c>
      <c r="V945" s="231">
        <f t="shared" si="4"/>
        <v>0</v>
      </c>
      <c r="W945" s="231" t="str">
        <f t="shared" si="5"/>
        <v/>
      </c>
      <c r="X945" s="231">
        <f t="shared" si="6"/>
        <v>0</v>
      </c>
      <c r="Y945" s="231" t="str">
        <f t="shared" si="7"/>
        <v/>
      </c>
      <c r="Z945" s="232" t="str">
        <f t="shared" si="8"/>
        <v/>
      </c>
    </row>
    <row r="946" ht="15.75" customHeight="1">
      <c r="A946" s="112"/>
      <c r="B946" s="244"/>
      <c r="C946" s="245"/>
      <c r="D946" s="245"/>
      <c r="E946" s="220" t="str">
        <f>IF($D946="","",VLOOKUP($D946,DMKH!$A$9:$D$50006,2,0))</f>
        <v/>
      </c>
      <c r="F946" s="220" t="str">
        <f>IF($D946="","",VLOOKUP($D946,DMKH!$A$9:$D$50006,3,0))</f>
        <v/>
      </c>
      <c r="G946" s="220" t="str">
        <f>IF($D946="","",VLOOKUP($D946,DMKH!$A$9:$D$50006,4,0))</f>
        <v/>
      </c>
      <c r="H946" s="113"/>
      <c r="I946" s="113"/>
      <c r="J946" s="113"/>
      <c r="K946" s="112"/>
      <c r="L946" s="224" t="str">
        <f>IF($K946="","",VLOOKUP($K946,'Tong hop'!$A$10:$O$50000,2,0))</f>
        <v/>
      </c>
      <c r="M946" s="225" t="str">
        <f>IF($K946="","",VLOOKUP($K946,'Tong hop'!$A$10:$O$50000,3,0))</f>
        <v/>
      </c>
      <c r="N946" s="246"/>
      <c r="O946" s="227" t="str">
        <f t="shared" si="2"/>
        <v/>
      </c>
      <c r="P946" s="158"/>
      <c r="Q946" s="247"/>
      <c r="R946" s="229" t="str">
        <f>IF(LEFT(A946,2)="PX",IF(K946="",0,VLOOKUP(K946,'Tong hop'!$N$10:$O$50000,2,0)),"")</f>
        <v/>
      </c>
      <c r="S946" s="230">
        <f t="shared" si="3"/>
        <v>0</v>
      </c>
      <c r="T946" s="229" t="str">
        <f>IF($K946="","",VLOOKUP($K946,'Tong hop'!$A$10:$K$50000,10,0))</f>
        <v/>
      </c>
      <c r="U946" s="230" t="str">
        <f>IF($K946="","",VLOOKUP($K946,'Tong hop'!$A$10:$K$50000,11,0))</f>
        <v/>
      </c>
      <c r="V946" s="231">
        <f t="shared" si="4"/>
        <v>0</v>
      </c>
      <c r="W946" s="231" t="str">
        <f t="shared" si="5"/>
        <v/>
      </c>
      <c r="X946" s="231">
        <f t="shared" si="6"/>
        <v>0</v>
      </c>
      <c r="Y946" s="231" t="str">
        <f t="shared" si="7"/>
        <v/>
      </c>
      <c r="Z946" s="232" t="str">
        <f t="shared" si="8"/>
        <v/>
      </c>
    </row>
    <row r="947" ht="15.75" customHeight="1">
      <c r="A947" s="112"/>
      <c r="B947" s="244"/>
      <c r="C947" s="245"/>
      <c r="D947" s="245"/>
      <c r="E947" s="220" t="str">
        <f>IF($D947="","",VLOOKUP($D947,DMKH!$A$9:$D$50006,2,0))</f>
        <v/>
      </c>
      <c r="F947" s="220" t="str">
        <f>IF($D947="","",VLOOKUP($D947,DMKH!$A$9:$D$50006,3,0))</f>
        <v/>
      </c>
      <c r="G947" s="220" t="str">
        <f>IF($D947="","",VLOOKUP($D947,DMKH!$A$9:$D$50006,4,0))</f>
        <v/>
      </c>
      <c r="H947" s="113"/>
      <c r="I947" s="113"/>
      <c r="J947" s="113"/>
      <c r="K947" s="112"/>
      <c r="L947" s="224" t="str">
        <f>IF($K947="","",VLOOKUP($K947,'Tong hop'!$A$10:$O$50000,2,0))</f>
        <v/>
      </c>
      <c r="M947" s="225" t="str">
        <f>IF($K947="","",VLOOKUP($K947,'Tong hop'!$A$10:$O$50000,3,0))</f>
        <v/>
      </c>
      <c r="N947" s="246"/>
      <c r="O947" s="227" t="str">
        <f t="shared" si="2"/>
        <v/>
      </c>
      <c r="P947" s="158"/>
      <c r="Q947" s="247"/>
      <c r="R947" s="229" t="str">
        <f>IF(LEFT(A947,2)="PX",IF(K947="",0,VLOOKUP(K947,'Tong hop'!$N$10:$O$50000,2,0)),"")</f>
        <v/>
      </c>
      <c r="S947" s="230">
        <f t="shared" si="3"/>
        <v>0</v>
      </c>
      <c r="T947" s="229" t="str">
        <f>IF($K947="","",VLOOKUP($K947,'Tong hop'!$A$10:$K$50000,10,0))</f>
        <v/>
      </c>
      <c r="U947" s="230" t="str">
        <f>IF($K947="","",VLOOKUP($K947,'Tong hop'!$A$10:$K$50000,11,0))</f>
        <v/>
      </c>
      <c r="V947" s="231">
        <f t="shared" si="4"/>
        <v>0</v>
      </c>
      <c r="W947" s="231" t="str">
        <f t="shared" si="5"/>
        <v/>
      </c>
      <c r="X947" s="231">
        <f t="shared" si="6"/>
        <v>0</v>
      </c>
      <c r="Y947" s="231" t="str">
        <f t="shared" si="7"/>
        <v/>
      </c>
      <c r="Z947" s="232" t="str">
        <f t="shared" si="8"/>
        <v/>
      </c>
    </row>
    <row r="948" ht="15.75" customHeight="1">
      <c r="A948" s="112"/>
      <c r="B948" s="244"/>
      <c r="C948" s="245"/>
      <c r="D948" s="245"/>
      <c r="E948" s="220" t="str">
        <f>IF($D948="","",VLOOKUP($D948,DMKH!$A$9:$D$50006,2,0))</f>
        <v/>
      </c>
      <c r="F948" s="220" t="str">
        <f>IF($D948="","",VLOOKUP($D948,DMKH!$A$9:$D$50006,3,0))</f>
        <v/>
      </c>
      <c r="G948" s="220" t="str">
        <f>IF($D948="","",VLOOKUP($D948,DMKH!$A$9:$D$50006,4,0))</f>
        <v/>
      </c>
      <c r="H948" s="113"/>
      <c r="I948" s="113"/>
      <c r="J948" s="113"/>
      <c r="K948" s="112"/>
      <c r="L948" s="224" t="str">
        <f>IF($K948="","",VLOOKUP($K948,'Tong hop'!$A$10:$O$50000,2,0))</f>
        <v/>
      </c>
      <c r="M948" s="225" t="str">
        <f>IF($K948="","",VLOOKUP($K948,'Tong hop'!$A$10:$O$50000,3,0))</f>
        <v/>
      </c>
      <c r="N948" s="246"/>
      <c r="O948" s="227" t="str">
        <f t="shared" si="2"/>
        <v/>
      </c>
      <c r="P948" s="158"/>
      <c r="Q948" s="247"/>
      <c r="R948" s="229" t="str">
        <f>IF(LEFT(A948,2)="PX",IF(K948="",0,VLOOKUP(K948,'Tong hop'!$N$10:$O$50000,2,0)),"")</f>
        <v/>
      </c>
      <c r="S948" s="230">
        <f t="shared" si="3"/>
        <v>0</v>
      </c>
      <c r="T948" s="229" t="str">
        <f>IF($K948="","",VLOOKUP($K948,'Tong hop'!$A$10:$K$50000,10,0))</f>
        <v/>
      </c>
      <c r="U948" s="230" t="str">
        <f>IF($K948="","",VLOOKUP($K948,'Tong hop'!$A$10:$K$50000,11,0))</f>
        <v/>
      </c>
      <c r="V948" s="231">
        <f t="shared" si="4"/>
        <v>0</v>
      </c>
      <c r="W948" s="231" t="str">
        <f t="shared" si="5"/>
        <v/>
      </c>
      <c r="X948" s="231">
        <f t="shared" si="6"/>
        <v>0</v>
      </c>
      <c r="Y948" s="231" t="str">
        <f t="shared" si="7"/>
        <v/>
      </c>
      <c r="Z948" s="232" t="str">
        <f t="shared" si="8"/>
        <v/>
      </c>
    </row>
    <row r="949" ht="15.75" customHeight="1">
      <c r="A949" s="112"/>
      <c r="B949" s="244"/>
      <c r="C949" s="245"/>
      <c r="D949" s="245"/>
      <c r="E949" s="220" t="str">
        <f>IF($D949="","",VLOOKUP($D949,DMKH!$A$9:$D$50006,2,0))</f>
        <v/>
      </c>
      <c r="F949" s="220" t="str">
        <f>IF($D949="","",VLOOKUP($D949,DMKH!$A$9:$D$50006,3,0))</f>
        <v/>
      </c>
      <c r="G949" s="220" t="str">
        <f>IF($D949="","",VLOOKUP($D949,DMKH!$A$9:$D$50006,4,0))</f>
        <v/>
      </c>
      <c r="H949" s="113"/>
      <c r="I949" s="113"/>
      <c r="J949" s="113"/>
      <c r="K949" s="112"/>
      <c r="L949" s="224" t="str">
        <f>IF($K949="","",VLOOKUP($K949,'Tong hop'!$A$10:$O$50000,2,0))</f>
        <v/>
      </c>
      <c r="M949" s="225" t="str">
        <f>IF($K949="","",VLOOKUP($K949,'Tong hop'!$A$10:$O$50000,3,0))</f>
        <v/>
      </c>
      <c r="N949" s="246"/>
      <c r="O949" s="227" t="str">
        <f t="shared" si="2"/>
        <v/>
      </c>
      <c r="P949" s="158"/>
      <c r="Q949" s="247"/>
      <c r="R949" s="229" t="str">
        <f>IF(LEFT(A949,2)="PX",IF(K949="",0,VLOOKUP(K949,'Tong hop'!$N$10:$O$50000,2,0)),"")</f>
        <v/>
      </c>
      <c r="S949" s="230">
        <f t="shared" si="3"/>
        <v>0</v>
      </c>
      <c r="T949" s="229" t="str">
        <f>IF($K949="","",VLOOKUP($K949,'Tong hop'!$A$10:$K$50000,10,0))</f>
        <v/>
      </c>
      <c r="U949" s="230" t="str">
        <f>IF($K949="","",VLOOKUP($K949,'Tong hop'!$A$10:$K$50000,11,0))</f>
        <v/>
      </c>
      <c r="V949" s="231">
        <f t="shared" si="4"/>
        <v>0</v>
      </c>
      <c r="W949" s="231" t="str">
        <f t="shared" si="5"/>
        <v/>
      </c>
      <c r="X949" s="231">
        <f t="shared" si="6"/>
        <v>0</v>
      </c>
      <c r="Y949" s="231" t="str">
        <f t="shared" si="7"/>
        <v/>
      </c>
      <c r="Z949" s="232" t="str">
        <f t="shared" si="8"/>
        <v/>
      </c>
    </row>
    <row r="950" ht="15.75" customHeight="1">
      <c r="A950" s="112"/>
      <c r="B950" s="244"/>
      <c r="C950" s="245"/>
      <c r="D950" s="245"/>
      <c r="E950" s="220" t="str">
        <f>IF($D950="","",VLOOKUP($D950,DMKH!$A$9:$D$50006,2,0))</f>
        <v/>
      </c>
      <c r="F950" s="220" t="str">
        <f>IF($D950="","",VLOOKUP($D950,DMKH!$A$9:$D$50006,3,0))</f>
        <v/>
      </c>
      <c r="G950" s="220" t="str">
        <f>IF($D950="","",VLOOKUP($D950,DMKH!$A$9:$D$50006,4,0))</f>
        <v/>
      </c>
      <c r="H950" s="113"/>
      <c r="I950" s="113"/>
      <c r="J950" s="113"/>
      <c r="K950" s="112"/>
      <c r="L950" s="224" t="str">
        <f>IF($K950="","",VLOOKUP($K950,'Tong hop'!$A$10:$O$50000,2,0))</f>
        <v/>
      </c>
      <c r="M950" s="225" t="str">
        <f>IF($K950="","",VLOOKUP($K950,'Tong hop'!$A$10:$O$50000,3,0))</f>
        <v/>
      </c>
      <c r="N950" s="246"/>
      <c r="O950" s="227" t="str">
        <f t="shared" si="2"/>
        <v/>
      </c>
      <c r="P950" s="158"/>
      <c r="Q950" s="247"/>
      <c r="R950" s="229" t="str">
        <f>IF(LEFT(A950,2)="PX",IF(K950="",0,VLOOKUP(K950,'Tong hop'!$N$10:$O$50000,2,0)),"")</f>
        <v/>
      </c>
      <c r="S950" s="230">
        <f t="shared" si="3"/>
        <v>0</v>
      </c>
      <c r="T950" s="229" t="str">
        <f>IF($K950="","",VLOOKUP($K950,'Tong hop'!$A$10:$K$50000,10,0))</f>
        <v/>
      </c>
      <c r="U950" s="230" t="str">
        <f>IF($K950="","",VLOOKUP($K950,'Tong hop'!$A$10:$K$50000,11,0))</f>
        <v/>
      </c>
      <c r="V950" s="231">
        <f t="shared" si="4"/>
        <v>0</v>
      </c>
      <c r="W950" s="231" t="str">
        <f t="shared" si="5"/>
        <v/>
      </c>
      <c r="X950" s="231">
        <f t="shared" si="6"/>
        <v>0</v>
      </c>
      <c r="Y950" s="231" t="str">
        <f t="shared" si="7"/>
        <v/>
      </c>
      <c r="Z950" s="232" t="str">
        <f t="shared" si="8"/>
        <v/>
      </c>
    </row>
    <row r="951" ht="15.75" customHeight="1">
      <c r="A951" s="112"/>
      <c r="B951" s="244"/>
      <c r="C951" s="245"/>
      <c r="D951" s="245"/>
      <c r="E951" s="220" t="str">
        <f>IF($D951="","",VLOOKUP($D951,DMKH!$A$9:$D$50006,2,0))</f>
        <v/>
      </c>
      <c r="F951" s="220" t="str">
        <f>IF($D951="","",VLOOKUP($D951,DMKH!$A$9:$D$50006,3,0))</f>
        <v/>
      </c>
      <c r="G951" s="220" t="str">
        <f>IF($D951="","",VLOOKUP($D951,DMKH!$A$9:$D$50006,4,0))</f>
        <v/>
      </c>
      <c r="H951" s="113"/>
      <c r="I951" s="113"/>
      <c r="J951" s="113"/>
      <c r="K951" s="112"/>
      <c r="L951" s="224" t="str">
        <f>IF($K951="","",VLOOKUP($K951,'Tong hop'!$A$10:$O$50000,2,0))</f>
        <v/>
      </c>
      <c r="M951" s="225" t="str">
        <f>IF($K951="","",VLOOKUP($K951,'Tong hop'!$A$10:$O$50000,3,0))</f>
        <v/>
      </c>
      <c r="N951" s="246"/>
      <c r="O951" s="227" t="str">
        <f t="shared" si="2"/>
        <v/>
      </c>
      <c r="P951" s="158"/>
      <c r="Q951" s="247"/>
      <c r="R951" s="229" t="str">
        <f>IF(LEFT(A951,2)="PX",IF(K951="",0,VLOOKUP(K951,'Tong hop'!$N$10:$O$50000,2,0)),"")</f>
        <v/>
      </c>
      <c r="S951" s="230">
        <f t="shared" si="3"/>
        <v>0</v>
      </c>
      <c r="T951" s="229" t="str">
        <f>IF($K951="","",VLOOKUP($K951,'Tong hop'!$A$10:$K$50000,10,0))</f>
        <v/>
      </c>
      <c r="U951" s="230" t="str">
        <f>IF($K951="","",VLOOKUP($K951,'Tong hop'!$A$10:$K$50000,11,0))</f>
        <v/>
      </c>
      <c r="V951" s="231">
        <f t="shared" si="4"/>
        <v>0</v>
      </c>
      <c r="W951" s="231" t="str">
        <f t="shared" si="5"/>
        <v/>
      </c>
      <c r="X951" s="231">
        <f t="shared" si="6"/>
        <v>0</v>
      </c>
      <c r="Y951" s="231" t="str">
        <f t="shared" si="7"/>
        <v/>
      </c>
      <c r="Z951" s="232" t="str">
        <f t="shared" si="8"/>
        <v/>
      </c>
    </row>
    <row r="952" ht="15.75" customHeight="1">
      <c r="A952" s="112"/>
      <c r="B952" s="244"/>
      <c r="C952" s="245"/>
      <c r="D952" s="245"/>
      <c r="E952" s="220" t="str">
        <f>IF($D952="","",VLOOKUP($D952,DMKH!$A$9:$D$50006,2,0))</f>
        <v/>
      </c>
      <c r="F952" s="220" t="str">
        <f>IF($D952="","",VLOOKUP($D952,DMKH!$A$9:$D$50006,3,0))</f>
        <v/>
      </c>
      <c r="G952" s="220" t="str">
        <f>IF($D952="","",VLOOKUP($D952,DMKH!$A$9:$D$50006,4,0))</f>
        <v/>
      </c>
      <c r="H952" s="113"/>
      <c r="I952" s="113"/>
      <c r="J952" s="113"/>
      <c r="K952" s="112"/>
      <c r="L952" s="224" t="str">
        <f>IF($K952="","",VLOOKUP($K952,'Tong hop'!$A$10:$O$50000,2,0))</f>
        <v/>
      </c>
      <c r="M952" s="225" t="str">
        <f>IF($K952="","",VLOOKUP($K952,'Tong hop'!$A$10:$O$50000,3,0))</f>
        <v/>
      </c>
      <c r="N952" s="246"/>
      <c r="O952" s="227" t="str">
        <f t="shared" si="2"/>
        <v/>
      </c>
      <c r="P952" s="158"/>
      <c r="Q952" s="247"/>
      <c r="R952" s="229" t="str">
        <f>IF(LEFT(A952,2)="PX",IF(K952="",0,VLOOKUP(K952,'Tong hop'!$N$10:$O$50000,2,0)),"")</f>
        <v/>
      </c>
      <c r="S952" s="230">
        <f t="shared" si="3"/>
        <v>0</v>
      </c>
      <c r="T952" s="229" t="str">
        <f>IF($K952="","",VLOOKUP($K952,'Tong hop'!$A$10:$K$50000,10,0))</f>
        <v/>
      </c>
      <c r="U952" s="230" t="str">
        <f>IF($K952="","",VLOOKUP($K952,'Tong hop'!$A$10:$K$50000,11,0))</f>
        <v/>
      </c>
      <c r="V952" s="231">
        <f t="shared" si="4"/>
        <v>0</v>
      </c>
      <c r="W952" s="231" t="str">
        <f t="shared" si="5"/>
        <v/>
      </c>
      <c r="X952" s="231">
        <f t="shared" si="6"/>
        <v>0</v>
      </c>
      <c r="Y952" s="231" t="str">
        <f t="shared" si="7"/>
        <v/>
      </c>
      <c r="Z952" s="232" t="str">
        <f t="shared" si="8"/>
        <v/>
      </c>
    </row>
    <row r="953" ht="15.75" customHeight="1">
      <c r="A953" s="112"/>
      <c r="B953" s="244"/>
      <c r="C953" s="245"/>
      <c r="D953" s="245"/>
      <c r="E953" s="220" t="str">
        <f>IF($D953="","",VLOOKUP($D953,DMKH!$A$9:$D$50006,2,0))</f>
        <v/>
      </c>
      <c r="F953" s="220" t="str">
        <f>IF($D953="","",VLOOKUP($D953,DMKH!$A$9:$D$50006,3,0))</f>
        <v/>
      </c>
      <c r="G953" s="220" t="str">
        <f>IF($D953="","",VLOOKUP($D953,DMKH!$A$9:$D$50006,4,0))</f>
        <v/>
      </c>
      <c r="H953" s="113"/>
      <c r="I953" s="113"/>
      <c r="J953" s="113"/>
      <c r="K953" s="112"/>
      <c r="L953" s="224" t="str">
        <f>IF($K953="","",VLOOKUP($K953,'Tong hop'!$A$10:$O$50000,2,0))</f>
        <v/>
      </c>
      <c r="M953" s="225" t="str">
        <f>IF($K953="","",VLOOKUP($K953,'Tong hop'!$A$10:$O$50000,3,0))</f>
        <v/>
      </c>
      <c r="N953" s="246"/>
      <c r="O953" s="227" t="str">
        <f t="shared" si="2"/>
        <v/>
      </c>
      <c r="P953" s="158"/>
      <c r="Q953" s="247"/>
      <c r="R953" s="229" t="str">
        <f>IF(LEFT(A953,2)="PX",IF(K953="",0,VLOOKUP(K953,'Tong hop'!$N$10:$O$50000,2,0)),"")</f>
        <v/>
      </c>
      <c r="S953" s="230">
        <f t="shared" si="3"/>
        <v>0</v>
      </c>
      <c r="T953" s="229" t="str">
        <f>IF($K953="","",VLOOKUP($K953,'Tong hop'!$A$10:$K$50000,10,0))</f>
        <v/>
      </c>
      <c r="U953" s="230" t="str">
        <f>IF($K953="","",VLOOKUP($K953,'Tong hop'!$A$10:$K$50000,11,0))</f>
        <v/>
      </c>
      <c r="V953" s="231">
        <f t="shared" si="4"/>
        <v>0</v>
      </c>
      <c r="W953" s="231" t="str">
        <f t="shared" si="5"/>
        <v/>
      </c>
      <c r="X953" s="231">
        <f t="shared" si="6"/>
        <v>0</v>
      </c>
      <c r="Y953" s="231" t="str">
        <f t="shared" si="7"/>
        <v/>
      </c>
      <c r="Z953" s="232" t="str">
        <f t="shared" si="8"/>
        <v/>
      </c>
    </row>
    <row r="954" ht="15.75" customHeight="1">
      <c r="A954" s="112"/>
      <c r="B954" s="244"/>
      <c r="C954" s="245"/>
      <c r="D954" s="245"/>
      <c r="E954" s="220" t="str">
        <f>IF($D954="","",VLOOKUP($D954,DMKH!$A$9:$D$50006,2,0))</f>
        <v/>
      </c>
      <c r="F954" s="220" t="str">
        <f>IF($D954="","",VLOOKUP($D954,DMKH!$A$9:$D$50006,3,0))</f>
        <v/>
      </c>
      <c r="G954" s="220" t="str">
        <f>IF($D954="","",VLOOKUP($D954,DMKH!$A$9:$D$50006,4,0))</f>
        <v/>
      </c>
      <c r="H954" s="113"/>
      <c r="I954" s="113"/>
      <c r="J954" s="113"/>
      <c r="K954" s="112"/>
      <c r="L954" s="224" t="str">
        <f>IF($K954="","",VLOOKUP($K954,'Tong hop'!$A$10:$O$50000,2,0))</f>
        <v/>
      </c>
      <c r="M954" s="225" t="str">
        <f>IF($K954="","",VLOOKUP($K954,'Tong hop'!$A$10:$O$50000,3,0))</f>
        <v/>
      </c>
      <c r="N954" s="246"/>
      <c r="O954" s="227" t="str">
        <f t="shared" si="2"/>
        <v/>
      </c>
      <c r="P954" s="158"/>
      <c r="Q954" s="247"/>
      <c r="R954" s="229" t="str">
        <f>IF(LEFT(A954,2)="PX",IF(K954="",0,VLOOKUP(K954,'Tong hop'!$N$10:$O$50000,2,0)),"")</f>
        <v/>
      </c>
      <c r="S954" s="230">
        <f t="shared" si="3"/>
        <v>0</v>
      </c>
      <c r="T954" s="229" t="str">
        <f>IF($K954="","",VLOOKUP($K954,'Tong hop'!$A$10:$K$50000,10,0))</f>
        <v/>
      </c>
      <c r="U954" s="230" t="str">
        <f>IF($K954="","",VLOOKUP($K954,'Tong hop'!$A$10:$K$50000,11,0))</f>
        <v/>
      </c>
      <c r="V954" s="231">
        <f t="shared" si="4"/>
        <v>0</v>
      </c>
      <c r="W954" s="231" t="str">
        <f t="shared" si="5"/>
        <v/>
      </c>
      <c r="X954" s="231">
        <f t="shared" si="6"/>
        <v>0</v>
      </c>
      <c r="Y954" s="231" t="str">
        <f t="shared" si="7"/>
        <v/>
      </c>
      <c r="Z954" s="232" t="str">
        <f t="shared" si="8"/>
        <v/>
      </c>
    </row>
    <row r="955" ht="15.75" customHeight="1">
      <c r="A955" s="112"/>
      <c r="B955" s="244"/>
      <c r="C955" s="245"/>
      <c r="D955" s="245"/>
      <c r="E955" s="220" t="str">
        <f>IF($D955="","",VLOOKUP($D955,DMKH!$A$9:$D$50006,2,0))</f>
        <v/>
      </c>
      <c r="F955" s="220" t="str">
        <f>IF($D955="","",VLOOKUP($D955,DMKH!$A$9:$D$50006,3,0))</f>
        <v/>
      </c>
      <c r="G955" s="220" t="str">
        <f>IF($D955="","",VLOOKUP($D955,DMKH!$A$9:$D$50006,4,0))</f>
        <v/>
      </c>
      <c r="H955" s="113"/>
      <c r="I955" s="113"/>
      <c r="J955" s="113"/>
      <c r="K955" s="112"/>
      <c r="L955" s="224" t="str">
        <f>IF($K955="","",VLOOKUP($K955,'Tong hop'!$A$10:$O$50000,2,0))</f>
        <v/>
      </c>
      <c r="M955" s="225" t="str">
        <f>IF($K955="","",VLOOKUP($K955,'Tong hop'!$A$10:$O$50000,3,0))</f>
        <v/>
      </c>
      <c r="N955" s="246"/>
      <c r="O955" s="227" t="str">
        <f t="shared" si="2"/>
        <v/>
      </c>
      <c r="P955" s="158"/>
      <c r="Q955" s="247"/>
      <c r="R955" s="229" t="str">
        <f>IF(LEFT(A955,2)="PX",IF(K955="",0,VLOOKUP(K955,'Tong hop'!$N$10:$O$50000,2,0)),"")</f>
        <v/>
      </c>
      <c r="S955" s="230">
        <f t="shared" si="3"/>
        <v>0</v>
      </c>
      <c r="T955" s="229" t="str">
        <f>IF($K955="","",VLOOKUP($K955,'Tong hop'!$A$10:$K$50000,10,0))</f>
        <v/>
      </c>
      <c r="U955" s="230" t="str">
        <f>IF($K955="","",VLOOKUP($K955,'Tong hop'!$A$10:$K$50000,11,0))</f>
        <v/>
      </c>
      <c r="V955" s="231">
        <f t="shared" si="4"/>
        <v>0</v>
      </c>
      <c r="W955" s="231" t="str">
        <f t="shared" si="5"/>
        <v/>
      </c>
      <c r="X955" s="231">
        <f t="shared" si="6"/>
        <v>0</v>
      </c>
      <c r="Y955" s="231" t="str">
        <f t="shared" si="7"/>
        <v/>
      </c>
      <c r="Z955" s="232" t="str">
        <f t="shared" si="8"/>
        <v/>
      </c>
    </row>
    <row r="956" ht="15.75" customHeight="1">
      <c r="A956" s="112"/>
      <c r="B956" s="244"/>
      <c r="C956" s="245"/>
      <c r="D956" s="245"/>
      <c r="E956" s="220" t="str">
        <f>IF($D956="","",VLOOKUP($D956,DMKH!$A$9:$D$50006,2,0))</f>
        <v/>
      </c>
      <c r="F956" s="220" t="str">
        <f>IF($D956="","",VLOOKUP($D956,DMKH!$A$9:$D$50006,3,0))</f>
        <v/>
      </c>
      <c r="G956" s="220" t="str">
        <f>IF($D956="","",VLOOKUP($D956,DMKH!$A$9:$D$50006,4,0))</f>
        <v/>
      </c>
      <c r="H956" s="113"/>
      <c r="I956" s="113"/>
      <c r="J956" s="113"/>
      <c r="K956" s="112"/>
      <c r="L956" s="224" t="str">
        <f>IF($K956="","",VLOOKUP($K956,'Tong hop'!$A$10:$O$50000,2,0))</f>
        <v/>
      </c>
      <c r="M956" s="225" t="str">
        <f>IF($K956="","",VLOOKUP($K956,'Tong hop'!$A$10:$O$50000,3,0))</f>
        <v/>
      </c>
      <c r="N956" s="246"/>
      <c r="O956" s="227" t="str">
        <f t="shared" si="2"/>
        <v/>
      </c>
      <c r="P956" s="158"/>
      <c r="Q956" s="247"/>
      <c r="R956" s="229" t="str">
        <f>IF(LEFT(A956,2)="PX",IF(K956="",0,VLOOKUP(K956,'Tong hop'!$N$10:$O$50000,2,0)),"")</f>
        <v/>
      </c>
      <c r="S956" s="230">
        <f t="shared" si="3"/>
        <v>0</v>
      </c>
      <c r="T956" s="229" t="str">
        <f>IF($K956="","",VLOOKUP($K956,'Tong hop'!$A$10:$K$50000,10,0))</f>
        <v/>
      </c>
      <c r="U956" s="230" t="str">
        <f>IF($K956="","",VLOOKUP($K956,'Tong hop'!$A$10:$K$50000,11,0))</f>
        <v/>
      </c>
      <c r="V956" s="231">
        <f t="shared" si="4"/>
        <v>0</v>
      </c>
      <c r="W956" s="231" t="str">
        <f t="shared" si="5"/>
        <v/>
      </c>
      <c r="X956" s="231">
        <f t="shared" si="6"/>
        <v>0</v>
      </c>
      <c r="Y956" s="231" t="str">
        <f t="shared" si="7"/>
        <v/>
      </c>
      <c r="Z956" s="232" t="str">
        <f t="shared" si="8"/>
        <v/>
      </c>
    </row>
    <row r="957" ht="15.75" customHeight="1">
      <c r="A957" s="112"/>
      <c r="B957" s="244"/>
      <c r="C957" s="245"/>
      <c r="D957" s="245"/>
      <c r="E957" s="220" t="str">
        <f>IF($D957="","",VLOOKUP($D957,DMKH!$A$9:$D$50006,2,0))</f>
        <v/>
      </c>
      <c r="F957" s="220" t="str">
        <f>IF($D957="","",VLOOKUP($D957,DMKH!$A$9:$D$50006,3,0))</f>
        <v/>
      </c>
      <c r="G957" s="220" t="str">
        <f>IF($D957="","",VLOOKUP($D957,DMKH!$A$9:$D$50006,4,0))</f>
        <v/>
      </c>
      <c r="H957" s="113"/>
      <c r="I957" s="113"/>
      <c r="J957" s="113"/>
      <c r="K957" s="112"/>
      <c r="L957" s="224" t="str">
        <f>IF($K957="","",VLOOKUP($K957,'Tong hop'!$A$10:$O$50000,2,0))</f>
        <v/>
      </c>
      <c r="M957" s="225" t="str">
        <f>IF($K957="","",VLOOKUP($K957,'Tong hop'!$A$10:$O$50000,3,0))</f>
        <v/>
      </c>
      <c r="N957" s="246"/>
      <c r="O957" s="227" t="str">
        <f t="shared" si="2"/>
        <v/>
      </c>
      <c r="P957" s="158"/>
      <c r="Q957" s="247"/>
      <c r="R957" s="229" t="str">
        <f>IF(LEFT(A957,2)="PX",IF(K957="",0,VLOOKUP(K957,'Tong hop'!$N$10:$O$50000,2,0)),"")</f>
        <v/>
      </c>
      <c r="S957" s="230">
        <f t="shared" si="3"/>
        <v>0</v>
      </c>
      <c r="T957" s="229" t="str">
        <f>IF($K957="","",VLOOKUP($K957,'Tong hop'!$A$10:$K$50000,10,0))</f>
        <v/>
      </c>
      <c r="U957" s="230" t="str">
        <f>IF($K957="","",VLOOKUP($K957,'Tong hop'!$A$10:$K$50000,11,0))</f>
        <v/>
      </c>
      <c r="V957" s="231">
        <f t="shared" si="4"/>
        <v>0</v>
      </c>
      <c r="W957" s="231" t="str">
        <f t="shared" si="5"/>
        <v/>
      </c>
      <c r="X957" s="231">
        <f t="shared" si="6"/>
        <v>0</v>
      </c>
      <c r="Y957" s="231" t="str">
        <f t="shared" si="7"/>
        <v/>
      </c>
      <c r="Z957" s="232" t="str">
        <f t="shared" si="8"/>
        <v/>
      </c>
    </row>
    <row r="958" ht="15.75" customHeight="1">
      <c r="A958" s="112"/>
      <c r="B958" s="244"/>
      <c r="C958" s="245"/>
      <c r="D958" s="245"/>
      <c r="E958" s="220" t="str">
        <f>IF($D958="","",VLOOKUP($D958,DMKH!$A$9:$D$50006,2,0))</f>
        <v/>
      </c>
      <c r="F958" s="220" t="str">
        <f>IF($D958="","",VLOOKUP($D958,DMKH!$A$9:$D$50006,3,0))</f>
        <v/>
      </c>
      <c r="G958" s="220" t="str">
        <f>IF($D958="","",VLOOKUP($D958,DMKH!$A$9:$D$50006,4,0))</f>
        <v/>
      </c>
      <c r="H958" s="113"/>
      <c r="I958" s="113"/>
      <c r="J958" s="113"/>
      <c r="K958" s="112"/>
      <c r="L958" s="224" t="str">
        <f>IF($K958="","",VLOOKUP($K958,'Tong hop'!$A$10:$O$50000,2,0))</f>
        <v/>
      </c>
      <c r="M958" s="225" t="str">
        <f>IF($K958="","",VLOOKUP($K958,'Tong hop'!$A$10:$O$50000,3,0))</f>
        <v/>
      </c>
      <c r="N958" s="246"/>
      <c r="O958" s="227" t="str">
        <f t="shared" si="2"/>
        <v/>
      </c>
      <c r="P958" s="158"/>
      <c r="Q958" s="247"/>
      <c r="R958" s="229" t="str">
        <f>IF(LEFT(A958,2)="PX",IF(K958="",0,VLOOKUP(K958,'Tong hop'!$N$10:$O$50000,2,0)),"")</f>
        <v/>
      </c>
      <c r="S958" s="230">
        <f t="shared" si="3"/>
        <v>0</v>
      </c>
      <c r="T958" s="229" t="str">
        <f>IF($K958="","",VLOOKUP($K958,'Tong hop'!$A$10:$K$50000,10,0))</f>
        <v/>
      </c>
      <c r="U958" s="230" t="str">
        <f>IF($K958="","",VLOOKUP($K958,'Tong hop'!$A$10:$K$50000,11,0))</f>
        <v/>
      </c>
      <c r="V958" s="231">
        <f t="shared" si="4"/>
        <v>0</v>
      </c>
      <c r="W958" s="231" t="str">
        <f t="shared" si="5"/>
        <v/>
      </c>
      <c r="X958" s="231">
        <f t="shared" si="6"/>
        <v>0</v>
      </c>
      <c r="Y958" s="231" t="str">
        <f t="shared" si="7"/>
        <v/>
      </c>
      <c r="Z958" s="232" t="str">
        <f t="shared" si="8"/>
        <v/>
      </c>
    </row>
    <row r="959" ht="15.75" customHeight="1">
      <c r="A959" s="112"/>
      <c r="B959" s="244"/>
      <c r="C959" s="245"/>
      <c r="D959" s="245"/>
      <c r="E959" s="220" t="str">
        <f>IF($D959="","",VLOOKUP($D959,DMKH!$A$9:$D$50006,2,0))</f>
        <v/>
      </c>
      <c r="F959" s="220" t="str">
        <f>IF($D959="","",VLOOKUP($D959,DMKH!$A$9:$D$50006,3,0))</f>
        <v/>
      </c>
      <c r="G959" s="220" t="str">
        <f>IF($D959="","",VLOOKUP($D959,DMKH!$A$9:$D$50006,4,0))</f>
        <v/>
      </c>
      <c r="H959" s="113"/>
      <c r="I959" s="113"/>
      <c r="J959" s="113"/>
      <c r="K959" s="112"/>
      <c r="L959" s="224" t="str">
        <f>IF($K959="","",VLOOKUP($K959,'Tong hop'!$A$10:$O$50000,2,0))</f>
        <v/>
      </c>
      <c r="M959" s="225" t="str">
        <f>IF($K959="","",VLOOKUP($K959,'Tong hop'!$A$10:$O$50000,3,0))</f>
        <v/>
      </c>
      <c r="N959" s="246"/>
      <c r="O959" s="227" t="str">
        <f t="shared" si="2"/>
        <v/>
      </c>
      <c r="P959" s="158"/>
      <c r="Q959" s="247"/>
      <c r="R959" s="229" t="str">
        <f>IF(LEFT(A959,2)="PX",IF(K959="",0,VLOOKUP(K959,'Tong hop'!$N$10:$O$50000,2,0)),"")</f>
        <v/>
      </c>
      <c r="S959" s="230">
        <f t="shared" si="3"/>
        <v>0</v>
      </c>
      <c r="T959" s="229" t="str">
        <f>IF($K959="","",VLOOKUP($K959,'Tong hop'!$A$10:$K$50000,10,0))</f>
        <v/>
      </c>
      <c r="U959" s="230" t="str">
        <f>IF($K959="","",VLOOKUP($K959,'Tong hop'!$A$10:$K$50000,11,0))</f>
        <v/>
      </c>
      <c r="V959" s="231">
        <f t="shared" si="4"/>
        <v>0</v>
      </c>
      <c r="W959" s="231" t="str">
        <f t="shared" si="5"/>
        <v/>
      </c>
      <c r="X959" s="231">
        <f t="shared" si="6"/>
        <v>0</v>
      </c>
      <c r="Y959" s="231" t="str">
        <f t="shared" si="7"/>
        <v/>
      </c>
      <c r="Z959" s="232" t="str">
        <f t="shared" si="8"/>
        <v/>
      </c>
    </row>
    <row r="960" ht="15.75" customHeight="1">
      <c r="A960" s="112"/>
      <c r="B960" s="244"/>
      <c r="C960" s="245"/>
      <c r="D960" s="245"/>
      <c r="E960" s="220" t="str">
        <f>IF($D960="","",VLOOKUP($D960,DMKH!$A$9:$D$50006,2,0))</f>
        <v/>
      </c>
      <c r="F960" s="220" t="str">
        <f>IF($D960="","",VLOOKUP($D960,DMKH!$A$9:$D$50006,3,0))</f>
        <v/>
      </c>
      <c r="G960" s="220" t="str">
        <f>IF($D960="","",VLOOKUP($D960,DMKH!$A$9:$D$50006,4,0))</f>
        <v/>
      </c>
      <c r="H960" s="113"/>
      <c r="I960" s="113"/>
      <c r="J960" s="113"/>
      <c r="K960" s="112"/>
      <c r="L960" s="224" t="str">
        <f>IF($K960="","",VLOOKUP($K960,'Tong hop'!$A$10:$O$50000,2,0))</f>
        <v/>
      </c>
      <c r="M960" s="225" t="str">
        <f>IF($K960="","",VLOOKUP($K960,'Tong hop'!$A$10:$O$50000,3,0))</f>
        <v/>
      </c>
      <c r="N960" s="246"/>
      <c r="O960" s="227" t="str">
        <f t="shared" si="2"/>
        <v/>
      </c>
      <c r="P960" s="158"/>
      <c r="Q960" s="247"/>
      <c r="R960" s="229" t="str">
        <f>IF(LEFT(A960,2)="PX",IF(K960="",0,VLOOKUP(K960,'Tong hop'!$N$10:$O$50000,2,0)),"")</f>
        <v/>
      </c>
      <c r="S960" s="230">
        <f t="shared" si="3"/>
        <v>0</v>
      </c>
      <c r="T960" s="229" t="str">
        <f>IF($K960="","",VLOOKUP($K960,'Tong hop'!$A$10:$K$50000,10,0))</f>
        <v/>
      </c>
      <c r="U960" s="230" t="str">
        <f>IF($K960="","",VLOOKUP($K960,'Tong hop'!$A$10:$K$50000,11,0))</f>
        <v/>
      </c>
      <c r="V960" s="231">
        <f t="shared" si="4"/>
        <v>0</v>
      </c>
      <c r="W960" s="231" t="str">
        <f t="shared" si="5"/>
        <v/>
      </c>
      <c r="X960" s="231">
        <f t="shared" si="6"/>
        <v>0</v>
      </c>
      <c r="Y960" s="231" t="str">
        <f t="shared" si="7"/>
        <v/>
      </c>
      <c r="Z960" s="232" t="str">
        <f t="shared" si="8"/>
        <v/>
      </c>
    </row>
    <row r="961" ht="15.75" customHeight="1">
      <c r="A961" s="112"/>
      <c r="B961" s="244"/>
      <c r="C961" s="245"/>
      <c r="D961" s="245"/>
      <c r="E961" s="220" t="str">
        <f>IF($D961="","",VLOOKUP($D961,DMKH!$A$9:$D$50006,2,0))</f>
        <v/>
      </c>
      <c r="F961" s="220" t="str">
        <f>IF($D961="","",VLOOKUP($D961,DMKH!$A$9:$D$50006,3,0))</f>
        <v/>
      </c>
      <c r="G961" s="220" t="str">
        <f>IF($D961="","",VLOOKUP($D961,DMKH!$A$9:$D$50006,4,0))</f>
        <v/>
      </c>
      <c r="H961" s="113"/>
      <c r="I961" s="113"/>
      <c r="J961" s="113"/>
      <c r="K961" s="112"/>
      <c r="L961" s="224" t="str">
        <f>IF($K961="","",VLOOKUP($K961,'Tong hop'!$A$10:$O$50000,2,0))</f>
        <v/>
      </c>
      <c r="M961" s="225" t="str">
        <f>IF($K961="","",VLOOKUP($K961,'Tong hop'!$A$10:$O$50000,3,0))</f>
        <v/>
      </c>
      <c r="N961" s="246"/>
      <c r="O961" s="227" t="str">
        <f t="shared" si="2"/>
        <v/>
      </c>
      <c r="P961" s="158"/>
      <c r="Q961" s="247"/>
      <c r="R961" s="229" t="str">
        <f>IF(LEFT(A961,2)="PX",IF(K961="",0,VLOOKUP(K961,'Tong hop'!$N$10:$O$50000,2,0)),"")</f>
        <v/>
      </c>
      <c r="S961" s="230">
        <f t="shared" si="3"/>
        <v>0</v>
      </c>
      <c r="T961" s="229" t="str">
        <f>IF($K961="","",VLOOKUP($K961,'Tong hop'!$A$10:$K$50000,10,0))</f>
        <v/>
      </c>
      <c r="U961" s="230" t="str">
        <f>IF($K961="","",VLOOKUP($K961,'Tong hop'!$A$10:$K$50000,11,0))</f>
        <v/>
      </c>
      <c r="V961" s="231">
        <f t="shared" si="4"/>
        <v>0</v>
      </c>
      <c r="W961" s="231" t="str">
        <f t="shared" si="5"/>
        <v/>
      </c>
      <c r="X961" s="231">
        <f t="shared" si="6"/>
        <v>0</v>
      </c>
      <c r="Y961" s="231" t="str">
        <f t="shared" si="7"/>
        <v/>
      </c>
      <c r="Z961" s="232" t="str">
        <f t="shared" si="8"/>
        <v/>
      </c>
    </row>
    <row r="962" ht="15.75" customHeight="1">
      <c r="A962" s="112"/>
      <c r="B962" s="244"/>
      <c r="C962" s="245"/>
      <c r="D962" s="245"/>
      <c r="E962" s="220" t="str">
        <f>IF($D962="","",VLOOKUP($D962,DMKH!$A$9:$D$50006,2,0))</f>
        <v/>
      </c>
      <c r="F962" s="220" t="str">
        <f>IF($D962="","",VLOOKUP($D962,DMKH!$A$9:$D$50006,3,0))</f>
        <v/>
      </c>
      <c r="G962" s="220" t="str">
        <f>IF($D962="","",VLOOKUP($D962,DMKH!$A$9:$D$50006,4,0))</f>
        <v/>
      </c>
      <c r="H962" s="113"/>
      <c r="I962" s="113"/>
      <c r="J962" s="113"/>
      <c r="K962" s="112"/>
      <c r="L962" s="224" t="str">
        <f>IF($K962="","",VLOOKUP($K962,'Tong hop'!$A$10:$O$50000,2,0))</f>
        <v/>
      </c>
      <c r="M962" s="225" t="str">
        <f>IF($K962="","",VLOOKUP($K962,'Tong hop'!$A$10:$O$50000,3,0))</f>
        <v/>
      </c>
      <c r="N962" s="246"/>
      <c r="O962" s="227" t="str">
        <f t="shared" si="2"/>
        <v/>
      </c>
      <c r="P962" s="158"/>
      <c r="Q962" s="247"/>
      <c r="R962" s="229" t="str">
        <f>IF(LEFT(A962,2)="PX",IF(K962="",0,VLOOKUP(K962,'Tong hop'!$N$10:$O$50000,2,0)),"")</f>
        <v/>
      </c>
      <c r="S962" s="230">
        <f t="shared" si="3"/>
        <v>0</v>
      </c>
      <c r="T962" s="229" t="str">
        <f>IF($K962="","",VLOOKUP($K962,'Tong hop'!$A$10:$K$50000,10,0))</f>
        <v/>
      </c>
      <c r="U962" s="230" t="str">
        <f>IF($K962="","",VLOOKUP($K962,'Tong hop'!$A$10:$K$50000,11,0))</f>
        <v/>
      </c>
      <c r="V962" s="231">
        <f t="shared" si="4"/>
        <v>0</v>
      </c>
      <c r="W962" s="231" t="str">
        <f t="shared" si="5"/>
        <v/>
      </c>
      <c r="X962" s="231">
        <f t="shared" si="6"/>
        <v>0</v>
      </c>
      <c r="Y962" s="231" t="str">
        <f t="shared" si="7"/>
        <v/>
      </c>
      <c r="Z962" s="232" t="str">
        <f t="shared" si="8"/>
        <v/>
      </c>
    </row>
    <row r="963" ht="15.75" customHeight="1">
      <c r="A963" s="112"/>
      <c r="B963" s="244"/>
      <c r="C963" s="245"/>
      <c r="D963" s="245"/>
      <c r="E963" s="220" t="str">
        <f>IF($D963="","",VLOOKUP($D963,DMKH!$A$9:$D$50006,2,0))</f>
        <v/>
      </c>
      <c r="F963" s="220" t="str">
        <f>IF($D963="","",VLOOKUP($D963,DMKH!$A$9:$D$50006,3,0))</f>
        <v/>
      </c>
      <c r="G963" s="220" t="str">
        <f>IF($D963="","",VLOOKUP($D963,DMKH!$A$9:$D$50006,4,0))</f>
        <v/>
      </c>
      <c r="H963" s="113"/>
      <c r="I963" s="113"/>
      <c r="J963" s="113"/>
      <c r="K963" s="112"/>
      <c r="L963" s="224" t="str">
        <f>IF($K963="","",VLOOKUP($K963,'Tong hop'!$A$10:$O$50000,2,0))</f>
        <v/>
      </c>
      <c r="M963" s="225" t="str">
        <f>IF($K963="","",VLOOKUP($K963,'Tong hop'!$A$10:$O$50000,3,0))</f>
        <v/>
      </c>
      <c r="N963" s="246"/>
      <c r="O963" s="227" t="str">
        <f t="shared" si="2"/>
        <v/>
      </c>
      <c r="P963" s="158"/>
      <c r="Q963" s="247"/>
      <c r="R963" s="229" t="str">
        <f>IF(LEFT(A963,2)="PX",IF(K963="",0,VLOOKUP(K963,'Tong hop'!$N$10:$O$50000,2,0)),"")</f>
        <v/>
      </c>
      <c r="S963" s="230">
        <f t="shared" si="3"/>
        <v>0</v>
      </c>
      <c r="T963" s="229" t="str">
        <f>IF($K963="","",VLOOKUP($K963,'Tong hop'!$A$10:$K$50000,10,0))</f>
        <v/>
      </c>
      <c r="U963" s="230" t="str">
        <f>IF($K963="","",VLOOKUP($K963,'Tong hop'!$A$10:$K$50000,11,0))</f>
        <v/>
      </c>
      <c r="V963" s="231">
        <f t="shared" si="4"/>
        <v>0</v>
      </c>
      <c r="W963" s="231" t="str">
        <f t="shared" si="5"/>
        <v/>
      </c>
      <c r="X963" s="231">
        <f t="shared" si="6"/>
        <v>0</v>
      </c>
      <c r="Y963" s="231" t="str">
        <f t="shared" si="7"/>
        <v/>
      </c>
      <c r="Z963" s="232" t="str">
        <f t="shared" si="8"/>
        <v/>
      </c>
    </row>
    <row r="964" ht="15.75" customHeight="1">
      <c r="A964" s="112"/>
      <c r="B964" s="244"/>
      <c r="C964" s="245"/>
      <c r="D964" s="245"/>
      <c r="E964" s="220" t="str">
        <f>IF($D964="","",VLOOKUP($D964,DMKH!$A$9:$D$50006,2,0))</f>
        <v/>
      </c>
      <c r="F964" s="220" t="str">
        <f>IF($D964="","",VLOOKUP($D964,DMKH!$A$9:$D$50006,3,0))</f>
        <v/>
      </c>
      <c r="G964" s="220" t="str">
        <f>IF($D964="","",VLOOKUP($D964,DMKH!$A$9:$D$50006,4,0))</f>
        <v/>
      </c>
      <c r="H964" s="113"/>
      <c r="I964" s="113"/>
      <c r="J964" s="113"/>
      <c r="K964" s="112"/>
      <c r="L964" s="224" t="str">
        <f>IF($K964="","",VLOOKUP($K964,'Tong hop'!$A$10:$O$50000,2,0))</f>
        <v/>
      </c>
      <c r="M964" s="225" t="str">
        <f>IF($K964="","",VLOOKUP($K964,'Tong hop'!$A$10:$O$50000,3,0))</f>
        <v/>
      </c>
      <c r="N964" s="246"/>
      <c r="O964" s="227" t="str">
        <f t="shared" si="2"/>
        <v/>
      </c>
      <c r="P964" s="158"/>
      <c r="Q964" s="247"/>
      <c r="R964" s="229" t="str">
        <f>IF(LEFT(A964,2)="PX",IF(K964="",0,VLOOKUP(K964,'Tong hop'!$N$10:$O$50000,2,0)),"")</f>
        <v/>
      </c>
      <c r="S964" s="230">
        <f t="shared" si="3"/>
        <v>0</v>
      </c>
      <c r="T964" s="229" t="str">
        <f>IF($K964="","",VLOOKUP($K964,'Tong hop'!$A$10:$K$50000,10,0))</f>
        <v/>
      </c>
      <c r="U964" s="230" t="str">
        <f>IF($K964="","",VLOOKUP($K964,'Tong hop'!$A$10:$K$50000,11,0))</f>
        <v/>
      </c>
      <c r="V964" s="231">
        <f t="shared" si="4"/>
        <v>0</v>
      </c>
      <c r="W964" s="231" t="str">
        <f t="shared" si="5"/>
        <v/>
      </c>
      <c r="X964" s="231">
        <f t="shared" si="6"/>
        <v>0</v>
      </c>
      <c r="Y964" s="231" t="str">
        <f t="shared" si="7"/>
        <v/>
      </c>
      <c r="Z964" s="232" t="str">
        <f t="shared" si="8"/>
        <v/>
      </c>
    </row>
    <row r="965" ht="15.75" customHeight="1">
      <c r="A965" s="112"/>
      <c r="B965" s="244"/>
      <c r="C965" s="245"/>
      <c r="D965" s="245"/>
      <c r="E965" s="220" t="str">
        <f>IF($D965="","",VLOOKUP($D965,DMKH!$A$9:$D$50006,2,0))</f>
        <v/>
      </c>
      <c r="F965" s="220" t="str">
        <f>IF($D965="","",VLOOKUP($D965,DMKH!$A$9:$D$50006,3,0))</f>
        <v/>
      </c>
      <c r="G965" s="220" t="str">
        <f>IF($D965="","",VLOOKUP($D965,DMKH!$A$9:$D$50006,4,0))</f>
        <v/>
      </c>
      <c r="H965" s="113"/>
      <c r="I965" s="113"/>
      <c r="J965" s="113"/>
      <c r="K965" s="112"/>
      <c r="L965" s="224" t="str">
        <f>IF($K965="","",VLOOKUP($K965,'Tong hop'!$A$10:$O$50000,2,0))</f>
        <v/>
      </c>
      <c r="M965" s="225" t="str">
        <f>IF($K965="","",VLOOKUP($K965,'Tong hop'!$A$10:$O$50000,3,0))</f>
        <v/>
      </c>
      <c r="N965" s="246"/>
      <c r="O965" s="227" t="str">
        <f t="shared" si="2"/>
        <v/>
      </c>
      <c r="P965" s="158"/>
      <c r="Q965" s="247"/>
      <c r="R965" s="229" t="str">
        <f>IF(LEFT(A965,2)="PX",IF(K965="",0,VLOOKUP(K965,'Tong hop'!$N$10:$O$50000,2,0)),"")</f>
        <v/>
      </c>
      <c r="S965" s="230">
        <f t="shared" si="3"/>
        <v>0</v>
      </c>
      <c r="T965" s="229" t="str">
        <f>IF($K965="","",VLOOKUP($K965,'Tong hop'!$A$10:$K$50000,10,0))</f>
        <v/>
      </c>
      <c r="U965" s="230" t="str">
        <f>IF($K965="","",VLOOKUP($K965,'Tong hop'!$A$10:$K$50000,11,0))</f>
        <v/>
      </c>
      <c r="V965" s="231">
        <f t="shared" si="4"/>
        <v>0</v>
      </c>
      <c r="W965" s="231" t="str">
        <f t="shared" si="5"/>
        <v/>
      </c>
      <c r="X965" s="231">
        <f t="shared" si="6"/>
        <v>0</v>
      </c>
      <c r="Y965" s="231" t="str">
        <f t="shared" si="7"/>
        <v/>
      </c>
      <c r="Z965" s="232" t="str">
        <f t="shared" si="8"/>
        <v/>
      </c>
    </row>
    <row r="966" ht="15.75" customHeight="1">
      <c r="A966" s="112"/>
      <c r="B966" s="244"/>
      <c r="C966" s="245"/>
      <c r="D966" s="245"/>
      <c r="E966" s="220" t="str">
        <f>IF($D966="","",VLOOKUP($D966,DMKH!$A$9:$D$50006,2,0))</f>
        <v/>
      </c>
      <c r="F966" s="220" t="str">
        <f>IF($D966="","",VLOOKUP($D966,DMKH!$A$9:$D$50006,3,0))</f>
        <v/>
      </c>
      <c r="G966" s="220" t="str">
        <f>IF($D966="","",VLOOKUP($D966,DMKH!$A$9:$D$50006,4,0))</f>
        <v/>
      </c>
      <c r="H966" s="113"/>
      <c r="I966" s="113"/>
      <c r="J966" s="113"/>
      <c r="K966" s="112"/>
      <c r="L966" s="224" t="str">
        <f>IF($K966="","",VLOOKUP($K966,'Tong hop'!$A$10:$O$50000,2,0))</f>
        <v/>
      </c>
      <c r="M966" s="225" t="str">
        <f>IF($K966="","",VLOOKUP($K966,'Tong hop'!$A$10:$O$50000,3,0))</f>
        <v/>
      </c>
      <c r="N966" s="246"/>
      <c r="O966" s="227" t="str">
        <f t="shared" si="2"/>
        <v/>
      </c>
      <c r="P966" s="158"/>
      <c r="Q966" s="247"/>
      <c r="R966" s="229" t="str">
        <f>IF(LEFT(A966,2)="PX",IF(K966="",0,VLOOKUP(K966,'Tong hop'!$N$10:$O$50000,2,0)),"")</f>
        <v/>
      </c>
      <c r="S966" s="230">
        <f t="shared" si="3"/>
        <v>0</v>
      </c>
      <c r="T966" s="229" t="str">
        <f>IF($K966="","",VLOOKUP($K966,'Tong hop'!$A$10:$K$50000,10,0))</f>
        <v/>
      </c>
      <c r="U966" s="230" t="str">
        <f>IF($K966="","",VLOOKUP($K966,'Tong hop'!$A$10:$K$50000,11,0))</f>
        <v/>
      </c>
      <c r="V966" s="231">
        <f t="shared" si="4"/>
        <v>0</v>
      </c>
      <c r="W966" s="231" t="str">
        <f t="shared" si="5"/>
        <v/>
      </c>
      <c r="X966" s="231">
        <f t="shared" si="6"/>
        <v>0</v>
      </c>
      <c r="Y966" s="231" t="str">
        <f t="shared" si="7"/>
        <v/>
      </c>
      <c r="Z966" s="232" t="str">
        <f t="shared" si="8"/>
        <v/>
      </c>
    </row>
    <row r="967" ht="15.75" customHeight="1">
      <c r="A967" s="112"/>
      <c r="B967" s="244"/>
      <c r="C967" s="245"/>
      <c r="D967" s="245"/>
      <c r="E967" s="220" t="str">
        <f>IF($D967="","",VLOOKUP($D967,DMKH!$A$9:$D$50006,2,0))</f>
        <v/>
      </c>
      <c r="F967" s="220" t="str">
        <f>IF($D967="","",VLOOKUP($D967,DMKH!$A$9:$D$50006,3,0))</f>
        <v/>
      </c>
      <c r="G967" s="220" t="str">
        <f>IF($D967="","",VLOOKUP($D967,DMKH!$A$9:$D$50006,4,0))</f>
        <v/>
      </c>
      <c r="H967" s="113"/>
      <c r="I967" s="113"/>
      <c r="J967" s="113"/>
      <c r="K967" s="112"/>
      <c r="L967" s="224" t="str">
        <f>IF($K967="","",VLOOKUP($K967,'Tong hop'!$A$10:$O$50000,2,0))</f>
        <v/>
      </c>
      <c r="M967" s="225" t="str">
        <f>IF($K967="","",VLOOKUP($K967,'Tong hop'!$A$10:$O$50000,3,0))</f>
        <v/>
      </c>
      <c r="N967" s="246"/>
      <c r="O967" s="227" t="str">
        <f t="shared" si="2"/>
        <v/>
      </c>
      <c r="P967" s="158"/>
      <c r="Q967" s="247"/>
      <c r="R967" s="229" t="str">
        <f>IF(LEFT(A967,2)="PX",IF(K967="",0,VLOOKUP(K967,'Tong hop'!$N$10:$O$50000,2,0)),"")</f>
        <v/>
      </c>
      <c r="S967" s="230">
        <f t="shared" si="3"/>
        <v>0</v>
      </c>
      <c r="T967" s="229" t="str">
        <f>IF($K967="","",VLOOKUP($K967,'Tong hop'!$A$10:$K$50000,10,0))</f>
        <v/>
      </c>
      <c r="U967" s="230" t="str">
        <f>IF($K967="","",VLOOKUP($K967,'Tong hop'!$A$10:$K$50000,11,0))</f>
        <v/>
      </c>
      <c r="V967" s="231">
        <f t="shared" si="4"/>
        <v>0</v>
      </c>
      <c r="W967" s="231" t="str">
        <f t="shared" si="5"/>
        <v/>
      </c>
      <c r="X967" s="231">
        <f t="shared" si="6"/>
        <v>0</v>
      </c>
      <c r="Y967" s="231" t="str">
        <f t="shared" si="7"/>
        <v/>
      </c>
      <c r="Z967" s="232" t="str">
        <f t="shared" si="8"/>
        <v/>
      </c>
    </row>
    <row r="968" ht="15.75" customHeight="1">
      <c r="A968" s="112"/>
      <c r="B968" s="244"/>
      <c r="C968" s="245"/>
      <c r="D968" s="245"/>
      <c r="E968" s="220" t="str">
        <f>IF($D968="","",VLOOKUP($D968,DMKH!$A$9:$D$50006,2,0))</f>
        <v/>
      </c>
      <c r="F968" s="220" t="str">
        <f>IF($D968="","",VLOOKUP($D968,DMKH!$A$9:$D$50006,3,0))</f>
        <v/>
      </c>
      <c r="G968" s="220" t="str">
        <f>IF($D968="","",VLOOKUP($D968,DMKH!$A$9:$D$50006,4,0))</f>
        <v/>
      </c>
      <c r="H968" s="113"/>
      <c r="I968" s="113"/>
      <c r="J968" s="113"/>
      <c r="K968" s="112"/>
      <c r="L968" s="224" t="str">
        <f>IF($K968="","",VLOOKUP($K968,'Tong hop'!$A$10:$O$50000,2,0))</f>
        <v/>
      </c>
      <c r="M968" s="225" t="str">
        <f>IF($K968="","",VLOOKUP($K968,'Tong hop'!$A$10:$O$50000,3,0))</f>
        <v/>
      </c>
      <c r="N968" s="246"/>
      <c r="O968" s="227" t="str">
        <f t="shared" si="2"/>
        <v/>
      </c>
      <c r="P968" s="158"/>
      <c r="Q968" s="247"/>
      <c r="R968" s="229" t="str">
        <f>IF(LEFT(A968,2)="PX",IF(K968="",0,VLOOKUP(K968,'Tong hop'!$N$10:$O$50000,2,0)),"")</f>
        <v/>
      </c>
      <c r="S968" s="230">
        <f t="shared" si="3"/>
        <v>0</v>
      </c>
      <c r="T968" s="229" t="str">
        <f>IF($K968="","",VLOOKUP($K968,'Tong hop'!$A$10:$K$50000,10,0))</f>
        <v/>
      </c>
      <c r="U968" s="230" t="str">
        <f>IF($K968="","",VLOOKUP($K968,'Tong hop'!$A$10:$K$50000,11,0))</f>
        <v/>
      </c>
      <c r="V968" s="231">
        <f t="shared" si="4"/>
        <v>0</v>
      </c>
      <c r="W968" s="231" t="str">
        <f t="shared" si="5"/>
        <v/>
      </c>
      <c r="X968" s="231">
        <f t="shared" si="6"/>
        <v>0</v>
      </c>
      <c r="Y968" s="231" t="str">
        <f t="shared" si="7"/>
        <v/>
      </c>
      <c r="Z968" s="232" t="str">
        <f t="shared" si="8"/>
        <v/>
      </c>
    </row>
    <row r="969" ht="15.75" customHeight="1">
      <c r="A969" s="112"/>
      <c r="B969" s="244"/>
      <c r="C969" s="245"/>
      <c r="D969" s="245"/>
      <c r="E969" s="220" t="str">
        <f>IF($D969="","",VLOOKUP($D969,DMKH!$A$9:$D$50006,2,0))</f>
        <v/>
      </c>
      <c r="F969" s="220" t="str">
        <f>IF($D969="","",VLOOKUP($D969,DMKH!$A$9:$D$50006,3,0))</f>
        <v/>
      </c>
      <c r="G969" s="220" t="str">
        <f>IF($D969="","",VLOOKUP($D969,DMKH!$A$9:$D$50006,4,0))</f>
        <v/>
      </c>
      <c r="H969" s="113"/>
      <c r="I969" s="113"/>
      <c r="J969" s="113"/>
      <c r="K969" s="112"/>
      <c r="L969" s="224" t="str">
        <f>IF($K969="","",VLOOKUP($K969,'Tong hop'!$A$10:$O$50000,2,0))</f>
        <v/>
      </c>
      <c r="M969" s="225" t="str">
        <f>IF($K969="","",VLOOKUP($K969,'Tong hop'!$A$10:$O$50000,3,0))</f>
        <v/>
      </c>
      <c r="N969" s="246"/>
      <c r="O969" s="227" t="str">
        <f t="shared" si="2"/>
        <v/>
      </c>
      <c r="P969" s="158"/>
      <c r="Q969" s="247"/>
      <c r="R969" s="229" t="str">
        <f>IF(LEFT(A969,2)="PX",IF(K969="",0,VLOOKUP(K969,'Tong hop'!$N$10:$O$50000,2,0)),"")</f>
        <v/>
      </c>
      <c r="S969" s="230">
        <f t="shared" si="3"/>
        <v>0</v>
      </c>
      <c r="T969" s="229" t="str">
        <f>IF($K969="","",VLOOKUP($K969,'Tong hop'!$A$10:$K$50000,10,0))</f>
        <v/>
      </c>
      <c r="U969" s="230" t="str">
        <f>IF($K969="","",VLOOKUP($K969,'Tong hop'!$A$10:$K$50000,11,0))</f>
        <v/>
      </c>
      <c r="V969" s="231">
        <f t="shared" si="4"/>
        <v>0</v>
      </c>
      <c r="W969" s="231" t="str">
        <f t="shared" si="5"/>
        <v/>
      </c>
      <c r="X969" s="231">
        <f t="shared" si="6"/>
        <v>0</v>
      </c>
      <c r="Y969" s="231" t="str">
        <f t="shared" si="7"/>
        <v/>
      </c>
      <c r="Z969" s="232" t="str">
        <f t="shared" si="8"/>
        <v/>
      </c>
    </row>
    <row r="970" ht="15.75" customHeight="1">
      <c r="A970" s="112"/>
      <c r="B970" s="244"/>
      <c r="C970" s="245"/>
      <c r="D970" s="245"/>
      <c r="E970" s="220" t="str">
        <f>IF($D970="","",VLOOKUP($D970,DMKH!$A$9:$D$50006,2,0))</f>
        <v/>
      </c>
      <c r="F970" s="220" t="str">
        <f>IF($D970="","",VLOOKUP($D970,DMKH!$A$9:$D$50006,3,0))</f>
        <v/>
      </c>
      <c r="G970" s="220" t="str">
        <f>IF($D970="","",VLOOKUP($D970,DMKH!$A$9:$D$50006,4,0))</f>
        <v/>
      </c>
      <c r="H970" s="113"/>
      <c r="I970" s="113"/>
      <c r="J970" s="113"/>
      <c r="K970" s="112"/>
      <c r="L970" s="224" t="str">
        <f>IF($K970="","",VLOOKUP($K970,'Tong hop'!$A$10:$O$50000,2,0))</f>
        <v/>
      </c>
      <c r="M970" s="225" t="str">
        <f>IF($K970="","",VLOOKUP($K970,'Tong hop'!$A$10:$O$50000,3,0))</f>
        <v/>
      </c>
      <c r="N970" s="246"/>
      <c r="O970" s="227" t="str">
        <f t="shared" si="2"/>
        <v/>
      </c>
      <c r="P970" s="158"/>
      <c r="Q970" s="247"/>
      <c r="R970" s="229" t="str">
        <f>IF(LEFT(A970,2)="PX",IF(K970="",0,VLOOKUP(K970,'Tong hop'!$N$10:$O$50000,2,0)),"")</f>
        <v/>
      </c>
      <c r="S970" s="230">
        <f t="shared" si="3"/>
        <v>0</v>
      </c>
      <c r="T970" s="229" t="str">
        <f>IF($K970="","",VLOOKUP($K970,'Tong hop'!$A$10:$K$50000,10,0))</f>
        <v/>
      </c>
      <c r="U970" s="230" t="str">
        <f>IF($K970="","",VLOOKUP($K970,'Tong hop'!$A$10:$K$50000,11,0))</f>
        <v/>
      </c>
      <c r="V970" s="231">
        <f t="shared" si="4"/>
        <v>0</v>
      </c>
      <c r="W970" s="231" t="str">
        <f t="shared" si="5"/>
        <v/>
      </c>
      <c r="X970" s="231">
        <f t="shared" si="6"/>
        <v>0</v>
      </c>
      <c r="Y970" s="231" t="str">
        <f t="shared" si="7"/>
        <v/>
      </c>
      <c r="Z970" s="232" t="str">
        <f t="shared" si="8"/>
        <v/>
      </c>
    </row>
    <row r="971" ht="15.75" customHeight="1">
      <c r="A971" s="112"/>
      <c r="B971" s="244"/>
      <c r="C971" s="245"/>
      <c r="D971" s="245"/>
      <c r="E971" s="220" t="str">
        <f>IF($D971="","",VLOOKUP($D971,DMKH!$A$9:$D$50006,2,0))</f>
        <v/>
      </c>
      <c r="F971" s="220" t="str">
        <f>IF($D971="","",VLOOKUP($D971,DMKH!$A$9:$D$50006,3,0))</f>
        <v/>
      </c>
      <c r="G971" s="220" t="str">
        <f>IF($D971="","",VLOOKUP($D971,DMKH!$A$9:$D$50006,4,0))</f>
        <v/>
      </c>
      <c r="H971" s="113"/>
      <c r="I971" s="113"/>
      <c r="J971" s="113"/>
      <c r="K971" s="112"/>
      <c r="L971" s="224" t="str">
        <f>IF($K971="","",VLOOKUP($K971,'Tong hop'!$A$10:$O$50000,2,0))</f>
        <v/>
      </c>
      <c r="M971" s="225" t="str">
        <f>IF($K971="","",VLOOKUP($K971,'Tong hop'!$A$10:$O$50000,3,0))</f>
        <v/>
      </c>
      <c r="N971" s="246"/>
      <c r="O971" s="227" t="str">
        <f t="shared" si="2"/>
        <v/>
      </c>
      <c r="P971" s="158"/>
      <c r="Q971" s="247"/>
      <c r="R971" s="229" t="str">
        <f>IF(LEFT(A971,2)="PX",IF(K971="",0,VLOOKUP(K971,'Tong hop'!$N$10:$O$50000,2,0)),"")</f>
        <v/>
      </c>
      <c r="S971" s="230">
        <f t="shared" si="3"/>
        <v>0</v>
      </c>
      <c r="T971" s="229" t="str">
        <f>IF($K971="","",VLOOKUP($K971,'Tong hop'!$A$10:$K$50000,10,0))</f>
        <v/>
      </c>
      <c r="U971" s="230" t="str">
        <f>IF($K971="","",VLOOKUP($K971,'Tong hop'!$A$10:$K$50000,11,0))</f>
        <v/>
      </c>
      <c r="V971" s="231">
        <f t="shared" si="4"/>
        <v>0</v>
      </c>
      <c r="W971" s="231" t="str">
        <f t="shared" si="5"/>
        <v/>
      </c>
      <c r="X971" s="231">
        <f t="shared" si="6"/>
        <v>0</v>
      </c>
      <c r="Y971" s="231" t="str">
        <f t="shared" si="7"/>
        <v/>
      </c>
      <c r="Z971" s="232" t="str">
        <f t="shared" si="8"/>
        <v/>
      </c>
    </row>
    <row r="972" ht="15.75" customHeight="1">
      <c r="A972" s="112"/>
      <c r="B972" s="244"/>
      <c r="C972" s="245"/>
      <c r="D972" s="245"/>
      <c r="E972" s="220" t="str">
        <f>IF($D972="","",VLOOKUP($D972,DMKH!$A$9:$D$50006,2,0))</f>
        <v/>
      </c>
      <c r="F972" s="220" t="str">
        <f>IF($D972="","",VLOOKUP($D972,DMKH!$A$9:$D$50006,3,0))</f>
        <v/>
      </c>
      <c r="G972" s="220" t="str">
        <f>IF($D972="","",VLOOKUP($D972,DMKH!$A$9:$D$50006,4,0))</f>
        <v/>
      </c>
      <c r="H972" s="113"/>
      <c r="I972" s="113"/>
      <c r="J972" s="113"/>
      <c r="K972" s="112"/>
      <c r="L972" s="224" t="str">
        <f>IF($K972="","",VLOOKUP($K972,'Tong hop'!$A$10:$O$50000,2,0))</f>
        <v/>
      </c>
      <c r="M972" s="225" t="str">
        <f>IF($K972="","",VLOOKUP($K972,'Tong hop'!$A$10:$O$50000,3,0))</f>
        <v/>
      </c>
      <c r="N972" s="246"/>
      <c r="O972" s="227" t="str">
        <f t="shared" si="2"/>
        <v/>
      </c>
      <c r="P972" s="158"/>
      <c r="Q972" s="247"/>
      <c r="R972" s="229" t="str">
        <f>IF(LEFT(A972,2)="PX",IF(K972="",0,VLOOKUP(K972,'Tong hop'!$N$10:$O$50000,2,0)),"")</f>
        <v/>
      </c>
      <c r="S972" s="230">
        <f t="shared" si="3"/>
        <v>0</v>
      </c>
      <c r="T972" s="229" t="str">
        <f>IF($K972="","",VLOOKUP($K972,'Tong hop'!$A$10:$K$50000,10,0))</f>
        <v/>
      </c>
      <c r="U972" s="230" t="str">
        <f>IF($K972="","",VLOOKUP($K972,'Tong hop'!$A$10:$K$50000,11,0))</f>
        <v/>
      </c>
      <c r="V972" s="231">
        <f t="shared" si="4"/>
        <v>0</v>
      </c>
      <c r="W972" s="231" t="str">
        <f t="shared" si="5"/>
        <v/>
      </c>
      <c r="X972" s="231">
        <f t="shared" si="6"/>
        <v>0</v>
      </c>
      <c r="Y972" s="231" t="str">
        <f t="shared" si="7"/>
        <v/>
      </c>
      <c r="Z972" s="232" t="str">
        <f t="shared" si="8"/>
        <v/>
      </c>
    </row>
    <row r="973" ht="15.75" customHeight="1">
      <c r="A973" s="112"/>
      <c r="B973" s="244"/>
      <c r="C973" s="245"/>
      <c r="D973" s="245"/>
      <c r="E973" s="220" t="str">
        <f>IF($D973="","",VLOOKUP($D973,DMKH!$A$9:$D$50006,2,0))</f>
        <v/>
      </c>
      <c r="F973" s="220" t="str">
        <f>IF($D973="","",VLOOKUP($D973,DMKH!$A$9:$D$50006,3,0))</f>
        <v/>
      </c>
      <c r="G973" s="220" t="str">
        <f>IF($D973="","",VLOOKUP($D973,DMKH!$A$9:$D$50006,4,0))</f>
        <v/>
      </c>
      <c r="H973" s="113"/>
      <c r="I973" s="113"/>
      <c r="J973" s="113"/>
      <c r="K973" s="112"/>
      <c r="L973" s="224" t="str">
        <f>IF($K973="","",VLOOKUP($K973,'Tong hop'!$A$10:$O$50000,2,0))</f>
        <v/>
      </c>
      <c r="M973" s="225" t="str">
        <f>IF($K973="","",VLOOKUP($K973,'Tong hop'!$A$10:$O$50000,3,0))</f>
        <v/>
      </c>
      <c r="N973" s="246"/>
      <c r="O973" s="227" t="str">
        <f t="shared" si="2"/>
        <v/>
      </c>
      <c r="P973" s="158"/>
      <c r="Q973" s="247"/>
      <c r="R973" s="229" t="str">
        <f>IF(LEFT(A973,2)="PX",IF(K973="",0,VLOOKUP(K973,'Tong hop'!$N$10:$O$50000,2,0)),"")</f>
        <v/>
      </c>
      <c r="S973" s="230">
        <f t="shared" si="3"/>
        <v>0</v>
      </c>
      <c r="T973" s="229" t="str">
        <f>IF($K973="","",VLOOKUP($K973,'Tong hop'!$A$10:$K$50000,10,0))</f>
        <v/>
      </c>
      <c r="U973" s="230" t="str">
        <f>IF($K973="","",VLOOKUP($K973,'Tong hop'!$A$10:$K$50000,11,0))</f>
        <v/>
      </c>
      <c r="V973" s="231">
        <f t="shared" si="4"/>
        <v>0</v>
      </c>
      <c r="W973" s="231" t="str">
        <f t="shared" si="5"/>
        <v/>
      </c>
      <c r="X973" s="231">
        <f t="shared" si="6"/>
        <v>0</v>
      </c>
      <c r="Y973" s="231" t="str">
        <f t="shared" si="7"/>
        <v/>
      </c>
      <c r="Z973" s="232" t="str">
        <f t="shared" si="8"/>
        <v/>
      </c>
    </row>
    <row r="974" ht="15.75" customHeight="1">
      <c r="A974" s="112"/>
      <c r="B974" s="244"/>
      <c r="C974" s="245"/>
      <c r="D974" s="245"/>
      <c r="E974" s="220" t="str">
        <f>IF($D974="","",VLOOKUP($D974,DMKH!$A$9:$D$50006,2,0))</f>
        <v/>
      </c>
      <c r="F974" s="220" t="str">
        <f>IF($D974="","",VLOOKUP($D974,DMKH!$A$9:$D$50006,3,0))</f>
        <v/>
      </c>
      <c r="G974" s="220" t="str">
        <f>IF($D974="","",VLOOKUP($D974,DMKH!$A$9:$D$50006,4,0))</f>
        <v/>
      </c>
      <c r="H974" s="113"/>
      <c r="I974" s="113"/>
      <c r="J974" s="113"/>
      <c r="K974" s="112"/>
      <c r="L974" s="224" t="str">
        <f>IF($K974="","",VLOOKUP($K974,'Tong hop'!$A$10:$O$50000,2,0))</f>
        <v/>
      </c>
      <c r="M974" s="225" t="str">
        <f>IF($K974="","",VLOOKUP($K974,'Tong hop'!$A$10:$O$50000,3,0))</f>
        <v/>
      </c>
      <c r="N974" s="246"/>
      <c r="O974" s="227" t="str">
        <f t="shared" si="2"/>
        <v/>
      </c>
      <c r="P974" s="158"/>
      <c r="Q974" s="247"/>
      <c r="R974" s="229" t="str">
        <f>IF(LEFT(A974,2)="PX",IF(K974="",0,VLOOKUP(K974,'Tong hop'!$N$10:$O$50000,2,0)),"")</f>
        <v/>
      </c>
      <c r="S974" s="230">
        <f t="shared" si="3"/>
        <v>0</v>
      </c>
      <c r="T974" s="229" t="str">
        <f>IF($K974="","",VLOOKUP($K974,'Tong hop'!$A$10:$K$50000,10,0))</f>
        <v/>
      </c>
      <c r="U974" s="230" t="str">
        <f>IF($K974="","",VLOOKUP($K974,'Tong hop'!$A$10:$K$50000,11,0))</f>
        <v/>
      </c>
      <c r="V974" s="231">
        <f t="shared" si="4"/>
        <v>0</v>
      </c>
      <c r="W974" s="231" t="str">
        <f t="shared" si="5"/>
        <v/>
      </c>
      <c r="X974" s="231">
        <f t="shared" si="6"/>
        <v>0</v>
      </c>
      <c r="Y974" s="231" t="str">
        <f t="shared" si="7"/>
        <v/>
      </c>
      <c r="Z974" s="232" t="str">
        <f t="shared" si="8"/>
        <v/>
      </c>
    </row>
    <row r="975" ht="15.75" customHeight="1">
      <c r="A975" s="112"/>
      <c r="B975" s="244"/>
      <c r="C975" s="245"/>
      <c r="D975" s="245"/>
      <c r="E975" s="220" t="str">
        <f>IF($D975="","",VLOOKUP($D975,DMKH!$A$9:$D$50006,2,0))</f>
        <v/>
      </c>
      <c r="F975" s="220" t="str">
        <f>IF($D975="","",VLOOKUP($D975,DMKH!$A$9:$D$50006,3,0))</f>
        <v/>
      </c>
      <c r="G975" s="220" t="str">
        <f>IF($D975="","",VLOOKUP($D975,DMKH!$A$9:$D$50006,4,0))</f>
        <v/>
      </c>
      <c r="H975" s="113"/>
      <c r="I975" s="113"/>
      <c r="J975" s="113"/>
      <c r="K975" s="112"/>
      <c r="L975" s="224" t="str">
        <f>IF($K975="","",VLOOKUP($K975,'Tong hop'!$A$10:$O$50000,2,0))</f>
        <v/>
      </c>
      <c r="M975" s="225" t="str">
        <f>IF($K975="","",VLOOKUP($K975,'Tong hop'!$A$10:$O$50000,3,0))</f>
        <v/>
      </c>
      <c r="N975" s="246"/>
      <c r="O975" s="227" t="str">
        <f t="shared" si="2"/>
        <v/>
      </c>
      <c r="P975" s="158"/>
      <c r="Q975" s="247"/>
      <c r="R975" s="229" t="str">
        <f>IF(LEFT(A975,2)="PX",IF(K975="",0,VLOOKUP(K975,'Tong hop'!$N$10:$O$50000,2,0)),"")</f>
        <v/>
      </c>
      <c r="S975" s="230">
        <f t="shared" si="3"/>
        <v>0</v>
      </c>
      <c r="T975" s="229" t="str">
        <f>IF($K975="","",VLOOKUP($K975,'Tong hop'!$A$10:$K$50000,10,0))</f>
        <v/>
      </c>
      <c r="U975" s="230" t="str">
        <f>IF($K975="","",VLOOKUP($K975,'Tong hop'!$A$10:$K$50000,11,0))</f>
        <v/>
      </c>
      <c r="V975" s="231">
        <f t="shared" si="4"/>
        <v>0</v>
      </c>
      <c r="W975" s="231" t="str">
        <f t="shared" si="5"/>
        <v/>
      </c>
      <c r="X975" s="231">
        <f t="shared" si="6"/>
        <v>0</v>
      </c>
      <c r="Y975" s="231" t="str">
        <f t="shared" si="7"/>
        <v/>
      </c>
      <c r="Z975" s="232" t="str">
        <f t="shared" si="8"/>
        <v/>
      </c>
    </row>
    <row r="976" ht="15.75" customHeight="1">
      <c r="A976" s="112"/>
      <c r="B976" s="244"/>
      <c r="C976" s="245"/>
      <c r="D976" s="245"/>
      <c r="E976" s="220" t="str">
        <f>IF($D976="","",VLOOKUP($D976,DMKH!$A$9:$D$50006,2,0))</f>
        <v/>
      </c>
      <c r="F976" s="220" t="str">
        <f>IF($D976="","",VLOOKUP($D976,DMKH!$A$9:$D$50006,3,0))</f>
        <v/>
      </c>
      <c r="G976" s="220" t="str">
        <f>IF($D976="","",VLOOKUP($D976,DMKH!$A$9:$D$50006,4,0))</f>
        <v/>
      </c>
      <c r="H976" s="113"/>
      <c r="I976" s="113"/>
      <c r="J976" s="113"/>
      <c r="K976" s="112"/>
      <c r="L976" s="224" t="str">
        <f>IF($K976="","",VLOOKUP($K976,'Tong hop'!$A$10:$O$50000,2,0))</f>
        <v/>
      </c>
      <c r="M976" s="225" t="str">
        <f>IF($K976="","",VLOOKUP($K976,'Tong hop'!$A$10:$O$50000,3,0))</f>
        <v/>
      </c>
      <c r="N976" s="246"/>
      <c r="O976" s="227" t="str">
        <f t="shared" si="2"/>
        <v/>
      </c>
      <c r="P976" s="158"/>
      <c r="Q976" s="247"/>
      <c r="R976" s="229" t="str">
        <f>IF(LEFT(A976,2)="PX",IF(K976="",0,VLOOKUP(K976,'Tong hop'!$N$10:$O$50000,2,0)),"")</f>
        <v/>
      </c>
      <c r="S976" s="230">
        <f t="shared" si="3"/>
        <v>0</v>
      </c>
      <c r="T976" s="229" t="str">
        <f>IF($K976="","",VLOOKUP($K976,'Tong hop'!$A$10:$K$50000,10,0))</f>
        <v/>
      </c>
      <c r="U976" s="230" t="str">
        <f>IF($K976="","",VLOOKUP($K976,'Tong hop'!$A$10:$K$50000,11,0))</f>
        <v/>
      </c>
      <c r="V976" s="231">
        <f t="shared" si="4"/>
        <v>0</v>
      </c>
      <c r="W976" s="231" t="str">
        <f t="shared" si="5"/>
        <v/>
      </c>
      <c r="X976" s="231">
        <f t="shared" si="6"/>
        <v>0</v>
      </c>
      <c r="Y976" s="231" t="str">
        <f t="shared" si="7"/>
        <v/>
      </c>
      <c r="Z976" s="232" t="str">
        <f t="shared" si="8"/>
        <v/>
      </c>
    </row>
    <row r="977" ht="15.75" customHeight="1">
      <c r="A977" s="112"/>
      <c r="B977" s="244"/>
      <c r="C977" s="245"/>
      <c r="D977" s="245"/>
      <c r="E977" s="220" t="str">
        <f>IF($D977="","",VLOOKUP($D977,DMKH!$A$9:$D$50006,2,0))</f>
        <v/>
      </c>
      <c r="F977" s="220" t="str">
        <f>IF($D977="","",VLOOKUP($D977,DMKH!$A$9:$D$50006,3,0))</f>
        <v/>
      </c>
      <c r="G977" s="220" t="str">
        <f>IF($D977="","",VLOOKUP($D977,DMKH!$A$9:$D$50006,4,0))</f>
        <v/>
      </c>
      <c r="H977" s="113"/>
      <c r="I977" s="113"/>
      <c r="J977" s="113"/>
      <c r="K977" s="112"/>
      <c r="L977" s="224" t="str">
        <f>IF($K977="","",VLOOKUP($K977,'Tong hop'!$A$10:$O$50000,2,0))</f>
        <v/>
      </c>
      <c r="M977" s="225" t="str">
        <f>IF($K977="","",VLOOKUP($K977,'Tong hop'!$A$10:$O$50000,3,0))</f>
        <v/>
      </c>
      <c r="N977" s="246"/>
      <c r="O977" s="227" t="str">
        <f t="shared" si="2"/>
        <v/>
      </c>
      <c r="P977" s="158"/>
      <c r="Q977" s="247"/>
      <c r="R977" s="229" t="str">
        <f>IF(LEFT(A977,2)="PX",IF(K977="",0,VLOOKUP(K977,'Tong hop'!$N$10:$O$50000,2,0)),"")</f>
        <v/>
      </c>
      <c r="S977" s="230">
        <f t="shared" si="3"/>
        <v>0</v>
      </c>
      <c r="T977" s="229" t="str">
        <f>IF($K977="","",VLOOKUP($K977,'Tong hop'!$A$10:$K$50000,10,0))</f>
        <v/>
      </c>
      <c r="U977" s="230" t="str">
        <f>IF($K977="","",VLOOKUP($K977,'Tong hop'!$A$10:$K$50000,11,0))</f>
        <v/>
      </c>
      <c r="V977" s="231">
        <f t="shared" si="4"/>
        <v>0</v>
      </c>
      <c r="W977" s="231" t="str">
        <f t="shared" si="5"/>
        <v/>
      </c>
      <c r="X977" s="231">
        <f t="shared" si="6"/>
        <v>0</v>
      </c>
      <c r="Y977" s="231" t="str">
        <f t="shared" si="7"/>
        <v/>
      </c>
      <c r="Z977" s="232" t="str">
        <f t="shared" si="8"/>
        <v/>
      </c>
    </row>
    <row r="978" ht="15.75" customHeight="1">
      <c r="A978" s="112"/>
      <c r="B978" s="244"/>
      <c r="C978" s="245"/>
      <c r="D978" s="245"/>
      <c r="E978" s="220" t="str">
        <f>IF($D978="","",VLOOKUP($D978,DMKH!$A$9:$D$50006,2,0))</f>
        <v/>
      </c>
      <c r="F978" s="220" t="str">
        <f>IF($D978="","",VLOOKUP($D978,DMKH!$A$9:$D$50006,3,0))</f>
        <v/>
      </c>
      <c r="G978" s="220" t="str">
        <f>IF($D978="","",VLOOKUP($D978,DMKH!$A$9:$D$50006,4,0))</f>
        <v/>
      </c>
      <c r="H978" s="113"/>
      <c r="I978" s="113"/>
      <c r="J978" s="113"/>
      <c r="K978" s="112"/>
      <c r="L978" s="224" t="str">
        <f>IF($K978="","",VLOOKUP($K978,'Tong hop'!$A$10:$O$50000,2,0))</f>
        <v/>
      </c>
      <c r="M978" s="225" t="str">
        <f>IF($K978="","",VLOOKUP($K978,'Tong hop'!$A$10:$O$50000,3,0))</f>
        <v/>
      </c>
      <c r="N978" s="246"/>
      <c r="O978" s="227" t="str">
        <f t="shared" si="2"/>
        <v/>
      </c>
      <c r="P978" s="158"/>
      <c r="Q978" s="247"/>
      <c r="R978" s="229" t="str">
        <f>IF(LEFT(A978,2)="PX",IF(K978="",0,VLOOKUP(K978,'Tong hop'!$N$10:$O$50000,2,0)),"")</f>
        <v/>
      </c>
      <c r="S978" s="230">
        <f t="shared" si="3"/>
        <v>0</v>
      </c>
      <c r="T978" s="229" t="str">
        <f>IF($K978="","",VLOOKUP($K978,'Tong hop'!$A$10:$K$50000,10,0))</f>
        <v/>
      </c>
      <c r="U978" s="230" t="str">
        <f>IF($K978="","",VLOOKUP($K978,'Tong hop'!$A$10:$K$50000,11,0))</f>
        <v/>
      </c>
      <c r="V978" s="231">
        <f t="shared" si="4"/>
        <v>0</v>
      </c>
      <c r="W978" s="231" t="str">
        <f t="shared" si="5"/>
        <v/>
      </c>
      <c r="X978" s="231">
        <f t="shared" si="6"/>
        <v>0</v>
      </c>
      <c r="Y978" s="231" t="str">
        <f t="shared" si="7"/>
        <v/>
      </c>
      <c r="Z978" s="232" t="str">
        <f t="shared" si="8"/>
        <v/>
      </c>
    </row>
    <row r="979" ht="15.75" customHeight="1">
      <c r="A979" s="112"/>
      <c r="B979" s="244"/>
      <c r="C979" s="245"/>
      <c r="D979" s="245"/>
      <c r="E979" s="220" t="str">
        <f>IF($D979="","",VLOOKUP($D979,DMKH!$A$9:$D$50006,2,0))</f>
        <v/>
      </c>
      <c r="F979" s="220" t="str">
        <f>IF($D979="","",VLOOKUP($D979,DMKH!$A$9:$D$50006,3,0))</f>
        <v/>
      </c>
      <c r="G979" s="220" t="str">
        <f>IF($D979="","",VLOOKUP($D979,DMKH!$A$9:$D$50006,4,0))</f>
        <v/>
      </c>
      <c r="H979" s="113"/>
      <c r="I979" s="113"/>
      <c r="J979" s="113"/>
      <c r="K979" s="112"/>
      <c r="L979" s="224" t="str">
        <f>IF($K979="","",VLOOKUP($K979,'Tong hop'!$A$10:$O$50000,2,0))</f>
        <v/>
      </c>
      <c r="M979" s="225" t="str">
        <f>IF($K979="","",VLOOKUP($K979,'Tong hop'!$A$10:$O$50000,3,0))</f>
        <v/>
      </c>
      <c r="N979" s="246"/>
      <c r="O979" s="227" t="str">
        <f t="shared" si="2"/>
        <v/>
      </c>
      <c r="P979" s="158"/>
      <c r="Q979" s="247"/>
      <c r="R979" s="229" t="str">
        <f>IF(LEFT(A979,2)="PX",IF(K979="",0,VLOOKUP(K979,'Tong hop'!$N$10:$O$50000,2,0)),"")</f>
        <v/>
      </c>
      <c r="S979" s="230">
        <f t="shared" si="3"/>
        <v>0</v>
      </c>
      <c r="T979" s="229" t="str">
        <f>IF($K979="","",VLOOKUP($K979,'Tong hop'!$A$10:$K$50000,10,0))</f>
        <v/>
      </c>
      <c r="U979" s="230" t="str">
        <f>IF($K979="","",VLOOKUP($K979,'Tong hop'!$A$10:$K$50000,11,0))</f>
        <v/>
      </c>
      <c r="V979" s="231">
        <f t="shared" si="4"/>
        <v>0</v>
      </c>
      <c r="W979" s="231" t="str">
        <f t="shared" si="5"/>
        <v/>
      </c>
      <c r="X979" s="231">
        <f t="shared" si="6"/>
        <v>0</v>
      </c>
      <c r="Y979" s="231" t="str">
        <f t="shared" si="7"/>
        <v/>
      </c>
      <c r="Z979" s="232" t="str">
        <f t="shared" si="8"/>
        <v/>
      </c>
    </row>
    <row r="980" ht="15.75" customHeight="1">
      <c r="A980" s="112"/>
      <c r="B980" s="244"/>
      <c r="C980" s="245"/>
      <c r="D980" s="245"/>
      <c r="E980" s="220" t="str">
        <f>IF($D980="","",VLOOKUP($D980,DMKH!$A$9:$D$50006,2,0))</f>
        <v/>
      </c>
      <c r="F980" s="220" t="str">
        <f>IF($D980="","",VLOOKUP($D980,DMKH!$A$9:$D$50006,3,0))</f>
        <v/>
      </c>
      <c r="G980" s="220" t="str">
        <f>IF($D980="","",VLOOKUP($D980,DMKH!$A$9:$D$50006,4,0))</f>
        <v/>
      </c>
      <c r="H980" s="113"/>
      <c r="I980" s="113"/>
      <c r="J980" s="113"/>
      <c r="K980" s="112"/>
      <c r="L980" s="224" t="str">
        <f>IF($K980="","",VLOOKUP($K980,'Tong hop'!$A$10:$O$50000,2,0))</f>
        <v/>
      </c>
      <c r="M980" s="225" t="str">
        <f>IF($K980="","",VLOOKUP($K980,'Tong hop'!$A$10:$O$50000,3,0))</f>
        <v/>
      </c>
      <c r="N980" s="246"/>
      <c r="O980" s="227" t="str">
        <f t="shared" si="2"/>
        <v/>
      </c>
      <c r="P980" s="158"/>
      <c r="Q980" s="247"/>
      <c r="R980" s="229" t="str">
        <f>IF(LEFT(A980,2)="PX",IF(K980="",0,VLOOKUP(K980,'Tong hop'!$N$10:$O$50000,2,0)),"")</f>
        <v/>
      </c>
      <c r="S980" s="230">
        <f t="shared" si="3"/>
        <v>0</v>
      </c>
      <c r="T980" s="229" t="str">
        <f>IF($K980="","",VLOOKUP($K980,'Tong hop'!$A$10:$K$50000,10,0))</f>
        <v/>
      </c>
      <c r="U980" s="230" t="str">
        <f>IF($K980="","",VLOOKUP($K980,'Tong hop'!$A$10:$K$50000,11,0))</f>
        <v/>
      </c>
      <c r="V980" s="231">
        <f t="shared" si="4"/>
        <v>0</v>
      </c>
      <c r="W980" s="231" t="str">
        <f t="shared" si="5"/>
        <v/>
      </c>
      <c r="X980" s="231">
        <f t="shared" si="6"/>
        <v>0</v>
      </c>
      <c r="Y980" s="231" t="str">
        <f t="shared" si="7"/>
        <v/>
      </c>
      <c r="Z980" s="232" t="str">
        <f t="shared" si="8"/>
        <v/>
      </c>
    </row>
    <row r="981" ht="15.75" customHeight="1">
      <c r="A981" s="112"/>
      <c r="B981" s="244"/>
      <c r="C981" s="245"/>
      <c r="D981" s="245"/>
      <c r="E981" s="220" t="str">
        <f>IF($D981="","",VLOOKUP($D981,DMKH!$A$9:$D$50006,2,0))</f>
        <v/>
      </c>
      <c r="F981" s="220" t="str">
        <f>IF($D981="","",VLOOKUP($D981,DMKH!$A$9:$D$50006,3,0))</f>
        <v/>
      </c>
      <c r="G981" s="220" t="str">
        <f>IF($D981="","",VLOOKUP($D981,DMKH!$A$9:$D$50006,4,0))</f>
        <v/>
      </c>
      <c r="H981" s="113"/>
      <c r="I981" s="113"/>
      <c r="J981" s="113"/>
      <c r="K981" s="112"/>
      <c r="L981" s="224" t="str">
        <f>IF($K981="","",VLOOKUP($K981,'Tong hop'!$A$10:$O$50000,2,0))</f>
        <v/>
      </c>
      <c r="M981" s="225" t="str">
        <f>IF($K981="","",VLOOKUP($K981,'Tong hop'!$A$10:$O$50000,3,0))</f>
        <v/>
      </c>
      <c r="N981" s="246"/>
      <c r="O981" s="227" t="str">
        <f t="shared" si="2"/>
        <v/>
      </c>
      <c r="P981" s="158"/>
      <c r="Q981" s="247"/>
      <c r="R981" s="229" t="str">
        <f>IF(LEFT(A981,2)="PX",IF(K981="",0,VLOOKUP(K981,'Tong hop'!$N$10:$O$50000,2,0)),"")</f>
        <v/>
      </c>
      <c r="S981" s="230">
        <f t="shared" si="3"/>
        <v>0</v>
      </c>
      <c r="T981" s="229" t="str">
        <f>IF($K981="","",VLOOKUP($K981,'Tong hop'!$A$10:$K$50000,10,0))</f>
        <v/>
      </c>
      <c r="U981" s="230" t="str">
        <f>IF($K981="","",VLOOKUP($K981,'Tong hop'!$A$10:$K$50000,11,0))</f>
        <v/>
      </c>
      <c r="V981" s="231">
        <f t="shared" si="4"/>
        <v>0</v>
      </c>
      <c r="W981" s="231" t="str">
        <f t="shared" si="5"/>
        <v/>
      </c>
      <c r="X981" s="231">
        <f t="shared" si="6"/>
        <v>0</v>
      </c>
      <c r="Y981" s="231" t="str">
        <f t="shared" si="7"/>
        <v/>
      </c>
      <c r="Z981" s="232" t="str">
        <f t="shared" si="8"/>
        <v/>
      </c>
    </row>
    <row r="982" ht="15.75" customHeight="1">
      <c r="A982" s="112"/>
      <c r="B982" s="244"/>
      <c r="C982" s="245"/>
      <c r="D982" s="245"/>
      <c r="E982" s="220" t="str">
        <f>IF($D982="","",VLOOKUP($D982,DMKH!$A$9:$D$50006,2,0))</f>
        <v/>
      </c>
      <c r="F982" s="220" t="str">
        <f>IF($D982="","",VLOOKUP($D982,DMKH!$A$9:$D$50006,3,0))</f>
        <v/>
      </c>
      <c r="G982" s="220" t="str">
        <f>IF($D982="","",VLOOKUP($D982,DMKH!$A$9:$D$50006,4,0))</f>
        <v/>
      </c>
      <c r="H982" s="113"/>
      <c r="I982" s="113"/>
      <c r="J982" s="113"/>
      <c r="K982" s="112"/>
      <c r="L982" s="224" t="str">
        <f>IF($K982="","",VLOOKUP($K982,'Tong hop'!$A$10:$O$50000,2,0))</f>
        <v/>
      </c>
      <c r="M982" s="225" t="str">
        <f>IF($K982="","",VLOOKUP($K982,'Tong hop'!$A$10:$O$50000,3,0))</f>
        <v/>
      </c>
      <c r="N982" s="246"/>
      <c r="O982" s="227" t="str">
        <f t="shared" si="2"/>
        <v/>
      </c>
      <c r="P982" s="158"/>
      <c r="Q982" s="247"/>
      <c r="R982" s="229" t="str">
        <f>IF(LEFT(A982,2)="PX",IF(K982="",0,VLOOKUP(K982,'Tong hop'!$N$10:$O$50000,2,0)),"")</f>
        <v/>
      </c>
      <c r="S982" s="230">
        <f t="shared" si="3"/>
        <v>0</v>
      </c>
      <c r="T982" s="229" t="str">
        <f>IF($K982="","",VLOOKUP($K982,'Tong hop'!$A$10:$K$50000,10,0))</f>
        <v/>
      </c>
      <c r="U982" s="230" t="str">
        <f>IF($K982="","",VLOOKUP($K982,'Tong hop'!$A$10:$K$50000,11,0))</f>
        <v/>
      </c>
      <c r="V982" s="231">
        <f t="shared" si="4"/>
        <v>0</v>
      </c>
      <c r="W982" s="231" t="str">
        <f t="shared" si="5"/>
        <v/>
      </c>
      <c r="X982" s="231">
        <f t="shared" si="6"/>
        <v>0</v>
      </c>
      <c r="Y982" s="231" t="str">
        <f t="shared" si="7"/>
        <v/>
      </c>
      <c r="Z982" s="232" t="str">
        <f t="shared" si="8"/>
        <v/>
      </c>
    </row>
    <row r="983" ht="15.75" customHeight="1">
      <c r="A983" s="112"/>
      <c r="B983" s="244"/>
      <c r="C983" s="245"/>
      <c r="D983" s="245"/>
      <c r="E983" s="220" t="str">
        <f>IF($D983="","",VLOOKUP($D983,DMKH!$A$9:$D$50006,2,0))</f>
        <v/>
      </c>
      <c r="F983" s="220" t="str">
        <f>IF($D983="","",VLOOKUP($D983,DMKH!$A$9:$D$50006,3,0))</f>
        <v/>
      </c>
      <c r="G983" s="220" t="str">
        <f>IF($D983="","",VLOOKUP($D983,DMKH!$A$9:$D$50006,4,0))</f>
        <v/>
      </c>
      <c r="H983" s="113"/>
      <c r="I983" s="113"/>
      <c r="J983" s="113"/>
      <c r="K983" s="112"/>
      <c r="L983" s="224" t="str">
        <f>IF($K983="","",VLOOKUP($K983,'Tong hop'!$A$10:$O$50000,2,0))</f>
        <v/>
      </c>
      <c r="M983" s="225" t="str">
        <f>IF($K983="","",VLOOKUP($K983,'Tong hop'!$A$10:$O$50000,3,0))</f>
        <v/>
      </c>
      <c r="N983" s="246"/>
      <c r="O983" s="227" t="str">
        <f t="shared" si="2"/>
        <v/>
      </c>
      <c r="P983" s="158"/>
      <c r="Q983" s="247"/>
      <c r="R983" s="229" t="str">
        <f>IF(LEFT(A983,2)="PX",IF(K983="",0,VLOOKUP(K983,'Tong hop'!$N$10:$O$50000,2,0)),"")</f>
        <v/>
      </c>
      <c r="S983" s="230">
        <f t="shared" si="3"/>
        <v>0</v>
      </c>
      <c r="T983" s="229" t="str">
        <f>IF($K983="","",VLOOKUP($K983,'Tong hop'!$A$10:$K$50000,10,0))</f>
        <v/>
      </c>
      <c r="U983" s="230" t="str">
        <f>IF($K983="","",VLOOKUP($K983,'Tong hop'!$A$10:$K$50000,11,0))</f>
        <v/>
      </c>
      <c r="V983" s="231">
        <f t="shared" si="4"/>
        <v>0</v>
      </c>
      <c r="W983" s="231" t="str">
        <f t="shared" si="5"/>
        <v/>
      </c>
      <c r="X983" s="231">
        <f t="shared" si="6"/>
        <v>0</v>
      </c>
      <c r="Y983" s="231" t="str">
        <f t="shared" si="7"/>
        <v/>
      </c>
      <c r="Z983" s="232" t="str">
        <f t="shared" si="8"/>
        <v/>
      </c>
    </row>
    <row r="984" ht="15.75" customHeight="1">
      <c r="A984" s="112"/>
      <c r="B984" s="244"/>
      <c r="C984" s="245"/>
      <c r="D984" s="245"/>
      <c r="E984" s="220" t="str">
        <f>IF($D984="","",VLOOKUP($D984,DMKH!$A$9:$D$50006,2,0))</f>
        <v/>
      </c>
      <c r="F984" s="220" t="str">
        <f>IF($D984="","",VLOOKUP($D984,DMKH!$A$9:$D$50006,3,0))</f>
        <v/>
      </c>
      <c r="G984" s="220" t="str">
        <f>IF($D984="","",VLOOKUP($D984,DMKH!$A$9:$D$50006,4,0))</f>
        <v/>
      </c>
      <c r="H984" s="113"/>
      <c r="I984" s="113"/>
      <c r="J984" s="113"/>
      <c r="K984" s="112"/>
      <c r="L984" s="224" t="str">
        <f>IF($K984="","",VLOOKUP($K984,'Tong hop'!$A$10:$O$50000,2,0))</f>
        <v/>
      </c>
      <c r="M984" s="225" t="str">
        <f>IF($K984="","",VLOOKUP($K984,'Tong hop'!$A$10:$O$50000,3,0))</f>
        <v/>
      </c>
      <c r="N984" s="246"/>
      <c r="O984" s="227" t="str">
        <f t="shared" si="2"/>
        <v/>
      </c>
      <c r="P984" s="158"/>
      <c r="Q984" s="247"/>
      <c r="R984" s="229" t="str">
        <f>IF(LEFT(A984,2)="PX",IF(K984="",0,VLOOKUP(K984,'Tong hop'!$N$10:$O$50000,2,0)),"")</f>
        <v/>
      </c>
      <c r="S984" s="230">
        <f t="shared" si="3"/>
        <v>0</v>
      </c>
      <c r="T984" s="229" t="str">
        <f>IF($K984="","",VLOOKUP($K984,'Tong hop'!$A$10:$K$50000,10,0))</f>
        <v/>
      </c>
      <c r="U984" s="230" t="str">
        <f>IF($K984="","",VLOOKUP($K984,'Tong hop'!$A$10:$K$50000,11,0))</f>
        <v/>
      </c>
      <c r="V984" s="231">
        <f t="shared" si="4"/>
        <v>0</v>
      </c>
      <c r="W984" s="231" t="str">
        <f t="shared" si="5"/>
        <v/>
      </c>
      <c r="X984" s="231">
        <f t="shared" si="6"/>
        <v>0</v>
      </c>
      <c r="Y984" s="231" t="str">
        <f t="shared" si="7"/>
        <v/>
      </c>
      <c r="Z984" s="232" t="str">
        <f t="shared" si="8"/>
        <v/>
      </c>
    </row>
    <row r="985" ht="15.75" customHeight="1">
      <c r="A985" s="112"/>
      <c r="B985" s="244"/>
      <c r="C985" s="245"/>
      <c r="D985" s="245"/>
      <c r="E985" s="220" t="str">
        <f>IF($D985="","",VLOOKUP($D985,DMKH!$A$9:$D$50006,2,0))</f>
        <v/>
      </c>
      <c r="F985" s="220" t="str">
        <f>IF($D985="","",VLOOKUP($D985,DMKH!$A$9:$D$50006,3,0))</f>
        <v/>
      </c>
      <c r="G985" s="220" t="str">
        <f>IF($D985="","",VLOOKUP($D985,DMKH!$A$9:$D$50006,4,0))</f>
        <v/>
      </c>
      <c r="H985" s="113"/>
      <c r="I985" s="113"/>
      <c r="J985" s="113"/>
      <c r="K985" s="112"/>
      <c r="L985" s="224" t="str">
        <f>IF($K985="","",VLOOKUP($K985,'Tong hop'!$A$10:$O$50000,2,0))</f>
        <v/>
      </c>
      <c r="M985" s="225" t="str">
        <f>IF($K985="","",VLOOKUP($K985,'Tong hop'!$A$10:$O$50000,3,0))</f>
        <v/>
      </c>
      <c r="N985" s="246"/>
      <c r="O985" s="227" t="str">
        <f t="shared" si="2"/>
        <v/>
      </c>
      <c r="P985" s="158"/>
      <c r="Q985" s="247"/>
      <c r="R985" s="229" t="str">
        <f>IF(LEFT(A985,2)="PX",IF(K985="",0,VLOOKUP(K985,'Tong hop'!$N$10:$O$50000,2,0)),"")</f>
        <v/>
      </c>
      <c r="S985" s="230">
        <f t="shared" si="3"/>
        <v>0</v>
      </c>
      <c r="T985" s="229" t="str">
        <f>IF($K985="","",VLOOKUP($K985,'Tong hop'!$A$10:$K$50000,10,0))</f>
        <v/>
      </c>
      <c r="U985" s="230" t="str">
        <f>IF($K985="","",VLOOKUP($K985,'Tong hop'!$A$10:$K$50000,11,0))</f>
        <v/>
      </c>
      <c r="V985" s="231">
        <f t="shared" si="4"/>
        <v>0</v>
      </c>
      <c r="W985" s="231" t="str">
        <f t="shared" si="5"/>
        <v/>
      </c>
      <c r="X985" s="231">
        <f t="shared" si="6"/>
        <v>0</v>
      </c>
      <c r="Y985" s="231" t="str">
        <f t="shared" si="7"/>
        <v/>
      </c>
      <c r="Z985" s="232" t="str">
        <f t="shared" si="8"/>
        <v/>
      </c>
    </row>
    <row r="986" ht="15.75" customHeight="1">
      <c r="A986" s="112"/>
      <c r="B986" s="244"/>
      <c r="C986" s="245"/>
      <c r="D986" s="245"/>
      <c r="E986" s="220" t="str">
        <f>IF($D986="","",VLOOKUP($D986,DMKH!$A$9:$D$50006,2,0))</f>
        <v/>
      </c>
      <c r="F986" s="220" t="str">
        <f>IF($D986="","",VLOOKUP($D986,DMKH!$A$9:$D$50006,3,0))</f>
        <v/>
      </c>
      <c r="G986" s="220" t="str">
        <f>IF($D986="","",VLOOKUP($D986,DMKH!$A$9:$D$50006,4,0))</f>
        <v/>
      </c>
      <c r="H986" s="113"/>
      <c r="I986" s="113"/>
      <c r="J986" s="113"/>
      <c r="K986" s="112"/>
      <c r="L986" s="224" t="str">
        <f>IF($K986="","",VLOOKUP($K986,'Tong hop'!$A$10:$O$50000,2,0))</f>
        <v/>
      </c>
      <c r="M986" s="225" t="str">
        <f>IF($K986="","",VLOOKUP($K986,'Tong hop'!$A$10:$O$50000,3,0))</f>
        <v/>
      </c>
      <c r="N986" s="246"/>
      <c r="O986" s="227" t="str">
        <f t="shared" si="2"/>
        <v/>
      </c>
      <c r="P986" s="158"/>
      <c r="Q986" s="247"/>
      <c r="R986" s="229" t="str">
        <f>IF(LEFT(A986,2)="PX",IF(K986="",0,VLOOKUP(K986,'Tong hop'!$N$10:$O$50000,2,0)),"")</f>
        <v/>
      </c>
      <c r="S986" s="230">
        <f t="shared" si="3"/>
        <v>0</v>
      </c>
      <c r="T986" s="229" t="str">
        <f>IF($K986="","",VLOOKUP($K986,'Tong hop'!$A$10:$K$50000,10,0))</f>
        <v/>
      </c>
      <c r="U986" s="230" t="str">
        <f>IF($K986="","",VLOOKUP($K986,'Tong hop'!$A$10:$K$50000,11,0))</f>
        <v/>
      </c>
      <c r="V986" s="231">
        <f t="shared" si="4"/>
        <v>0</v>
      </c>
      <c r="W986" s="231" t="str">
        <f t="shared" si="5"/>
        <v/>
      </c>
      <c r="X986" s="231">
        <f t="shared" si="6"/>
        <v>0</v>
      </c>
      <c r="Y986" s="231" t="str">
        <f t="shared" si="7"/>
        <v/>
      </c>
      <c r="Z986" s="232" t="str">
        <f t="shared" si="8"/>
        <v/>
      </c>
    </row>
    <row r="987" ht="15.75" customHeight="1">
      <c r="A987" s="112"/>
      <c r="B987" s="244"/>
      <c r="C987" s="245"/>
      <c r="D987" s="245"/>
      <c r="E987" s="220" t="str">
        <f>IF($D987="","",VLOOKUP($D987,DMKH!$A$9:$D$50006,2,0))</f>
        <v/>
      </c>
      <c r="F987" s="220" t="str">
        <f>IF($D987="","",VLOOKUP($D987,DMKH!$A$9:$D$50006,3,0))</f>
        <v/>
      </c>
      <c r="G987" s="220" t="str">
        <f>IF($D987="","",VLOOKUP($D987,DMKH!$A$9:$D$50006,4,0))</f>
        <v/>
      </c>
      <c r="H987" s="113"/>
      <c r="I987" s="113"/>
      <c r="J987" s="113"/>
      <c r="K987" s="112"/>
      <c r="L987" s="224" t="str">
        <f>IF($K987="","",VLOOKUP($K987,'Tong hop'!$A$10:$O$50000,2,0))</f>
        <v/>
      </c>
      <c r="M987" s="225" t="str">
        <f>IF($K987="","",VLOOKUP($K987,'Tong hop'!$A$10:$O$50000,3,0))</f>
        <v/>
      </c>
      <c r="N987" s="246"/>
      <c r="O987" s="227" t="str">
        <f t="shared" si="2"/>
        <v/>
      </c>
      <c r="P987" s="158"/>
      <c r="Q987" s="247"/>
      <c r="R987" s="229" t="str">
        <f>IF(LEFT(A987,2)="PX",IF(K987="",0,VLOOKUP(K987,'Tong hop'!$N$10:$O$50000,2,0)),"")</f>
        <v/>
      </c>
      <c r="S987" s="230">
        <f t="shared" si="3"/>
        <v>0</v>
      </c>
      <c r="T987" s="229" t="str">
        <f>IF($K987="","",VLOOKUP($K987,'Tong hop'!$A$10:$K$50000,10,0))</f>
        <v/>
      </c>
      <c r="U987" s="230" t="str">
        <f>IF($K987="","",VLOOKUP($K987,'Tong hop'!$A$10:$K$50000,11,0))</f>
        <v/>
      </c>
      <c r="V987" s="231">
        <f t="shared" si="4"/>
        <v>0</v>
      </c>
      <c r="W987" s="231" t="str">
        <f t="shared" si="5"/>
        <v/>
      </c>
      <c r="X987" s="231">
        <f t="shared" si="6"/>
        <v>0</v>
      </c>
      <c r="Y987" s="231" t="str">
        <f t="shared" si="7"/>
        <v/>
      </c>
      <c r="Z987" s="232" t="str">
        <f t="shared" si="8"/>
        <v/>
      </c>
    </row>
    <row r="988" ht="15.75" customHeight="1">
      <c r="A988" s="112"/>
      <c r="B988" s="244"/>
      <c r="C988" s="245"/>
      <c r="D988" s="245"/>
      <c r="E988" s="220" t="str">
        <f>IF($D988="","",VLOOKUP($D988,DMKH!$A$9:$D$50006,2,0))</f>
        <v/>
      </c>
      <c r="F988" s="220" t="str">
        <f>IF($D988="","",VLOOKUP($D988,DMKH!$A$9:$D$50006,3,0))</f>
        <v/>
      </c>
      <c r="G988" s="220" t="str">
        <f>IF($D988="","",VLOOKUP($D988,DMKH!$A$9:$D$50006,4,0))</f>
        <v/>
      </c>
      <c r="H988" s="113"/>
      <c r="I988" s="113"/>
      <c r="J988" s="113"/>
      <c r="K988" s="112"/>
      <c r="L988" s="224" t="str">
        <f>IF($K988="","",VLOOKUP($K988,'Tong hop'!$A$10:$O$50000,2,0))</f>
        <v/>
      </c>
      <c r="M988" s="225" t="str">
        <f>IF($K988="","",VLOOKUP($K988,'Tong hop'!$A$10:$O$50000,3,0))</f>
        <v/>
      </c>
      <c r="N988" s="246"/>
      <c r="O988" s="227" t="str">
        <f t="shared" si="2"/>
        <v/>
      </c>
      <c r="P988" s="158"/>
      <c r="Q988" s="247"/>
      <c r="R988" s="229" t="str">
        <f>IF(LEFT(A988,2)="PX",IF(K988="",0,VLOOKUP(K988,'Tong hop'!$N$10:$O$50000,2,0)),"")</f>
        <v/>
      </c>
      <c r="S988" s="230">
        <f t="shared" si="3"/>
        <v>0</v>
      </c>
      <c r="T988" s="229" t="str">
        <f>IF($K988="","",VLOOKUP($K988,'Tong hop'!$A$10:$K$50000,10,0))</f>
        <v/>
      </c>
      <c r="U988" s="230" t="str">
        <f>IF($K988="","",VLOOKUP($K988,'Tong hop'!$A$10:$K$50000,11,0))</f>
        <v/>
      </c>
      <c r="V988" s="231">
        <f t="shared" si="4"/>
        <v>0</v>
      </c>
      <c r="W988" s="231" t="str">
        <f t="shared" si="5"/>
        <v/>
      </c>
      <c r="X988" s="231">
        <f t="shared" si="6"/>
        <v>0</v>
      </c>
      <c r="Y988" s="231" t="str">
        <f t="shared" si="7"/>
        <v/>
      </c>
      <c r="Z988" s="232" t="str">
        <f t="shared" si="8"/>
        <v/>
      </c>
    </row>
    <row r="989" ht="15.75" customHeight="1">
      <c r="A989" s="112"/>
      <c r="B989" s="244"/>
      <c r="C989" s="245"/>
      <c r="D989" s="245"/>
      <c r="E989" s="220" t="str">
        <f>IF($D989="","",VLOOKUP($D989,DMKH!$A$9:$D$50006,2,0))</f>
        <v/>
      </c>
      <c r="F989" s="220" t="str">
        <f>IF($D989="","",VLOOKUP($D989,DMKH!$A$9:$D$50006,3,0))</f>
        <v/>
      </c>
      <c r="G989" s="220" t="str">
        <f>IF($D989="","",VLOOKUP($D989,DMKH!$A$9:$D$50006,4,0))</f>
        <v/>
      </c>
      <c r="H989" s="113"/>
      <c r="I989" s="113"/>
      <c r="J989" s="113"/>
      <c r="K989" s="112"/>
      <c r="L989" s="224" t="str">
        <f>IF($K989="","",VLOOKUP($K989,'Tong hop'!$A$10:$O$50000,2,0))</f>
        <v/>
      </c>
      <c r="M989" s="225" t="str">
        <f>IF($K989="","",VLOOKUP($K989,'Tong hop'!$A$10:$O$50000,3,0))</f>
        <v/>
      </c>
      <c r="N989" s="246"/>
      <c r="O989" s="227" t="str">
        <f t="shared" si="2"/>
        <v/>
      </c>
      <c r="P989" s="158"/>
      <c r="Q989" s="247"/>
      <c r="R989" s="229" t="str">
        <f>IF(LEFT(A989,2)="PX",IF(K989="",0,VLOOKUP(K989,'Tong hop'!$N$10:$O$50000,2,0)),"")</f>
        <v/>
      </c>
      <c r="S989" s="230">
        <f t="shared" si="3"/>
        <v>0</v>
      </c>
      <c r="T989" s="229" t="str">
        <f>IF($K989="","",VLOOKUP($K989,'Tong hop'!$A$10:$K$50000,10,0))</f>
        <v/>
      </c>
      <c r="U989" s="230" t="str">
        <f>IF($K989="","",VLOOKUP($K989,'Tong hop'!$A$10:$K$50000,11,0))</f>
        <v/>
      </c>
      <c r="V989" s="231">
        <f t="shared" si="4"/>
        <v>0</v>
      </c>
      <c r="W989" s="231" t="str">
        <f t="shared" si="5"/>
        <v/>
      </c>
      <c r="X989" s="231">
        <f t="shared" si="6"/>
        <v>0</v>
      </c>
      <c r="Y989" s="231" t="str">
        <f t="shared" si="7"/>
        <v/>
      </c>
      <c r="Z989" s="232" t="str">
        <f t="shared" si="8"/>
        <v/>
      </c>
    </row>
    <row r="990" ht="15.75" customHeight="1">
      <c r="A990" s="112"/>
      <c r="B990" s="244"/>
      <c r="C990" s="245"/>
      <c r="D990" s="245"/>
      <c r="E990" s="220" t="str">
        <f>IF($D990="","",VLOOKUP($D990,DMKH!$A$9:$D$50006,2,0))</f>
        <v/>
      </c>
      <c r="F990" s="220" t="str">
        <f>IF($D990="","",VLOOKUP($D990,DMKH!$A$9:$D$50006,3,0))</f>
        <v/>
      </c>
      <c r="G990" s="220" t="str">
        <f>IF($D990="","",VLOOKUP($D990,DMKH!$A$9:$D$50006,4,0))</f>
        <v/>
      </c>
      <c r="H990" s="113"/>
      <c r="I990" s="113"/>
      <c r="J990" s="113"/>
      <c r="K990" s="112"/>
      <c r="L990" s="224" t="str">
        <f>IF($K990="","",VLOOKUP($K990,'Tong hop'!$A$10:$O$50000,2,0))</f>
        <v/>
      </c>
      <c r="M990" s="225" t="str">
        <f>IF($K990="","",VLOOKUP($K990,'Tong hop'!$A$10:$O$50000,3,0))</f>
        <v/>
      </c>
      <c r="N990" s="246"/>
      <c r="O990" s="227" t="str">
        <f t="shared" si="2"/>
        <v/>
      </c>
      <c r="P990" s="158"/>
      <c r="Q990" s="247"/>
      <c r="R990" s="229" t="str">
        <f>IF(LEFT(A990,2)="PX",IF(K990="",0,VLOOKUP(K990,'Tong hop'!$N$10:$O$50000,2,0)),"")</f>
        <v/>
      </c>
      <c r="S990" s="230">
        <f t="shared" si="3"/>
        <v>0</v>
      </c>
      <c r="T990" s="229" t="str">
        <f>IF($K990="","",VLOOKUP($K990,'Tong hop'!$A$10:$K$50000,10,0))</f>
        <v/>
      </c>
      <c r="U990" s="230" t="str">
        <f>IF($K990="","",VLOOKUP($K990,'Tong hop'!$A$10:$K$50000,11,0))</f>
        <v/>
      </c>
      <c r="V990" s="231">
        <f t="shared" si="4"/>
        <v>0</v>
      </c>
      <c r="W990" s="231" t="str">
        <f t="shared" si="5"/>
        <v/>
      </c>
      <c r="X990" s="231">
        <f t="shared" si="6"/>
        <v>0</v>
      </c>
      <c r="Y990" s="231" t="str">
        <f t="shared" si="7"/>
        <v/>
      </c>
      <c r="Z990" s="232" t="str">
        <f t="shared" si="8"/>
        <v/>
      </c>
    </row>
    <row r="991" ht="15.75" customHeight="1">
      <c r="A991" s="112"/>
      <c r="B991" s="244"/>
      <c r="C991" s="245"/>
      <c r="D991" s="245"/>
      <c r="E991" s="220" t="str">
        <f>IF($D991="","",VLOOKUP($D991,DMKH!$A$9:$D$50006,2,0))</f>
        <v/>
      </c>
      <c r="F991" s="220" t="str">
        <f>IF($D991="","",VLOOKUP($D991,DMKH!$A$9:$D$50006,3,0))</f>
        <v/>
      </c>
      <c r="G991" s="220" t="str">
        <f>IF($D991="","",VLOOKUP($D991,DMKH!$A$9:$D$50006,4,0))</f>
        <v/>
      </c>
      <c r="H991" s="113"/>
      <c r="I991" s="113"/>
      <c r="J991" s="113"/>
      <c r="K991" s="112"/>
      <c r="L991" s="224" t="str">
        <f>IF($K991="","",VLOOKUP($K991,'Tong hop'!$A$10:$O$50000,2,0))</f>
        <v/>
      </c>
      <c r="M991" s="225" t="str">
        <f>IF($K991="","",VLOOKUP($K991,'Tong hop'!$A$10:$O$50000,3,0))</f>
        <v/>
      </c>
      <c r="N991" s="246"/>
      <c r="O991" s="227" t="str">
        <f t="shared" si="2"/>
        <v/>
      </c>
      <c r="P991" s="158"/>
      <c r="Q991" s="247"/>
      <c r="R991" s="229" t="str">
        <f>IF(LEFT(A991,2)="PX",IF(K991="",0,VLOOKUP(K991,'Tong hop'!$N$10:$O$50000,2,0)),"")</f>
        <v/>
      </c>
      <c r="S991" s="230">
        <f t="shared" si="3"/>
        <v>0</v>
      </c>
      <c r="T991" s="229" t="str">
        <f>IF($K991="","",VLOOKUP($K991,'Tong hop'!$A$10:$K$50000,10,0))</f>
        <v/>
      </c>
      <c r="U991" s="230" t="str">
        <f>IF($K991="","",VLOOKUP($K991,'Tong hop'!$A$10:$K$50000,11,0))</f>
        <v/>
      </c>
      <c r="V991" s="231">
        <f t="shared" si="4"/>
        <v>0</v>
      </c>
      <c r="W991" s="231" t="str">
        <f t="shared" si="5"/>
        <v/>
      </c>
      <c r="X991" s="231">
        <f t="shared" si="6"/>
        <v>0</v>
      </c>
      <c r="Y991" s="231" t="str">
        <f t="shared" si="7"/>
        <v/>
      </c>
      <c r="Z991" s="232" t="str">
        <f t="shared" si="8"/>
        <v/>
      </c>
    </row>
    <row r="992" ht="15.75" customHeight="1">
      <c r="A992" s="112"/>
      <c r="B992" s="244"/>
      <c r="C992" s="245"/>
      <c r="D992" s="245"/>
      <c r="E992" s="220" t="str">
        <f>IF($D992="","",VLOOKUP($D992,DMKH!$A$9:$D$50006,2,0))</f>
        <v/>
      </c>
      <c r="F992" s="220" t="str">
        <f>IF($D992="","",VLOOKUP($D992,DMKH!$A$9:$D$50006,3,0))</f>
        <v/>
      </c>
      <c r="G992" s="220" t="str">
        <f>IF($D992="","",VLOOKUP($D992,DMKH!$A$9:$D$50006,4,0))</f>
        <v/>
      </c>
      <c r="H992" s="113"/>
      <c r="I992" s="113"/>
      <c r="J992" s="113"/>
      <c r="K992" s="112"/>
      <c r="L992" s="224" t="str">
        <f>IF($K992="","",VLOOKUP($K992,'Tong hop'!$A$10:$O$50000,2,0))</f>
        <v/>
      </c>
      <c r="M992" s="225" t="str">
        <f>IF($K992="","",VLOOKUP($K992,'Tong hop'!$A$10:$O$50000,3,0))</f>
        <v/>
      </c>
      <c r="N992" s="246"/>
      <c r="O992" s="227" t="str">
        <f t="shared" si="2"/>
        <v/>
      </c>
      <c r="P992" s="158"/>
      <c r="Q992" s="247"/>
      <c r="R992" s="229" t="str">
        <f>IF(LEFT(A992,2)="PX",IF(K992="",0,VLOOKUP(K992,'Tong hop'!$N$10:$O$50000,2,0)),"")</f>
        <v/>
      </c>
      <c r="S992" s="230">
        <f t="shared" si="3"/>
        <v>0</v>
      </c>
      <c r="T992" s="229" t="str">
        <f>IF($K992="","",VLOOKUP($K992,'Tong hop'!$A$10:$K$50000,10,0))</f>
        <v/>
      </c>
      <c r="U992" s="230" t="str">
        <f>IF($K992="","",VLOOKUP($K992,'Tong hop'!$A$10:$K$50000,11,0))</f>
        <v/>
      </c>
      <c r="V992" s="231">
        <f t="shared" si="4"/>
        <v>0</v>
      </c>
      <c r="W992" s="231" t="str">
        <f t="shared" si="5"/>
        <v/>
      </c>
      <c r="X992" s="231">
        <f t="shared" si="6"/>
        <v>0</v>
      </c>
      <c r="Y992" s="231" t="str">
        <f t="shared" si="7"/>
        <v/>
      </c>
      <c r="Z992" s="232" t="str">
        <f t="shared" si="8"/>
        <v/>
      </c>
    </row>
    <row r="993" ht="15.75" customHeight="1">
      <c r="A993" s="112"/>
      <c r="B993" s="244"/>
      <c r="C993" s="245"/>
      <c r="D993" s="245"/>
      <c r="E993" s="220" t="str">
        <f>IF($D993="","",VLOOKUP($D993,DMKH!$A$9:$D$50006,2,0))</f>
        <v/>
      </c>
      <c r="F993" s="220" t="str">
        <f>IF($D993="","",VLOOKUP($D993,DMKH!$A$9:$D$50006,3,0))</f>
        <v/>
      </c>
      <c r="G993" s="220" t="str">
        <f>IF($D993="","",VLOOKUP($D993,DMKH!$A$9:$D$50006,4,0))</f>
        <v/>
      </c>
      <c r="H993" s="113"/>
      <c r="I993" s="113"/>
      <c r="J993" s="113"/>
      <c r="K993" s="112"/>
      <c r="L993" s="224" t="str">
        <f>IF($K993="","",VLOOKUP($K993,'Tong hop'!$A$10:$O$50000,2,0))</f>
        <v/>
      </c>
      <c r="M993" s="225" t="str">
        <f>IF($K993="","",VLOOKUP($K993,'Tong hop'!$A$10:$O$50000,3,0))</f>
        <v/>
      </c>
      <c r="N993" s="246"/>
      <c r="O993" s="227" t="str">
        <f t="shared" si="2"/>
        <v/>
      </c>
      <c r="P993" s="158"/>
      <c r="Q993" s="247"/>
      <c r="R993" s="229" t="str">
        <f>IF(LEFT(A993,2)="PX",IF(K993="",0,VLOOKUP(K993,'Tong hop'!$N$10:$O$50000,2,0)),"")</f>
        <v/>
      </c>
      <c r="S993" s="230">
        <f t="shared" si="3"/>
        <v>0</v>
      </c>
      <c r="T993" s="229" t="str">
        <f>IF($K993="","",VLOOKUP($K993,'Tong hop'!$A$10:$K$50000,10,0))</f>
        <v/>
      </c>
      <c r="U993" s="230" t="str">
        <f>IF($K993="","",VLOOKUP($K993,'Tong hop'!$A$10:$K$50000,11,0))</f>
        <v/>
      </c>
      <c r="V993" s="231">
        <f t="shared" si="4"/>
        <v>0</v>
      </c>
      <c r="W993" s="231" t="str">
        <f t="shared" si="5"/>
        <v/>
      </c>
      <c r="X993" s="231">
        <f t="shared" si="6"/>
        <v>0</v>
      </c>
      <c r="Y993" s="231" t="str">
        <f t="shared" si="7"/>
        <v/>
      </c>
      <c r="Z993" s="232" t="str">
        <f t="shared" si="8"/>
        <v/>
      </c>
    </row>
    <row r="994" ht="15.75" customHeight="1">
      <c r="A994" s="112"/>
      <c r="B994" s="244"/>
      <c r="C994" s="245"/>
      <c r="D994" s="245"/>
      <c r="E994" s="220" t="str">
        <f>IF($D994="","",VLOOKUP($D994,DMKH!$A$9:$D$50006,2,0))</f>
        <v/>
      </c>
      <c r="F994" s="220" t="str">
        <f>IF($D994="","",VLOOKUP($D994,DMKH!$A$9:$D$50006,3,0))</f>
        <v/>
      </c>
      <c r="G994" s="220" t="str">
        <f>IF($D994="","",VLOOKUP($D994,DMKH!$A$9:$D$50006,4,0))</f>
        <v/>
      </c>
      <c r="H994" s="113"/>
      <c r="I994" s="113"/>
      <c r="J994" s="113"/>
      <c r="K994" s="112"/>
      <c r="L994" s="224" t="str">
        <f>IF($K994="","",VLOOKUP($K994,'Tong hop'!$A$10:$O$50000,2,0))</f>
        <v/>
      </c>
      <c r="M994" s="225" t="str">
        <f>IF($K994="","",VLOOKUP($K994,'Tong hop'!$A$10:$O$50000,3,0))</f>
        <v/>
      </c>
      <c r="N994" s="246"/>
      <c r="O994" s="227" t="str">
        <f t="shared" si="2"/>
        <v/>
      </c>
      <c r="P994" s="158"/>
      <c r="Q994" s="247"/>
      <c r="R994" s="229" t="str">
        <f>IF(LEFT(A994,2)="PX",IF(K994="",0,VLOOKUP(K994,'Tong hop'!$N$10:$O$50000,2,0)),"")</f>
        <v/>
      </c>
      <c r="S994" s="230">
        <f t="shared" si="3"/>
        <v>0</v>
      </c>
      <c r="T994" s="229" t="str">
        <f>IF($K994="","",VLOOKUP($K994,'Tong hop'!$A$10:$K$50000,10,0))</f>
        <v/>
      </c>
      <c r="U994" s="230" t="str">
        <f>IF($K994="","",VLOOKUP($K994,'Tong hop'!$A$10:$K$50000,11,0))</f>
        <v/>
      </c>
      <c r="V994" s="231">
        <f t="shared" si="4"/>
        <v>0</v>
      </c>
      <c r="W994" s="231" t="str">
        <f t="shared" si="5"/>
        <v/>
      </c>
      <c r="X994" s="231">
        <f t="shared" si="6"/>
        <v>0</v>
      </c>
      <c r="Y994" s="231" t="str">
        <f t="shared" si="7"/>
        <v/>
      </c>
      <c r="Z994" s="232" t="str">
        <f t="shared" si="8"/>
        <v/>
      </c>
    </row>
    <row r="995" ht="15.75" customHeight="1">
      <c r="A995" s="112"/>
      <c r="B995" s="244"/>
      <c r="C995" s="245"/>
      <c r="D995" s="245"/>
      <c r="E995" s="220" t="str">
        <f>IF($D995="","",VLOOKUP($D995,DMKH!$A$9:$D$50006,2,0))</f>
        <v/>
      </c>
      <c r="F995" s="220" t="str">
        <f>IF($D995="","",VLOOKUP($D995,DMKH!$A$9:$D$50006,3,0))</f>
        <v/>
      </c>
      <c r="G995" s="220" t="str">
        <f>IF($D995="","",VLOOKUP($D995,DMKH!$A$9:$D$50006,4,0))</f>
        <v/>
      </c>
      <c r="H995" s="113"/>
      <c r="I995" s="113"/>
      <c r="J995" s="113"/>
      <c r="K995" s="112"/>
      <c r="L995" s="224" t="str">
        <f>IF($K995="","",VLOOKUP($K995,'Tong hop'!$A$10:$O$50000,2,0))</f>
        <v/>
      </c>
      <c r="M995" s="225" t="str">
        <f>IF($K995="","",VLOOKUP($K995,'Tong hop'!$A$10:$O$50000,3,0))</f>
        <v/>
      </c>
      <c r="N995" s="246"/>
      <c r="O995" s="227" t="str">
        <f t="shared" si="2"/>
        <v/>
      </c>
      <c r="P995" s="158"/>
      <c r="Q995" s="247"/>
      <c r="R995" s="229" t="str">
        <f>IF(LEFT(A995,2)="PX",IF(K995="",0,VLOOKUP(K995,'Tong hop'!$N$10:$O$50000,2,0)),"")</f>
        <v/>
      </c>
      <c r="S995" s="230">
        <f t="shared" si="3"/>
        <v>0</v>
      </c>
      <c r="T995" s="229" t="str">
        <f>IF($K995="","",VLOOKUP($K995,'Tong hop'!$A$10:$K$50000,10,0))</f>
        <v/>
      </c>
      <c r="U995" s="230" t="str">
        <f>IF($K995="","",VLOOKUP($K995,'Tong hop'!$A$10:$K$50000,11,0))</f>
        <v/>
      </c>
      <c r="V995" s="231">
        <f t="shared" si="4"/>
        <v>0</v>
      </c>
      <c r="W995" s="231" t="str">
        <f t="shared" si="5"/>
        <v/>
      </c>
      <c r="X995" s="231">
        <f t="shared" si="6"/>
        <v>0</v>
      </c>
      <c r="Y995" s="231" t="str">
        <f t="shared" si="7"/>
        <v/>
      </c>
      <c r="Z995" s="232" t="str">
        <f t="shared" si="8"/>
        <v/>
      </c>
    </row>
    <row r="996" ht="15.75" customHeight="1">
      <c r="A996" s="112"/>
      <c r="B996" s="244"/>
      <c r="C996" s="245"/>
      <c r="D996" s="245"/>
      <c r="E996" s="220" t="str">
        <f>IF($D996="","",VLOOKUP($D996,DMKH!$A$9:$D$50006,2,0))</f>
        <v/>
      </c>
      <c r="F996" s="220" t="str">
        <f>IF($D996="","",VLOOKUP($D996,DMKH!$A$9:$D$50006,3,0))</f>
        <v/>
      </c>
      <c r="G996" s="220" t="str">
        <f>IF($D996="","",VLOOKUP($D996,DMKH!$A$9:$D$50006,4,0))</f>
        <v/>
      </c>
      <c r="H996" s="113"/>
      <c r="I996" s="113"/>
      <c r="J996" s="113"/>
      <c r="K996" s="112"/>
      <c r="L996" s="224" t="str">
        <f>IF($K996="","",VLOOKUP($K996,'Tong hop'!$A$10:$O$50000,2,0))</f>
        <v/>
      </c>
      <c r="M996" s="225" t="str">
        <f>IF($K996="","",VLOOKUP($K996,'Tong hop'!$A$10:$O$50000,3,0))</f>
        <v/>
      </c>
      <c r="N996" s="246"/>
      <c r="O996" s="227" t="str">
        <f t="shared" si="2"/>
        <v/>
      </c>
      <c r="P996" s="158"/>
      <c r="Q996" s="247"/>
      <c r="R996" s="229" t="str">
        <f>IF(LEFT(A996,2)="PX",IF(K996="",0,VLOOKUP(K996,'Tong hop'!$N$10:$O$50000,2,0)),"")</f>
        <v/>
      </c>
      <c r="S996" s="230">
        <f t="shared" si="3"/>
        <v>0</v>
      </c>
      <c r="T996" s="229" t="str">
        <f>IF($K996="","",VLOOKUP($K996,'Tong hop'!$A$10:$K$50000,10,0))</f>
        <v/>
      </c>
      <c r="U996" s="230" t="str">
        <f>IF($K996="","",VLOOKUP($K996,'Tong hop'!$A$10:$K$50000,11,0))</f>
        <v/>
      </c>
      <c r="V996" s="231">
        <f t="shared" si="4"/>
        <v>0</v>
      </c>
      <c r="W996" s="231" t="str">
        <f t="shared" si="5"/>
        <v/>
      </c>
      <c r="X996" s="231">
        <f t="shared" si="6"/>
        <v>0</v>
      </c>
      <c r="Y996" s="231" t="str">
        <f t="shared" si="7"/>
        <v/>
      </c>
      <c r="Z996" s="232" t="str">
        <f t="shared" si="8"/>
        <v/>
      </c>
    </row>
    <row r="997" ht="15.75" customHeight="1">
      <c r="A997" s="112"/>
      <c r="B997" s="244"/>
      <c r="C997" s="245"/>
      <c r="D997" s="245"/>
      <c r="E997" s="220" t="str">
        <f>IF($D997="","",VLOOKUP($D997,DMKH!$A$9:$D$50006,2,0))</f>
        <v/>
      </c>
      <c r="F997" s="220" t="str">
        <f>IF($D997="","",VLOOKUP($D997,DMKH!$A$9:$D$50006,3,0))</f>
        <v/>
      </c>
      <c r="G997" s="220" t="str">
        <f>IF($D997="","",VLOOKUP($D997,DMKH!$A$9:$D$50006,4,0))</f>
        <v/>
      </c>
      <c r="H997" s="113"/>
      <c r="I997" s="113"/>
      <c r="J997" s="113"/>
      <c r="K997" s="112"/>
      <c r="L997" s="224" t="str">
        <f>IF($K997="","",VLOOKUP($K997,'Tong hop'!$A$10:$O$50000,2,0))</f>
        <v/>
      </c>
      <c r="M997" s="225" t="str">
        <f>IF($K997="","",VLOOKUP($K997,'Tong hop'!$A$10:$O$50000,3,0))</f>
        <v/>
      </c>
      <c r="N997" s="246"/>
      <c r="O997" s="227" t="str">
        <f t="shared" si="2"/>
        <v/>
      </c>
      <c r="P997" s="158"/>
      <c r="Q997" s="247"/>
      <c r="R997" s="229" t="str">
        <f>IF(LEFT(A997,2)="PX",IF(K997="",0,VLOOKUP(K997,'Tong hop'!$N$10:$O$50000,2,0)),"")</f>
        <v/>
      </c>
      <c r="S997" s="230">
        <f t="shared" si="3"/>
        <v>0</v>
      </c>
      <c r="T997" s="229" t="str">
        <f>IF($K997="","",VLOOKUP($K997,'Tong hop'!$A$10:$K$50000,10,0))</f>
        <v/>
      </c>
      <c r="U997" s="230" t="str">
        <f>IF($K997="","",VLOOKUP($K997,'Tong hop'!$A$10:$K$50000,11,0))</f>
        <v/>
      </c>
      <c r="V997" s="231">
        <f t="shared" si="4"/>
        <v>0</v>
      </c>
      <c r="W997" s="231" t="str">
        <f t="shared" si="5"/>
        <v/>
      </c>
      <c r="X997" s="231">
        <f t="shared" si="6"/>
        <v>0</v>
      </c>
      <c r="Y997" s="231" t="str">
        <f t="shared" si="7"/>
        <v/>
      </c>
      <c r="Z997" s="232" t="str">
        <f t="shared" si="8"/>
        <v/>
      </c>
    </row>
    <row r="998" ht="15.75" customHeight="1">
      <c r="A998" s="112"/>
      <c r="B998" s="244"/>
      <c r="C998" s="245"/>
      <c r="D998" s="245"/>
      <c r="E998" s="220" t="str">
        <f>IF($D998="","",VLOOKUP($D998,DMKH!$A$9:$D$50006,2,0))</f>
        <v/>
      </c>
      <c r="F998" s="220" t="str">
        <f>IF($D998="","",VLOOKUP($D998,DMKH!$A$9:$D$50006,3,0))</f>
        <v/>
      </c>
      <c r="G998" s="220" t="str">
        <f>IF($D998="","",VLOOKUP($D998,DMKH!$A$9:$D$50006,4,0))</f>
        <v/>
      </c>
      <c r="H998" s="113"/>
      <c r="I998" s="113"/>
      <c r="J998" s="113"/>
      <c r="K998" s="112"/>
      <c r="L998" s="224" t="str">
        <f>IF($K998="","",VLOOKUP($K998,'Tong hop'!$A$10:$O$50000,2,0))</f>
        <v/>
      </c>
      <c r="M998" s="225" t="str">
        <f>IF($K998="","",VLOOKUP($K998,'Tong hop'!$A$10:$O$50000,3,0))</f>
        <v/>
      </c>
      <c r="N998" s="246"/>
      <c r="O998" s="227" t="str">
        <f t="shared" si="2"/>
        <v/>
      </c>
      <c r="P998" s="158"/>
      <c r="Q998" s="247"/>
      <c r="R998" s="229" t="str">
        <f>IF(LEFT(A998,2)="PX",IF(K998="",0,VLOOKUP(K998,'Tong hop'!$N$10:$O$50000,2,0)),"")</f>
        <v/>
      </c>
      <c r="S998" s="230">
        <f t="shared" si="3"/>
        <v>0</v>
      </c>
      <c r="T998" s="229" t="str">
        <f>IF($K998="","",VLOOKUP($K998,'Tong hop'!$A$10:$K$50000,10,0))</f>
        <v/>
      </c>
      <c r="U998" s="230" t="str">
        <f>IF($K998="","",VLOOKUP($K998,'Tong hop'!$A$10:$K$50000,11,0))</f>
        <v/>
      </c>
      <c r="V998" s="231">
        <f t="shared" si="4"/>
        <v>0</v>
      </c>
      <c r="W998" s="231" t="str">
        <f t="shared" si="5"/>
        <v/>
      </c>
      <c r="X998" s="231">
        <f t="shared" si="6"/>
        <v>0</v>
      </c>
      <c r="Y998" s="231" t="str">
        <f t="shared" si="7"/>
        <v/>
      </c>
      <c r="Z998" s="232" t="str">
        <f t="shared" si="8"/>
        <v/>
      </c>
    </row>
    <row r="999" ht="15.75" customHeight="1">
      <c r="A999" s="112"/>
      <c r="B999" s="244"/>
      <c r="C999" s="245"/>
      <c r="D999" s="245"/>
      <c r="E999" s="220" t="str">
        <f>IF($D999="","",VLOOKUP($D999,DMKH!$A$9:$D$50006,2,0))</f>
        <v/>
      </c>
      <c r="F999" s="220" t="str">
        <f>IF($D999="","",VLOOKUP($D999,DMKH!$A$9:$D$50006,3,0))</f>
        <v/>
      </c>
      <c r="G999" s="220" t="str">
        <f>IF($D999="","",VLOOKUP($D999,DMKH!$A$9:$D$50006,4,0))</f>
        <v/>
      </c>
      <c r="H999" s="113"/>
      <c r="I999" s="113"/>
      <c r="J999" s="113"/>
      <c r="K999" s="112"/>
      <c r="L999" s="224" t="str">
        <f>IF($K999="","",VLOOKUP($K999,'Tong hop'!$A$10:$O$50000,2,0))</f>
        <v/>
      </c>
      <c r="M999" s="225" t="str">
        <f>IF($K999="","",VLOOKUP($K999,'Tong hop'!$A$10:$O$50000,3,0))</f>
        <v/>
      </c>
      <c r="N999" s="246"/>
      <c r="O999" s="227" t="str">
        <f t="shared" si="2"/>
        <v/>
      </c>
      <c r="P999" s="158"/>
      <c r="Q999" s="247"/>
      <c r="R999" s="229" t="str">
        <f>IF(LEFT(A999,2)="PX",IF(K999="",0,VLOOKUP(K999,'Tong hop'!$N$10:$O$50000,2,0)),"")</f>
        <v/>
      </c>
      <c r="S999" s="230">
        <f t="shared" si="3"/>
        <v>0</v>
      </c>
      <c r="T999" s="229" t="str">
        <f>IF($K999="","",VLOOKUP($K999,'Tong hop'!$A$10:$K$50000,10,0))</f>
        <v/>
      </c>
      <c r="U999" s="230" t="str">
        <f>IF($K999="","",VLOOKUP($K999,'Tong hop'!$A$10:$K$50000,11,0))</f>
        <v/>
      </c>
      <c r="V999" s="231">
        <f t="shared" si="4"/>
        <v>0</v>
      </c>
      <c r="W999" s="231" t="str">
        <f t="shared" si="5"/>
        <v/>
      </c>
      <c r="X999" s="231">
        <f t="shared" si="6"/>
        <v>0</v>
      </c>
      <c r="Y999" s="231" t="str">
        <f t="shared" si="7"/>
        <v/>
      </c>
      <c r="Z999" s="232" t="str">
        <f t="shared" si="8"/>
        <v/>
      </c>
    </row>
    <row r="1000" ht="15.75" customHeight="1">
      <c r="A1000" s="112"/>
      <c r="B1000" s="244"/>
      <c r="C1000" s="245"/>
      <c r="D1000" s="245"/>
      <c r="E1000" s="220" t="str">
        <f>IF($D1000="","",VLOOKUP($D1000,DMKH!$A$9:$D$50006,2,0))</f>
        <v/>
      </c>
      <c r="F1000" s="220" t="str">
        <f>IF($D1000="","",VLOOKUP($D1000,DMKH!$A$9:$D$50006,3,0))</f>
        <v/>
      </c>
      <c r="G1000" s="220" t="str">
        <f>IF($D1000="","",VLOOKUP($D1000,DMKH!$A$9:$D$50006,4,0))</f>
        <v/>
      </c>
      <c r="H1000" s="113"/>
      <c r="I1000" s="113"/>
      <c r="J1000" s="113"/>
      <c r="K1000" s="112"/>
      <c r="L1000" s="224" t="str">
        <f>IF($K1000="","",VLOOKUP($K1000,'Tong hop'!$A$10:$O$50000,2,0))</f>
        <v/>
      </c>
      <c r="M1000" s="225" t="str">
        <f>IF($K1000="","",VLOOKUP($K1000,'Tong hop'!$A$10:$O$50000,3,0))</f>
        <v/>
      </c>
      <c r="N1000" s="246"/>
      <c r="O1000" s="227" t="str">
        <f t="shared" si="2"/>
        <v/>
      </c>
      <c r="P1000" s="158"/>
      <c r="Q1000" s="247"/>
      <c r="R1000" s="229" t="str">
        <f>IF(LEFT(A1000,2)="PX",IF(K1000="",0,VLOOKUP(K1000,'Tong hop'!$N$10:$O$50000,2,0)),"")</f>
        <v/>
      </c>
      <c r="S1000" s="230">
        <f t="shared" si="3"/>
        <v>0</v>
      </c>
      <c r="T1000" s="229" t="str">
        <f>IF($K1000="","",VLOOKUP($K1000,'Tong hop'!$A$10:$K$50000,10,0))</f>
        <v/>
      </c>
      <c r="U1000" s="230" t="str">
        <f>IF($K1000="","",VLOOKUP($K1000,'Tong hop'!$A$10:$K$50000,11,0))</f>
        <v/>
      </c>
      <c r="V1000" s="231">
        <f t="shared" si="4"/>
        <v>0</v>
      </c>
      <c r="W1000" s="231" t="str">
        <f t="shared" si="5"/>
        <v/>
      </c>
      <c r="X1000" s="231">
        <f t="shared" si="6"/>
        <v>0</v>
      </c>
      <c r="Y1000" s="231" t="str">
        <f t="shared" si="7"/>
        <v/>
      </c>
      <c r="Z1000" s="232" t="str">
        <f t="shared" si="8"/>
        <v/>
      </c>
    </row>
    <row r="1001" ht="15.75" customHeight="1">
      <c r="A1001" s="112"/>
      <c r="B1001" s="244"/>
      <c r="C1001" s="245"/>
      <c r="D1001" s="245"/>
      <c r="E1001" s="220" t="str">
        <f>IF($D1001="","",VLOOKUP($D1001,DMKH!$A$9:$D$50006,2,0))</f>
        <v/>
      </c>
      <c r="F1001" s="220" t="str">
        <f>IF($D1001="","",VLOOKUP($D1001,DMKH!$A$9:$D$50006,3,0))</f>
        <v/>
      </c>
      <c r="G1001" s="220" t="str">
        <f>IF($D1001="","",VLOOKUP($D1001,DMKH!$A$9:$D$50006,4,0))</f>
        <v/>
      </c>
      <c r="H1001" s="113"/>
      <c r="I1001" s="113"/>
      <c r="J1001" s="113"/>
      <c r="K1001" s="112"/>
      <c r="L1001" s="224" t="str">
        <f>IF($K1001="","",VLOOKUP($K1001,'Tong hop'!$A$10:$O$50000,2,0))</f>
        <v/>
      </c>
      <c r="M1001" s="225" t="str">
        <f>IF($K1001="","",VLOOKUP($K1001,'Tong hop'!$A$10:$O$50000,3,0))</f>
        <v/>
      </c>
      <c r="N1001" s="246"/>
      <c r="O1001" s="227" t="str">
        <f t="shared" si="2"/>
        <v/>
      </c>
      <c r="P1001" s="158"/>
      <c r="Q1001" s="247"/>
      <c r="R1001" s="229" t="str">
        <f>IF(LEFT(A1001,2)="PX",IF(K1001="",0,VLOOKUP(K1001,'Tong hop'!$N$10:$O$50000,2,0)),"")</f>
        <v/>
      </c>
      <c r="S1001" s="230">
        <f t="shared" si="3"/>
        <v>0</v>
      </c>
      <c r="T1001" s="229" t="str">
        <f>IF($K1001="","",VLOOKUP($K1001,'Tong hop'!$A$10:$K$50000,10,0))</f>
        <v/>
      </c>
      <c r="U1001" s="230" t="str">
        <f>IF($K1001="","",VLOOKUP($K1001,'Tong hop'!$A$10:$K$50000,11,0))</f>
        <v/>
      </c>
      <c r="V1001" s="231">
        <f t="shared" si="4"/>
        <v>0</v>
      </c>
      <c r="W1001" s="231" t="str">
        <f t="shared" si="5"/>
        <v/>
      </c>
      <c r="X1001" s="231">
        <f t="shared" si="6"/>
        <v>0</v>
      </c>
      <c r="Y1001" s="231" t="str">
        <f t="shared" si="7"/>
        <v/>
      </c>
      <c r="Z1001" s="232" t="str">
        <f t="shared" si="8"/>
        <v/>
      </c>
    </row>
    <row r="1002" ht="15.75" customHeight="1">
      <c r="A1002" s="112"/>
      <c r="B1002" s="244"/>
      <c r="C1002" s="245"/>
      <c r="D1002" s="245"/>
      <c r="E1002" s="220" t="str">
        <f>IF($D1002="","",VLOOKUP($D1002,DMKH!$A$9:$D$50006,2,0))</f>
        <v/>
      </c>
      <c r="F1002" s="220" t="str">
        <f>IF($D1002="","",VLOOKUP($D1002,DMKH!$A$9:$D$50006,3,0))</f>
        <v/>
      </c>
      <c r="G1002" s="220" t="str">
        <f>IF($D1002="","",VLOOKUP($D1002,DMKH!$A$9:$D$50006,4,0))</f>
        <v/>
      </c>
      <c r="H1002" s="113"/>
      <c r="I1002" s="113"/>
      <c r="J1002" s="113"/>
      <c r="K1002" s="112"/>
      <c r="L1002" s="224" t="str">
        <f>IF($K1002="","",VLOOKUP($K1002,'Tong hop'!$A$10:$O$50000,2,0))</f>
        <v/>
      </c>
      <c r="M1002" s="225" t="str">
        <f>IF($K1002="","",VLOOKUP($K1002,'Tong hop'!$A$10:$O$50000,3,0))</f>
        <v/>
      </c>
      <c r="N1002" s="246"/>
      <c r="O1002" s="227" t="str">
        <f t="shared" si="2"/>
        <v/>
      </c>
      <c r="P1002" s="158"/>
      <c r="Q1002" s="247"/>
      <c r="R1002" s="229" t="str">
        <f>IF(LEFT(A1002,2)="PX",IF(K1002="",0,VLOOKUP(K1002,'Tong hop'!$N$10:$O$50000,2,0)),"")</f>
        <v/>
      </c>
      <c r="S1002" s="230">
        <f t="shared" si="3"/>
        <v>0</v>
      </c>
      <c r="T1002" s="229" t="str">
        <f>IF($K1002="","",VLOOKUP($K1002,'Tong hop'!$A$10:$K$50000,10,0))</f>
        <v/>
      </c>
      <c r="U1002" s="230" t="str">
        <f>IF($K1002="","",VLOOKUP($K1002,'Tong hop'!$A$10:$K$50000,11,0))</f>
        <v/>
      </c>
      <c r="V1002" s="231">
        <f t="shared" si="4"/>
        <v>0</v>
      </c>
      <c r="W1002" s="231" t="str">
        <f t="shared" si="5"/>
        <v/>
      </c>
      <c r="X1002" s="231">
        <f t="shared" si="6"/>
        <v>0</v>
      </c>
      <c r="Y1002" s="231" t="str">
        <f t="shared" si="7"/>
        <v/>
      </c>
      <c r="Z1002" s="232" t="str">
        <f t="shared" si="8"/>
        <v/>
      </c>
    </row>
    <row r="1003" ht="15.75" customHeight="1">
      <c r="A1003" s="112"/>
      <c r="B1003" s="244"/>
      <c r="C1003" s="245"/>
      <c r="D1003" s="245"/>
      <c r="E1003" s="220" t="str">
        <f>IF($D1003="","",VLOOKUP($D1003,DMKH!$A$9:$D$50006,2,0))</f>
        <v/>
      </c>
      <c r="F1003" s="220" t="str">
        <f>IF($D1003="","",VLOOKUP($D1003,DMKH!$A$9:$D$50006,3,0))</f>
        <v/>
      </c>
      <c r="G1003" s="220" t="str">
        <f>IF($D1003="","",VLOOKUP($D1003,DMKH!$A$9:$D$50006,4,0))</f>
        <v/>
      </c>
      <c r="H1003" s="113"/>
      <c r="I1003" s="113"/>
      <c r="J1003" s="113"/>
      <c r="K1003" s="112"/>
      <c r="L1003" s="224" t="str">
        <f>IF($K1003="","",VLOOKUP($K1003,'Tong hop'!$A$10:$O$50000,2,0))</f>
        <v/>
      </c>
      <c r="M1003" s="225" t="str">
        <f>IF($K1003="","",VLOOKUP($K1003,'Tong hop'!$A$10:$O$50000,3,0))</f>
        <v/>
      </c>
      <c r="N1003" s="246"/>
      <c r="O1003" s="227" t="str">
        <f t="shared" si="2"/>
        <v/>
      </c>
      <c r="P1003" s="158"/>
      <c r="Q1003" s="247"/>
      <c r="R1003" s="229" t="str">
        <f>IF(LEFT(A1003,2)="PX",IF(K1003="",0,VLOOKUP(K1003,'Tong hop'!$N$10:$O$50000,2,0)),"")</f>
        <v/>
      </c>
      <c r="S1003" s="230">
        <f t="shared" si="3"/>
        <v>0</v>
      </c>
      <c r="T1003" s="229" t="str">
        <f>IF($K1003="","",VLOOKUP($K1003,'Tong hop'!$A$10:$K$50000,10,0))</f>
        <v/>
      </c>
      <c r="U1003" s="230" t="str">
        <f>IF($K1003="","",VLOOKUP($K1003,'Tong hop'!$A$10:$K$50000,11,0))</f>
        <v/>
      </c>
      <c r="V1003" s="231">
        <f t="shared" si="4"/>
        <v>0</v>
      </c>
      <c r="W1003" s="231" t="str">
        <f t="shared" si="5"/>
        <v/>
      </c>
      <c r="X1003" s="231">
        <f t="shared" si="6"/>
        <v>0</v>
      </c>
      <c r="Y1003" s="231" t="str">
        <f t="shared" si="7"/>
        <v/>
      </c>
      <c r="Z1003" s="232" t="str">
        <f t="shared" si="8"/>
        <v/>
      </c>
    </row>
    <row r="1004" ht="15.75" customHeight="1">
      <c r="A1004" s="112"/>
      <c r="B1004" s="244"/>
      <c r="C1004" s="245"/>
      <c r="D1004" s="245"/>
      <c r="E1004" s="220" t="str">
        <f>IF($D1004="","",VLOOKUP($D1004,DMKH!$A$9:$D$50006,2,0))</f>
        <v/>
      </c>
      <c r="F1004" s="220" t="str">
        <f>IF($D1004="","",VLOOKUP($D1004,DMKH!$A$9:$D$50006,3,0))</f>
        <v/>
      </c>
      <c r="G1004" s="220" t="str">
        <f>IF($D1004="","",VLOOKUP($D1004,DMKH!$A$9:$D$50006,4,0))</f>
        <v/>
      </c>
      <c r="H1004" s="113"/>
      <c r="I1004" s="113"/>
      <c r="J1004" s="113"/>
      <c r="K1004" s="112"/>
      <c r="L1004" s="224" t="str">
        <f>IF($K1004="","",VLOOKUP($K1004,'Tong hop'!$A$10:$O$50000,2,0))</f>
        <v/>
      </c>
      <c r="M1004" s="225" t="str">
        <f>IF($K1004="","",VLOOKUP($K1004,'Tong hop'!$A$10:$O$50000,3,0))</f>
        <v/>
      </c>
      <c r="N1004" s="246"/>
      <c r="O1004" s="227" t="str">
        <f t="shared" si="2"/>
        <v/>
      </c>
      <c r="P1004" s="158"/>
      <c r="Q1004" s="247"/>
      <c r="R1004" s="229" t="str">
        <f>IF(LEFT(A1004,2)="PX",IF(K1004="",0,VLOOKUP(K1004,'Tong hop'!$N$10:$O$50000,2,0)),"")</f>
        <v/>
      </c>
      <c r="S1004" s="230">
        <f t="shared" si="3"/>
        <v>0</v>
      </c>
      <c r="T1004" s="229" t="str">
        <f>IF($K1004="","",VLOOKUP($K1004,'Tong hop'!$A$10:$K$50000,10,0))</f>
        <v/>
      </c>
      <c r="U1004" s="230" t="str">
        <f>IF($K1004="","",VLOOKUP($K1004,'Tong hop'!$A$10:$K$50000,11,0))</f>
        <v/>
      </c>
      <c r="V1004" s="231">
        <f t="shared" si="4"/>
        <v>0</v>
      </c>
      <c r="W1004" s="231" t="str">
        <f t="shared" si="5"/>
        <v/>
      </c>
      <c r="X1004" s="231">
        <f t="shared" si="6"/>
        <v>0</v>
      </c>
      <c r="Y1004" s="231" t="str">
        <f t="shared" si="7"/>
        <v/>
      </c>
      <c r="Z1004" s="232" t="str">
        <f t="shared" si="8"/>
        <v/>
      </c>
    </row>
    <row r="1005" ht="15.75" customHeight="1">
      <c r="A1005" s="112"/>
      <c r="B1005" s="244"/>
      <c r="C1005" s="245"/>
      <c r="D1005" s="245"/>
      <c r="E1005" s="220" t="str">
        <f>IF($D1005="","",VLOOKUP($D1005,DMKH!$A$9:$D$50006,2,0))</f>
        <v/>
      </c>
      <c r="F1005" s="220" t="str">
        <f>IF($D1005="","",VLOOKUP($D1005,DMKH!$A$9:$D$50006,3,0))</f>
        <v/>
      </c>
      <c r="G1005" s="220" t="str">
        <f>IF($D1005="","",VLOOKUP($D1005,DMKH!$A$9:$D$50006,4,0))</f>
        <v/>
      </c>
      <c r="H1005" s="113"/>
      <c r="I1005" s="113"/>
      <c r="J1005" s="113"/>
      <c r="K1005" s="112"/>
      <c r="L1005" s="224" t="str">
        <f>IF($K1005="","",VLOOKUP($K1005,'Tong hop'!$A$10:$O$50000,2,0))</f>
        <v/>
      </c>
      <c r="M1005" s="225" t="str">
        <f>IF($K1005="","",VLOOKUP($K1005,'Tong hop'!$A$10:$O$50000,3,0))</f>
        <v/>
      </c>
      <c r="N1005" s="246"/>
      <c r="O1005" s="227" t="str">
        <f t="shared" si="2"/>
        <v/>
      </c>
      <c r="P1005" s="158"/>
      <c r="Q1005" s="247"/>
      <c r="R1005" s="229" t="str">
        <f>IF(LEFT(A1005,2)="PX",IF(K1005="",0,VLOOKUP(K1005,'Tong hop'!$N$10:$O$50000,2,0)),"")</f>
        <v/>
      </c>
      <c r="S1005" s="230">
        <f t="shared" si="3"/>
        <v>0</v>
      </c>
      <c r="T1005" s="229" t="str">
        <f>IF($K1005="","",VLOOKUP($K1005,'Tong hop'!$A$10:$K$50000,10,0))</f>
        <v/>
      </c>
      <c r="U1005" s="230" t="str">
        <f>IF($K1005="","",VLOOKUP($K1005,'Tong hop'!$A$10:$K$50000,11,0))</f>
        <v/>
      </c>
      <c r="V1005" s="231">
        <f t="shared" si="4"/>
        <v>0</v>
      </c>
      <c r="W1005" s="231" t="str">
        <f t="shared" si="5"/>
        <v/>
      </c>
      <c r="X1005" s="231">
        <f t="shared" si="6"/>
        <v>0</v>
      </c>
      <c r="Y1005" s="231" t="str">
        <f t="shared" si="7"/>
        <v/>
      </c>
      <c r="Z1005" s="232" t="str">
        <f t="shared" si="8"/>
        <v/>
      </c>
    </row>
    <row r="1006" ht="15.75" customHeight="1">
      <c r="A1006" s="112"/>
      <c r="B1006" s="244"/>
      <c r="C1006" s="245"/>
      <c r="D1006" s="245"/>
      <c r="E1006" s="220" t="str">
        <f>IF($D1006="","",VLOOKUP($D1006,DMKH!$A$9:$D$50006,2,0))</f>
        <v/>
      </c>
      <c r="F1006" s="220" t="str">
        <f>IF($D1006="","",VLOOKUP($D1006,DMKH!$A$9:$D$50006,3,0))</f>
        <v/>
      </c>
      <c r="G1006" s="220" t="str">
        <f>IF($D1006="","",VLOOKUP($D1006,DMKH!$A$9:$D$50006,4,0))</f>
        <v/>
      </c>
      <c r="H1006" s="113"/>
      <c r="I1006" s="113"/>
      <c r="J1006" s="113"/>
      <c r="K1006" s="112"/>
      <c r="L1006" s="224" t="str">
        <f>IF($K1006="","",VLOOKUP($K1006,'Tong hop'!$A$10:$O$50000,2,0))</f>
        <v/>
      </c>
      <c r="M1006" s="225" t="str">
        <f>IF($K1006="","",VLOOKUP($K1006,'Tong hop'!$A$10:$O$50000,3,0))</f>
        <v/>
      </c>
      <c r="N1006" s="246"/>
      <c r="O1006" s="227" t="str">
        <f t="shared" si="2"/>
        <v/>
      </c>
      <c r="P1006" s="158"/>
      <c r="Q1006" s="247"/>
      <c r="R1006" s="229" t="str">
        <f>IF(LEFT(A1006,2)="PX",IF(K1006="",0,VLOOKUP(K1006,'Tong hop'!$N$10:$O$50000,2,0)),"")</f>
        <v/>
      </c>
      <c r="S1006" s="230">
        <f t="shared" si="3"/>
        <v>0</v>
      </c>
      <c r="T1006" s="229" t="str">
        <f>IF($K1006="","",VLOOKUP($K1006,'Tong hop'!$A$10:$K$50000,10,0))</f>
        <v/>
      </c>
      <c r="U1006" s="230" t="str">
        <f>IF($K1006="","",VLOOKUP($K1006,'Tong hop'!$A$10:$K$50000,11,0))</f>
        <v/>
      </c>
      <c r="V1006" s="231">
        <f t="shared" si="4"/>
        <v>0</v>
      </c>
      <c r="W1006" s="231" t="str">
        <f t="shared" si="5"/>
        <v/>
      </c>
      <c r="X1006" s="231">
        <f t="shared" si="6"/>
        <v>0</v>
      </c>
      <c r="Y1006" s="231" t="str">
        <f t="shared" si="7"/>
        <v/>
      </c>
      <c r="Z1006" s="232" t="str">
        <f t="shared" si="8"/>
        <v/>
      </c>
    </row>
    <row r="1007" ht="15.75" customHeight="1">
      <c r="A1007" s="112"/>
      <c r="B1007" s="244"/>
      <c r="C1007" s="245"/>
      <c r="D1007" s="245"/>
      <c r="E1007" s="220" t="str">
        <f>IF($D1007="","",VLOOKUP($D1007,DMKH!$A$9:$D$50006,2,0))</f>
        <v/>
      </c>
      <c r="F1007" s="220" t="str">
        <f>IF($D1007="","",VLOOKUP($D1007,DMKH!$A$9:$D$50006,3,0))</f>
        <v/>
      </c>
      <c r="G1007" s="220" t="str">
        <f>IF($D1007="","",VLOOKUP($D1007,DMKH!$A$9:$D$50006,4,0))</f>
        <v/>
      </c>
      <c r="H1007" s="113"/>
      <c r="I1007" s="113"/>
      <c r="J1007" s="113"/>
      <c r="K1007" s="112"/>
      <c r="L1007" s="224" t="str">
        <f>IF($K1007="","",VLOOKUP($K1007,'Tong hop'!$A$10:$O$50000,2,0))</f>
        <v/>
      </c>
      <c r="M1007" s="225" t="str">
        <f>IF($K1007="","",VLOOKUP($K1007,'Tong hop'!$A$10:$O$50000,3,0))</f>
        <v/>
      </c>
      <c r="N1007" s="246"/>
      <c r="O1007" s="227" t="str">
        <f t="shared" si="2"/>
        <v/>
      </c>
      <c r="P1007" s="158"/>
      <c r="Q1007" s="247"/>
      <c r="R1007" s="229" t="str">
        <f>IF(LEFT(A1007,2)="PX",IF(K1007="",0,VLOOKUP(K1007,'Tong hop'!$N$10:$O$50000,2,0)),"")</f>
        <v/>
      </c>
      <c r="S1007" s="230">
        <f t="shared" si="3"/>
        <v>0</v>
      </c>
      <c r="T1007" s="229" t="str">
        <f>IF($K1007="","",VLOOKUP($K1007,'Tong hop'!$A$10:$K$50000,10,0))</f>
        <v/>
      </c>
      <c r="U1007" s="230" t="str">
        <f>IF($K1007="","",VLOOKUP($K1007,'Tong hop'!$A$10:$K$50000,11,0))</f>
        <v/>
      </c>
      <c r="V1007" s="231">
        <f t="shared" si="4"/>
        <v>0</v>
      </c>
      <c r="W1007" s="231" t="str">
        <f t="shared" si="5"/>
        <v/>
      </c>
      <c r="X1007" s="231">
        <f t="shared" si="6"/>
        <v>0</v>
      </c>
      <c r="Y1007" s="231" t="str">
        <f t="shared" si="7"/>
        <v/>
      </c>
      <c r="Z1007" s="232" t="str">
        <f t="shared" si="8"/>
        <v/>
      </c>
    </row>
    <row r="1008" ht="15.75" customHeight="1">
      <c r="A1008" s="112"/>
      <c r="B1008" s="244"/>
      <c r="C1008" s="245"/>
      <c r="D1008" s="245"/>
      <c r="E1008" s="220" t="str">
        <f>IF($D1008="","",VLOOKUP($D1008,DMKH!$A$9:$D$50006,2,0))</f>
        <v/>
      </c>
      <c r="F1008" s="220" t="str">
        <f>IF($D1008="","",VLOOKUP($D1008,DMKH!$A$9:$D$50006,3,0))</f>
        <v/>
      </c>
      <c r="G1008" s="220" t="str">
        <f>IF($D1008="","",VLOOKUP($D1008,DMKH!$A$9:$D$50006,4,0))</f>
        <v/>
      </c>
      <c r="H1008" s="113"/>
      <c r="I1008" s="113"/>
      <c r="J1008" s="113"/>
      <c r="K1008" s="112"/>
      <c r="L1008" s="224" t="str">
        <f>IF($K1008="","",VLOOKUP($K1008,'Tong hop'!$A$10:$O$50000,2,0))</f>
        <v/>
      </c>
      <c r="M1008" s="225" t="str">
        <f>IF($K1008="","",VLOOKUP($K1008,'Tong hop'!$A$10:$O$50000,3,0))</f>
        <v/>
      </c>
      <c r="N1008" s="246"/>
      <c r="O1008" s="227" t="str">
        <f t="shared" si="2"/>
        <v/>
      </c>
      <c r="P1008" s="158"/>
      <c r="Q1008" s="247"/>
      <c r="R1008" s="229" t="str">
        <f>IF(LEFT(A1008,2)="PX",IF(K1008="",0,VLOOKUP(K1008,'Tong hop'!$N$10:$O$50000,2,0)),"")</f>
        <v/>
      </c>
      <c r="S1008" s="230">
        <f t="shared" si="3"/>
        <v>0</v>
      </c>
      <c r="T1008" s="229" t="str">
        <f>IF($K1008="","",VLOOKUP($K1008,'Tong hop'!$A$10:$K$50000,10,0))</f>
        <v/>
      </c>
      <c r="U1008" s="230" t="str">
        <f>IF($K1008="","",VLOOKUP($K1008,'Tong hop'!$A$10:$K$50000,11,0))</f>
        <v/>
      </c>
      <c r="V1008" s="231">
        <f t="shared" si="4"/>
        <v>0</v>
      </c>
      <c r="W1008" s="231" t="str">
        <f t="shared" si="5"/>
        <v/>
      </c>
      <c r="X1008" s="231">
        <f t="shared" si="6"/>
        <v>0</v>
      </c>
      <c r="Y1008" s="231" t="str">
        <f t="shared" si="7"/>
        <v/>
      </c>
      <c r="Z1008" s="232" t="str">
        <f t="shared" si="8"/>
        <v/>
      </c>
    </row>
    <row r="1009" ht="15.75" customHeight="1">
      <c r="A1009" s="112"/>
      <c r="B1009" s="244"/>
      <c r="C1009" s="245"/>
      <c r="D1009" s="245"/>
      <c r="E1009" s="220" t="str">
        <f>IF($D1009="","",VLOOKUP($D1009,DMKH!$A$9:$D$50006,2,0))</f>
        <v/>
      </c>
      <c r="F1009" s="220" t="str">
        <f>IF($D1009="","",VLOOKUP($D1009,DMKH!$A$9:$D$50006,3,0))</f>
        <v/>
      </c>
      <c r="G1009" s="220" t="str">
        <f>IF($D1009="","",VLOOKUP($D1009,DMKH!$A$9:$D$50006,4,0))</f>
        <v/>
      </c>
      <c r="H1009" s="113"/>
      <c r="I1009" s="113"/>
      <c r="J1009" s="113"/>
      <c r="K1009" s="112"/>
      <c r="L1009" s="224" t="str">
        <f>IF($K1009="","",VLOOKUP($K1009,'Tong hop'!$A$10:$O$50000,2,0))</f>
        <v/>
      </c>
      <c r="M1009" s="225" t="str">
        <f>IF($K1009="","",VLOOKUP($K1009,'Tong hop'!$A$10:$O$50000,3,0))</f>
        <v/>
      </c>
      <c r="N1009" s="246"/>
      <c r="O1009" s="227" t="str">
        <f t="shared" si="2"/>
        <v/>
      </c>
      <c r="P1009" s="158"/>
      <c r="Q1009" s="247"/>
      <c r="R1009" s="229" t="str">
        <f>IF(LEFT(A1009,2)="PX",IF(K1009="",0,VLOOKUP(K1009,'Tong hop'!$N$10:$O$50000,2,0)),"")</f>
        <v/>
      </c>
      <c r="S1009" s="230">
        <f t="shared" si="3"/>
        <v>0</v>
      </c>
      <c r="T1009" s="229" t="str">
        <f>IF($K1009="","",VLOOKUP($K1009,'Tong hop'!$A$10:$K$50000,10,0))</f>
        <v/>
      </c>
      <c r="U1009" s="230" t="str">
        <f>IF($K1009="","",VLOOKUP($K1009,'Tong hop'!$A$10:$K$50000,11,0))</f>
        <v/>
      </c>
      <c r="V1009" s="231">
        <f t="shared" si="4"/>
        <v>0</v>
      </c>
      <c r="W1009" s="231" t="str">
        <f t="shared" si="5"/>
        <v/>
      </c>
      <c r="X1009" s="231">
        <f t="shared" si="6"/>
        <v>0</v>
      </c>
      <c r="Y1009" s="231" t="str">
        <f t="shared" si="7"/>
        <v/>
      </c>
      <c r="Z1009" s="232" t="str">
        <f t="shared" si="8"/>
        <v/>
      </c>
    </row>
    <row r="1010" ht="15.75" customHeight="1">
      <c r="A1010" s="112"/>
      <c r="B1010" s="244"/>
      <c r="C1010" s="245"/>
      <c r="D1010" s="245"/>
      <c r="E1010" s="220" t="str">
        <f>IF($D1010="","",VLOOKUP($D1010,DMKH!$A$9:$D$50006,2,0))</f>
        <v/>
      </c>
      <c r="F1010" s="220" t="str">
        <f>IF($D1010="","",VLOOKUP($D1010,DMKH!$A$9:$D$50006,3,0))</f>
        <v/>
      </c>
      <c r="G1010" s="220" t="str">
        <f>IF($D1010="","",VLOOKUP($D1010,DMKH!$A$9:$D$50006,4,0))</f>
        <v/>
      </c>
      <c r="H1010" s="113"/>
      <c r="I1010" s="113"/>
      <c r="J1010" s="113"/>
      <c r="K1010" s="112"/>
      <c r="L1010" s="224" t="str">
        <f>IF($K1010="","",VLOOKUP($K1010,'Tong hop'!$A$10:$O$50000,2,0))</f>
        <v/>
      </c>
      <c r="M1010" s="225" t="str">
        <f>IF($K1010="","",VLOOKUP($K1010,'Tong hop'!$A$10:$O$50000,3,0))</f>
        <v/>
      </c>
      <c r="N1010" s="246"/>
      <c r="O1010" s="227" t="str">
        <f t="shared" si="2"/>
        <v/>
      </c>
      <c r="P1010" s="158"/>
      <c r="Q1010" s="247"/>
      <c r="R1010" s="229" t="str">
        <f>IF(LEFT(A1010,2)="PX",IF(K1010="",0,VLOOKUP(K1010,'Tong hop'!$N$10:$O$50000,2,0)),"")</f>
        <v/>
      </c>
      <c r="S1010" s="230">
        <f t="shared" si="3"/>
        <v>0</v>
      </c>
      <c r="T1010" s="229" t="str">
        <f>IF($K1010="","",VLOOKUP($K1010,'Tong hop'!$A$10:$K$50000,10,0))</f>
        <v/>
      </c>
      <c r="U1010" s="230" t="str">
        <f>IF($K1010="","",VLOOKUP($K1010,'Tong hop'!$A$10:$K$50000,11,0))</f>
        <v/>
      </c>
      <c r="V1010" s="231">
        <f t="shared" si="4"/>
        <v>0</v>
      </c>
      <c r="W1010" s="231" t="str">
        <f t="shared" si="5"/>
        <v/>
      </c>
      <c r="X1010" s="231">
        <f t="shared" si="6"/>
        <v>0</v>
      </c>
      <c r="Y1010" s="231" t="str">
        <f t="shared" si="7"/>
        <v/>
      </c>
      <c r="Z1010" s="232" t="str">
        <f t="shared" si="8"/>
        <v/>
      </c>
    </row>
    <row r="1011" ht="15.75" customHeight="1">
      <c r="A1011" s="112"/>
      <c r="B1011" s="244"/>
      <c r="C1011" s="245"/>
      <c r="D1011" s="245"/>
      <c r="E1011" s="220" t="str">
        <f>IF($D1011="","",VLOOKUP($D1011,DMKH!$A$9:$D$50006,2,0))</f>
        <v/>
      </c>
      <c r="F1011" s="220" t="str">
        <f>IF($D1011="","",VLOOKUP($D1011,DMKH!$A$9:$D$50006,3,0))</f>
        <v/>
      </c>
      <c r="G1011" s="220" t="str">
        <f>IF($D1011="","",VLOOKUP($D1011,DMKH!$A$9:$D$50006,4,0))</f>
        <v/>
      </c>
      <c r="H1011" s="113"/>
      <c r="I1011" s="113"/>
      <c r="J1011" s="113"/>
      <c r="K1011" s="112"/>
      <c r="L1011" s="224" t="str">
        <f>IF($K1011="","",VLOOKUP($K1011,'Tong hop'!$A$10:$O$50000,2,0))</f>
        <v/>
      </c>
      <c r="M1011" s="225" t="str">
        <f>IF($K1011="","",VLOOKUP($K1011,'Tong hop'!$A$10:$O$50000,3,0))</f>
        <v/>
      </c>
      <c r="N1011" s="246"/>
      <c r="O1011" s="227" t="str">
        <f t="shared" si="2"/>
        <v/>
      </c>
      <c r="P1011" s="158"/>
      <c r="Q1011" s="247"/>
      <c r="R1011" s="229" t="str">
        <f>IF(LEFT(A1011,2)="PX",IF(K1011="",0,VLOOKUP(K1011,'Tong hop'!$N$10:$O$50000,2,0)),"")</f>
        <v/>
      </c>
      <c r="S1011" s="230">
        <f t="shared" si="3"/>
        <v>0</v>
      </c>
      <c r="T1011" s="229" t="str">
        <f>IF($K1011="","",VLOOKUP($K1011,'Tong hop'!$A$10:$K$50000,10,0))</f>
        <v/>
      </c>
      <c r="U1011" s="230" t="str">
        <f>IF($K1011="","",VLOOKUP($K1011,'Tong hop'!$A$10:$K$50000,11,0))</f>
        <v/>
      </c>
      <c r="V1011" s="231">
        <f t="shared" si="4"/>
        <v>0</v>
      </c>
      <c r="W1011" s="231" t="str">
        <f t="shared" si="5"/>
        <v/>
      </c>
      <c r="X1011" s="231">
        <f t="shared" si="6"/>
        <v>0</v>
      </c>
      <c r="Y1011" s="231" t="str">
        <f t="shared" si="7"/>
        <v/>
      </c>
      <c r="Z1011" s="232" t="str">
        <f t="shared" si="8"/>
        <v/>
      </c>
    </row>
    <row r="1012" ht="15.75" customHeight="1">
      <c r="A1012" s="112"/>
      <c r="B1012" s="244"/>
      <c r="C1012" s="245"/>
      <c r="D1012" s="245"/>
      <c r="E1012" s="220" t="str">
        <f>IF($D1012="","",VLOOKUP($D1012,DMKH!$A$9:$D$50006,2,0))</f>
        <v/>
      </c>
      <c r="F1012" s="220" t="str">
        <f>IF($D1012="","",VLOOKUP($D1012,DMKH!$A$9:$D$50006,3,0))</f>
        <v/>
      </c>
      <c r="G1012" s="220" t="str">
        <f>IF($D1012="","",VLOOKUP($D1012,DMKH!$A$9:$D$50006,4,0))</f>
        <v/>
      </c>
      <c r="H1012" s="113"/>
      <c r="I1012" s="113"/>
      <c r="J1012" s="113"/>
      <c r="K1012" s="112"/>
      <c r="L1012" s="224" t="str">
        <f>IF($K1012="","",VLOOKUP($K1012,'Tong hop'!$A$10:$O$50000,2,0))</f>
        <v/>
      </c>
      <c r="M1012" s="225" t="str">
        <f>IF($K1012="","",VLOOKUP($K1012,'Tong hop'!$A$10:$O$50000,3,0))</f>
        <v/>
      </c>
      <c r="N1012" s="246"/>
      <c r="O1012" s="227" t="str">
        <f t="shared" si="2"/>
        <v/>
      </c>
      <c r="P1012" s="158"/>
      <c r="Q1012" s="247"/>
      <c r="R1012" s="229" t="str">
        <f>IF(LEFT(A1012,2)="PX",IF(K1012="",0,VLOOKUP(K1012,'Tong hop'!$N$10:$O$50000,2,0)),"")</f>
        <v/>
      </c>
      <c r="S1012" s="230">
        <f t="shared" si="3"/>
        <v>0</v>
      </c>
      <c r="T1012" s="229" t="str">
        <f>IF($K1012="","",VLOOKUP($K1012,'Tong hop'!$A$10:$K$50000,10,0))</f>
        <v/>
      </c>
      <c r="U1012" s="230" t="str">
        <f>IF($K1012="","",VLOOKUP($K1012,'Tong hop'!$A$10:$K$50000,11,0))</f>
        <v/>
      </c>
      <c r="V1012" s="231">
        <f t="shared" si="4"/>
        <v>0</v>
      </c>
      <c r="W1012" s="231" t="str">
        <f t="shared" si="5"/>
        <v/>
      </c>
      <c r="X1012" s="231">
        <f t="shared" si="6"/>
        <v>0</v>
      </c>
      <c r="Y1012" s="231" t="str">
        <f t="shared" si="7"/>
        <v/>
      </c>
      <c r="Z1012" s="232" t="str">
        <f t="shared" si="8"/>
        <v/>
      </c>
    </row>
    <row r="1013" ht="15.75" customHeight="1">
      <c r="A1013" s="112"/>
      <c r="B1013" s="244"/>
      <c r="C1013" s="245"/>
      <c r="D1013" s="245"/>
      <c r="E1013" s="220" t="str">
        <f>IF($D1013="","",VLOOKUP($D1013,DMKH!$A$9:$D$50006,2,0))</f>
        <v/>
      </c>
      <c r="F1013" s="220" t="str">
        <f>IF($D1013="","",VLOOKUP($D1013,DMKH!$A$9:$D$50006,3,0))</f>
        <v/>
      </c>
      <c r="G1013" s="220" t="str">
        <f>IF($D1013="","",VLOOKUP($D1013,DMKH!$A$9:$D$50006,4,0))</f>
        <v/>
      </c>
      <c r="H1013" s="113"/>
      <c r="I1013" s="113"/>
      <c r="J1013" s="113"/>
      <c r="K1013" s="112"/>
      <c r="L1013" s="224" t="str">
        <f>IF($K1013="","",VLOOKUP($K1013,'Tong hop'!$A$10:$O$50000,2,0))</f>
        <v/>
      </c>
      <c r="M1013" s="225" t="str">
        <f>IF($K1013="","",VLOOKUP($K1013,'Tong hop'!$A$10:$O$50000,3,0))</f>
        <v/>
      </c>
      <c r="N1013" s="246"/>
      <c r="O1013" s="227" t="str">
        <f t="shared" si="2"/>
        <v/>
      </c>
      <c r="P1013" s="158"/>
      <c r="Q1013" s="247"/>
      <c r="R1013" s="229" t="str">
        <f>IF(LEFT(A1013,2)="PX",IF(K1013="",0,VLOOKUP(K1013,'Tong hop'!$N$10:$O$50000,2,0)),"")</f>
        <v/>
      </c>
      <c r="S1013" s="230">
        <f t="shared" si="3"/>
        <v>0</v>
      </c>
      <c r="T1013" s="229" t="str">
        <f>IF($K1013="","",VLOOKUP($K1013,'Tong hop'!$A$10:$K$50000,10,0))</f>
        <v/>
      </c>
      <c r="U1013" s="230" t="str">
        <f>IF($K1013="","",VLOOKUP($K1013,'Tong hop'!$A$10:$K$50000,11,0))</f>
        <v/>
      </c>
      <c r="V1013" s="231">
        <f t="shared" si="4"/>
        <v>0</v>
      </c>
      <c r="W1013" s="231" t="str">
        <f t="shared" si="5"/>
        <v/>
      </c>
      <c r="X1013" s="231">
        <f t="shared" si="6"/>
        <v>0</v>
      </c>
      <c r="Y1013" s="231" t="str">
        <f t="shared" si="7"/>
        <v/>
      </c>
      <c r="Z1013" s="232" t="str">
        <f t="shared" si="8"/>
        <v/>
      </c>
    </row>
    <row r="1014" ht="15.75" customHeight="1">
      <c r="A1014" s="112"/>
      <c r="B1014" s="244"/>
      <c r="C1014" s="245"/>
      <c r="D1014" s="245"/>
      <c r="E1014" s="220" t="str">
        <f>IF($D1014="","",VLOOKUP($D1014,DMKH!$A$9:$D$50006,2,0))</f>
        <v/>
      </c>
      <c r="F1014" s="220" t="str">
        <f>IF($D1014="","",VLOOKUP($D1014,DMKH!$A$9:$D$50006,3,0))</f>
        <v/>
      </c>
      <c r="G1014" s="220" t="str">
        <f>IF($D1014="","",VLOOKUP($D1014,DMKH!$A$9:$D$50006,4,0))</f>
        <v/>
      </c>
      <c r="H1014" s="113"/>
      <c r="I1014" s="113"/>
      <c r="J1014" s="113"/>
      <c r="K1014" s="112"/>
      <c r="L1014" s="224" t="str">
        <f>IF($K1014="","",VLOOKUP($K1014,'Tong hop'!$A$10:$O$50000,2,0))</f>
        <v/>
      </c>
      <c r="M1014" s="225" t="str">
        <f>IF($K1014="","",VLOOKUP($K1014,'Tong hop'!$A$10:$O$50000,3,0))</f>
        <v/>
      </c>
      <c r="N1014" s="246"/>
      <c r="O1014" s="227" t="str">
        <f t="shared" si="2"/>
        <v/>
      </c>
      <c r="P1014" s="158"/>
      <c r="Q1014" s="247"/>
      <c r="R1014" s="229" t="str">
        <f>IF(LEFT(A1014,2)="PX",IF(K1014="",0,VLOOKUP(K1014,'Tong hop'!$N$10:$O$50000,2,0)),"")</f>
        <v/>
      </c>
      <c r="S1014" s="230">
        <f t="shared" si="3"/>
        <v>0</v>
      </c>
      <c r="T1014" s="229" t="str">
        <f>IF($K1014="","",VLOOKUP($K1014,'Tong hop'!$A$10:$K$50000,10,0))</f>
        <v/>
      </c>
      <c r="U1014" s="230" t="str">
        <f>IF($K1014="","",VLOOKUP($K1014,'Tong hop'!$A$10:$K$50000,11,0))</f>
        <v/>
      </c>
      <c r="V1014" s="231">
        <f t="shared" si="4"/>
        <v>0</v>
      </c>
      <c r="W1014" s="231" t="str">
        <f t="shared" si="5"/>
        <v/>
      </c>
      <c r="X1014" s="231">
        <f t="shared" si="6"/>
        <v>0</v>
      </c>
      <c r="Y1014" s="231" t="str">
        <f t="shared" si="7"/>
        <v/>
      </c>
      <c r="Z1014" s="232" t="str">
        <f t="shared" si="8"/>
        <v/>
      </c>
    </row>
    <row r="1015" ht="15.75" customHeight="1">
      <c r="A1015" s="112"/>
      <c r="B1015" s="244"/>
      <c r="C1015" s="245"/>
      <c r="D1015" s="245"/>
      <c r="E1015" s="220" t="str">
        <f>IF($D1015="","",VLOOKUP($D1015,DMKH!$A$9:$D$50006,2,0))</f>
        <v/>
      </c>
      <c r="F1015" s="220" t="str">
        <f>IF($D1015="","",VLOOKUP($D1015,DMKH!$A$9:$D$50006,3,0))</f>
        <v/>
      </c>
      <c r="G1015" s="220" t="str">
        <f>IF($D1015="","",VLOOKUP($D1015,DMKH!$A$9:$D$50006,4,0))</f>
        <v/>
      </c>
      <c r="H1015" s="113"/>
      <c r="I1015" s="113"/>
      <c r="J1015" s="113"/>
      <c r="K1015" s="112"/>
      <c r="L1015" s="224" t="str">
        <f>IF($K1015="","",VLOOKUP($K1015,'Tong hop'!$A$10:$O$50000,2,0))</f>
        <v/>
      </c>
      <c r="M1015" s="225" t="str">
        <f>IF($K1015="","",VLOOKUP($K1015,'Tong hop'!$A$10:$O$50000,3,0))</f>
        <v/>
      </c>
      <c r="N1015" s="246"/>
      <c r="O1015" s="227" t="str">
        <f t="shared" si="2"/>
        <v/>
      </c>
      <c r="P1015" s="158"/>
      <c r="Q1015" s="247"/>
      <c r="R1015" s="229" t="str">
        <f>IF(LEFT(A1015,2)="PX",IF(K1015="",0,VLOOKUP(K1015,'Tong hop'!$N$10:$O$50000,2,0)),"")</f>
        <v/>
      </c>
      <c r="S1015" s="230">
        <f t="shared" si="3"/>
        <v>0</v>
      </c>
      <c r="T1015" s="229" t="str">
        <f>IF($K1015="","",VLOOKUP($K1015,'Tong hop'!$A$10:$K$50000,10,0))</f>
        <v/>
      </c>
      <c r="U1015" s="230" t="str">
        <f>IF($K1015="","",VLOOKUP($K1015,'Tong hop'!$A$10:$K$50000,11,0))</f>
        <v/>
      </c>
      <c r="V1015" s="231">
        <f t="shared" si="4"/>
        <v>0</v>
      </c>
      <c r="W1015" s="231" t="str">
        <f t="shared" si="5"/>
        <v/>
      </c>
      <c r="X1015" s="231">
        <f t="shared" si="6"/>
        <v>0</v>
      </c>
      <c r="Y1015" s="231" t="str">
        <f t="shared" si="7"/>
        <v/>
      </c>
      <c r="Z1015" s="232" t="str">
        <f t="shared" si="8"/>
        <v/>
      </c>
    </row>
    <row r="1016" ht="15.75" customHeight="1">
      <c r="A1016" s="112"/>
      <c r="B1016" s="244"/>
      <c r="C1016" s="245"/>
      <c r="D1016" s="245"/>
      <c r="E1016" s="220" t="str">
        <f>IF($D1016="","",VLOOKUP($D1016,DMKH!$A$9:$D$50006,2,0))</f>
        <v/>
      </c>
      <c r="F1016" s="220" t="str">
        <f>IF($D1016="","",VLOOKUP($D1016,DMKH!$A$9:$D$50006,3,0))</f>
        <v/>
      </c>
      <c r="G1016" s="220" t="str">
        <f>IF($D1016="","",VLOOKUP($D1016,DMKH!$A$9:$D$50006,4,0))</f>
        <v/>
      </c>
      <c r="H1016" s="113"/>
      <c r="I1016" s="113"/>
      <c r="J1016" s="113"/>
      <c r="K1016" s="112"/>
      <c r="L1016" s="224" t="str">
        <f>IF($K1016="","",VLOOKUP($K1016,'Tong hop'!$A$10:$O$50000,2,0))</f>
        <v/>
      </c>
      <c r="M1016" s="225" t="str">
        <f>IF($K1016="","",VLOOKUP($K1016,'Tong hop'!$A$10:$O$50000,3,0))</f>
        <v/>
      </c>
      <c r="N1016" s="246"/>
      <c r="O1016" s="227" t="str">
        <f t="shared" si="2"/>
        <v/>
      </c>
      <c r="P1016" s="158"/>
      <c r="Q1016" s="247"/>
      <c r="R1016" s="229" t="str">
        <f>IF(LEFT(A1016,2)="PX",IF(K1016="",0,VLOOKUP(K1016,'Tong hop'!$N$10:$O$50000,2,0)),"")</f>
        <v/>
      </c>
      <c r="S1016" s="230">
        <f t="shared" si="3"/>
        <v>0</v>
      </c>
      <c r="T1016" s="229" t="str">
        <f>IF($K1016="","",VLOOKUP($K1016,'Tong hop'!$A$10:$K$50000,10,0))</f>
        <v/>
      </c>
      <c r="U1016" s="230" t="str">
        <f>IF($K1016="","",VLOOKUP($K1016,'Tong hop'!$A$10:$K$50000,11,0))</f>
        <v/>
      </c>
      <c r="V1016" s="231">
        <f t="shared" si="4"/>
        <v>0</v>
      </c>
      <c r="W1016" s="231" t="str">
        <f t="shared" si="5"/>
        <v/>
      </c>
      <c r="X1016" s="231">
        <f t="shared" si="6"/>
        <v>0</v>
      </c>
      <c r="Y1016" s="231" t="str">
        <f t="shared" si="7"/>
        <v/>
      </c>
      <c r="Z1016" s="232" t="str">
        <f t="shared" si="8"/>
        <v/>
      </c>
    </row>
    <row r="1017" ht="15.75" customHeight="1">
      <c r="A1017" s="112"/>
      <c r="B1017" s="244"/>
      <c r="C1017" s="245"/>
      <c r="D1017" s="245"/>
      <c r="E1017" s="220" t="str">
        <f>IF($D1017="","",VLOOKUP($D1017,DMKH!$A$9:$D$50006,2,0))</f>
        <v/>
      </c>
      <c r="F1017" s="220" t="str">
        <f>IF($D1017="","",VLOOKUP($D1017,DMKH!$A$9:$D$50006,3,0))</f>
        <v/>
      </c>
      <c r="G1017" s="220" t="str">
        <f>IF($D1017="","",VLOOKUP($D1017,DMKH!$A$9:$D$50006,4,0))</f>
        <v/>
      </c>
      <c r="H1017" s="113"/>
      <c r="I1017" s="113"/>
      <c r="J1017" s="113"/>
      <c r="K1017" s="112"/>
      <c r="L1017" s="224" t="str">
        <f>IF($K1017="","",VLOOKUP($K1017,'Tong hop'!$A$10:$O$50000,2,0))</f>
        <v/>
      </c>
      <c r="M1017" s="225" t="str">
        <f>IF($K1017="","",VLOOKUP($K1017,'Tong hop'!$A$10:$O$50000,3,0))</f>
        <v/>
      </c>
      <c r="N1017" s="246"/>
      <c r="O1017" s="227" t="str">
        <f t="shared" si="2"/>
        <v/>
      </c>
      <c r="P1017" s="158"/>
      <c r="Q1017" s="247"/>
      <c r="R1017" s="229" t="str">
        <f>IF(LEFT(A1017,2)="PX",IF(K1017="",0,VLOOKUP(K1017,'Tong hop'!$N$10:$O$50000,2,0)),"")</f>
        <v/>
      </c>
      <c r="S1017" s="230">
        <f t="shared" si="3"/>
        <v>0</v>
      </c>
      <c r="T1017" s="229" t="str">
        <f>IF($K1017="","",VLOOKUP($K1017,'Tong hop'!$A$10:$K$50000,10,0))</f>
        <v/>
      </c>
      <c r="U1017" s="230" t="str">
        <f>IF($K1017="","",VLOOKUP($K1017,'Tong hop'!$A$10:$K$50000,11,0))</f>
        <v/>
      </c>
      <c r="V1017" s="231">
        <f t="shared" si="4"/>
        <v>0</v>
      </c>
      <c r="W1017" s="231" t="str">
        <f t="shared" si="5"/>
        <v/>
      </c>
      <c r="X1017" s="231">
        <f t="shared" si="6"/>
        <v>0</v>
      </c>
      <c r="Y1017" s="231" t="str">
        <f t="shared" si="7"/>
        <v/>
      </c>
      <c r="Z1017" s="232" t="str">
        <f t="shared" si="8"/>
        <v/>
      </c>
    </row>
    <row r="1018" ht="15.75" customHeight="1">
      <c r="A1018" s="112"/>
      <c r="B1018" s="244"/>
      <c r="C1018" s="245"/>
      <c r="D1018" s="245"/>
      <c r="E1018" s="220" t="str">
        <f>IF($D1018="","",VLOOKUP($D1018,DMKH!$A$9:$D$50006,2,0))</f>
        <v/>
      </c>
      <c r="F1018" s="220" t="str">
        <f>IF($D1018="","",VLOOKUP($D1018,DMKH!$A$9:$D$50006,3,0))</f>
        <v/>
      </c>
      <c r="G1018" s="220" t="str">
        <f>IF($D1018="","",VLOOKUP($D1018,DMKH!$A$9:$D$50006,4,0))</f>
        <v/>
      </c>
      <c r="H1018" s="113"/>
      <c r="I1018" s="113"/>
      <c r="J1018" s="113"/>
      <c r="K1018" s="112"/>
      <c r="L1018" s="224" t="str">
        <f>IF($K1018="","",VLOOKUP($K1018,'Tong hop'!$A$10:$O$50000,2,0))</f>
        <v/>
      </c>
      <c r="M1018" s="225" t="str">
        <f>IF($K1018="","",VLOOKUP($K1018,'Tong hop'!$A$10:$O$50000,3,0))</f>
        <v/>
      </c>
      <c r="N1018" s="246"/>
      <c r="O1018" s="227" t="str">
        <f t="shared" si="2"/>
        <v/>
      </c>
      <c r="P1018" s="158"/>
      <c r="Q1018" s="247"/>
      <c r="R1018" s="229" t="str">
        <f>IF(LEFT(A1018,2)="PX",IF(K1018="",0,VLOOKUP(K1018,'Tong hop'!$N$10:$O$50000,2,0)),"")</f>
        <v/>
      </c>
      <c r="S1018" s="230">
        <f t="shared" si="3"/>
        <v>0</v>
      </c>
      <c r="T1018" s="229" t="str">
        <f>IF($K1018="","",VLOOKUP($K1018,'Tong hop'!$A$10:$K$50000,10,0))</f>
        <v/>
      </c>
      <c r="U1018" s="230" t="str">
        <f>IF($K1018="","",VLOOKUP($K1018,'Tong hop'!$A$10:$K$50000,11,0))</f>
        <v/>
      </c>
      <c r="V1018" s="231">
        <f t="shared" si="4"/>
        <v>0</v>
      </c>
      <c r="W1018" s="231" t="str">
        <f t="shared" si="5"/>
        <v/>
      </c>
      <c r="X1018" s="231">
        <f t="shared" si="6"/>
        <v>0</v>
      </c>
      <c r="Y1018" s="231" t="str">
        <f t="shared" si="7"/>
        <v/>
      </c>
      <c r="Z1018" s="232" t="str">
        <f t="shared" si="8"/>
        <v/>
      </c>
    </row>
    <row r="1019" ht="15.75" customHeight="1">
      <c r="A1019" s="112"/>
      <c r="B1019" s="244"/>
      <c r="C1019" s="245"/>
      <c r="D1019" s="245"/>
      <c r="E1019" s="220" t="str">
        <f>IF($D1019="","",VLOOKUP($D1019,DMKH!$A$9:$D$50006,2,0))</f>
        <v/>
      </c>
      <c r="F1019" s="220" t="str">
        <f>IF($D1019="","",VLOOKUP($D1019,DMKH!$A$9:$D$50006,3,0))</f>
        <v/>
      </c>
      <c r="G1019" s="220" t="str">
        <f>IF($D1019="","",VLOOKUP($D1019,DMKH!$A$9:$D$50006,4,0))</f>
        <v/>
      </c>
      <c r="H1019" s="113"/>
      <c r="I1019" s="113"/>
      <c r="J1019" s="113"/>
      <c r="K1019" s="112"/>
      <c r="L1019" s="224" t="str">
        <f>IF($K1019="","",VLOOKUP($K1019,'Tong hop'!$A$10:$O$50000,2,0))</f>
        <v/>
      </c>
      <c r="M1019" s="225" t="str">
        <f>IF($K1019="","",VLOOKUP($K1019,'Tong hop'!$A$10:$O$50000,3,0))</f>
        <v/>
      </c>
      <c r="N1019" s="246"/>
      <c r="O1019" s="227" t="str">
        <f t="shared" si="2"/>
        <v/>
      </c>
      <c r="P1019" s="158"/>
      <c r="Q1019" s="247"/>
      <c r="R1019" s="229" t="str">
        <f>IF(LEFT(A1019,2)="PX",IF(K1019="",0,VLOOKUP(K1019,'Tong hop'!$N$10:$O$50000,2,0)),"")</f>
        <v/>
      </c>
      <c r="S1019" s="230">
        <f t="shared" si="3"/>
        <v>0</v>
      </c>
      <c r="T1019" s="229" t="str">
        <f>IF($K1019="","",VLOOKUP($K1019,'Tong hop'!$A$10:$K$50000,10,0))</f>
        <v/>
      </c>
      <c r="U1019" s="230" t="str">
        <f>IF($K1019="","",VLOOKUP($K1019,'Tong hop'!$A$10:$K$50000,11,0))</f>
        <v/>
      </c>
      <c r="V1019" s="231">
        <f t="shared" si="4"/>
        <v>0</v>
      </c>
      <c r="W1019" s="231" t="str">
        <f t="shared" si="5"/>
        <v/>
      </c>
      <c r="X1019" s="231">
        <f t="shared" si="6"/>
        <v>0</v>
      </c>
      <c r="Y1019" s="231" t="str">
        <f t="shared" si="7"/>
        <v/>
      </c>
      <c r="Z1019" s="232" t="str">
        <f t="shared" si="8"/>
        <v/>
      </c>
    </row>
    <row r="1020" ht="15.75" customHeight="1">
      <c r="A1020" s="112"/>
      <c r="B1020" s="244"/>
      <c r="C1020" s="245"/>
      <c r="D1020" s="245"/>
      <c r="E1020" s="220" t="str">
        <f>IF($D1020="","",VLOOKUP($D1020,DMKH!$A$9:$D$50006,2,0))</f>
        <v/>
      </c>
      <c r="F1020" s="220" t="str">
        <f>IF($D1020="","",VLOOKUP($D1020,DMKH!$A$9:$D$50006,3,0))</f>
        <v/>
      </c>
      <c r="G1020" s="220" t="str">
        <f>IF($D1020="","",VLOOKUP($D1020,DMKH!$A$9:$D$50006,4,0))</f>
        <v/>
      </c>
      <c r="H1020" s="113"/>
      <c r="I1020" s="113"/>
      <c r="J1020" s="113"/>
      <c r="K1020" s="112"/>
      <c r="L1020" s="224" t="str">
        <f>IF($K1020="","",VLOOKUP($K1020,'Tong hop'!$A$10:$O$50000,2,0))</f>
        <v/>
      </c>
      <c r="M1020" s="225" t="str">
        <f>IF($K1020="","",VLOOKUP($K1020,'Tong hop'!$A$10:$O$50000,3,0))</f>
        <v/>
      </c>
      <c r="N1020" s="246"/>
      <c r="O1020" s="227" t="str">
        <f t="shared" si="2"/>
        <v/>
      </c>
      <c r="P1020" s="158"/>
      <c r="Q1020" s="247"/>
      <c r="R1020" s="229" t="str">
        <f>IF(LEFT(A1020,2)="PX",IF(K1020="",0,VLOOKUP(K1020,'Tong hop'!$N$10:$O$50000,2,0)),"")</f>
        <v/>
      </c>
      <c r="S1020" s="230">
        <f t="shared" si="3"/>
        <v>0</v>
      </c>
      <c r="T1020" s="229" t="str">
        <f>IF($K1020="","",VLOOKUP($K1020,'Tong hop'!$A$10:$K$50000,10,0))</f>
        <v/>
      </c>
      <c r="U1020" s="230" t="str">
        <f>IF($K1020="","",VLOOKUP($K1020,'Tong hop'!$A$10:$K$50000,11,0))</f>
        <v/>
      </c>
      <c r="V1020" s="231">
        <f t="shared" si="4"/>
        <v>0</v>
      </c>
      <c r="W1020" s="231" t="str">
        <f t="shared" si="5"/>
        <v/>
      </c>
      <c r="X1020" s="231">
        <f t="shared" si="6"/>
        <v>0</v>
      </c>
      <c r="Y1020" s="231" t="str">
        <f t="shared" si="7"/>
        <v/>
      </c>
      <c r="Z1020" s="232" t="str">
        <f t="shared" si="8"/>
        <v/>
      </c>
    </row>
    <row r="1021" ht="15.75" customHeight="1">
      <c r="A1021" s="112"/>
      <c r="B1021" s="244"/>
      <c r="C1021" s="245"/>
      <c r="D1021" s="245"/>
      <c r="E1021" s="220" t="str">
        <f>IF($D1021="","",VLOOKUP($D1021,DMKH!$A$9:$D$50006,2,0))</f>
        <v/>
      </c>
      <c r="F1021" s="220" t="str">
        <f>IF($D1021="","",VLOOKUP($D1021,DMKH!$A$9:$D$50006,3,0))</f>
        <v/>
      </c>
      <c r="G1021" s="220" t="str">
        <f>IF($D1021="","",VLOOKUP($D1021,DMKH!$A$9:$D$50006,4,0))</f>
        <v/>
      </c>
      <c r="H1021" s="113"/>
      <c r="I1021" s="113"/>
      <c r="J1021" s="113"/>
      <c r="K1021" s="112"/>
      <c r="L1021" s="224" t="str">
        <f>IF($K1021="","",VLOOKUP($K1021,'Tong hop'!$A$10:$O$50000,2,0))</f>
        <v/>
      </c>
      <c r="M1021" s="225" t="str">
        <f>IF($K1021="","",VLOOKUP($K1021,'Tong hop'!$A$10:$O$50000,3,0))</f>
        <v/>
      </c>
      <c r="N1021" s="246"/>
      <c r="O1021" s="227" t="str">
        <f t="shared" si="2"/>
        <v/>
      </c>
      <c r="P1021" s="158"/>
      <c r="Q1021" s="247"/>
      <c r="R1021" s="229" t="str">
        <f>IF(LEFT(A1021,2)="PX",IF(K1021="",0,VLOOKUP(K1021,'Tong hop'!$N$10:$O$50000,2,0)),"")</f>
        <v/>
      </c>
      <c r="S1021" s="230">
        <f t="shared" si="3"/>
        <v>0</v>
      </c>
      <c r="T1021" s="229" t="str">
        <f>IF($K1021="","",VLOOKUP($K1021,'Tong hop'!$A$10:$K$50000,10,0))</f>
        <v/>
      </c>
      <c r="U1021" s="230" t="str">
        <f>IF($K1021="","",VLOOKUP($K1021,'Tong hop'!$A$10:$K$50000,11,0))</f>
        <v/>
      </c>
      <c r="V1021" s="231">
        <f t="shared" si="4"/>
        <v>0</v>
      </c>
      <c r="W1021" s="231" t="str">
        <f t="shared" si="5"/>
        <v/>
      </c>
      <c r="X1021" s="231">
        <f t="shared" si="6"/>
        <v>0</v>
      </c>
      <c r="Y1021" s="231" t="str">
        <f t="shared" si="7"/>
        <v/>
      </c>
      <c r="Z1021" s="232" t="str">
        <f t="shared" si="8"/>
        <v/>
      </c>
    </row>
    <row r="1022" ht="15.75" customHeight="1">
      <c r="A1022" s="112"/>
      <c r="B1022" s="244"/>
      <c r="C1022" s="245"/>
      <c r="D1022" s="245"/>
      <c r="E1022" s="220" t="str">
        <f>IF($D1022="","",VLOOKUP($D1022,DMKH!$A$9:$D$50006,2,0))</f>
        <v/>
      </c>
      <c r="F1022" s="220" t="str">
        <f>IF($D1022="","",VLOOKUP($D1022,DMKH!$A$9:$D$50006,3,0))</f>
        <v/>
      </c>
      <c r="G1022" s="220" t="str">
        <f>IF($D1022="","",VLOOKUP($D1022,DMKH!$A$9:$D$50006,4,0))</f>
        <v/>
      </c>
      <c r="H1022" s="113"/>
      <c r="I1022" s="113"/>
      <c r="J1022" s="113"/>
      <c r="K1022" s="112"/>
      <c r="L1022" s="224" t="str">
        <f>IF($K1022="","",VLOOKUP($K1022,'Tong hop'!$A$10:$O$50000,2,0))</f>
        <v/>
      </c>
      <c r="M1022" s="225" t="str">
        <f>IF($K1022="","",VLOOKUP($K1022,'Tong hop'!$A$10:$O$50000,3,0))</f>
        <v/>
      </c>
      <c r="N1022" s="246"/>
      <c r="O1022" s="227" t="str">
        <f t="shared" si="2"/>
        <v/>
      </c>
      <c r="P1022" s="158"/>
      <c r="Q1022" s="247"/>
      <c r="R1022" s="229" t="str">
        <f>IF(LEFT(A1022,2)="PX",IF(K1022="",0,VLOOKUP(K1022,'Tong hop'!$N$10:$O$50000,2,0)),"")</f>
        <v/>
      </c>
      <c r="S1022" s="230">
        <f t="shared" si="3"/>
        <v>0</v>
      </c>
      <c r="T1022" s="229" t="str">
        <f>IF($K1022="","",VLOOKUP($K1022,'Tong hop'!$A$10:$K$50000,10,0))</f>
        <v/>
      </c>
      <c r="U1022" s="230" t="str">
        <f>IF($K1022="","",VLOOKUP($K1022,'Tong hop'!$A$10:$K$50000,11,0))</f>
        <v/>
      </c>
      <c r="V1022" s="231">
        <f t="shared" si="4"/>
        <v>0</v>
      </c>
      <c r="W1022" s="231" t="str">
        <f t="shared" si="5"/>
        <v/>
      </c>
      <c r="X1022" s="231">
        <f t="shared" si="6"/>
        <v>0</v>
      </c>
      <c r="Y1022" s="231" t="str">
        <f t="shared" si="7"/>
        <v/>
      </c>
      <c r="Z1022" s="232" t="str">
        <f t="shared" si="8"/>
        <v/>
      </c>
    </row>
    <row r="1023" ht="15.75" customHeight="1">
      <c r="A1023" s="112"/>
      <c r="B1023" s="244"/>
      <c r="C1023" s="245"/>
      <c r="D1023" s="245"/>
      <c r="E1023" s="220" t="str">
        <f>IF($D1023="","",VLOOKUP($D1023,DMKH!$A$9:$D$50006,2,0))</f>
        <v/>
      </c>
      <c r="F1023" s="220" t="str">
        <f>IF($D1023="","",VLOOKUP($D1023,DMKH!$A$9:$D$50006,3,0))</f>
        <v/>
      </c>
      <c r="G1023" s="220" t="str">
        <f>IF($D1023="","",VLOOKUP($D1023,DMKH!$A$9:$D$50006,4,0))</f>
        <v/>
      </c>
      <c r="H1023" s="113"/>
      <c r="I1023" s="113"/>
      <c r="J1023" s="113"/>
      <c r="K1023" s="112"/>
      <c r="L1023" s="224" t="str">
        <f>IF($K1023="","",VLOOKUP($K1023,'Tong hop'!$A$10:$O$50000,2,0))</f>
        <v/>
      </c>
      <c r="M1023" s="225" t="str">
        <f>IF($K1023="","",VLOOKUP($K1023,'Tong hop'!$A$10:$O$50000,3,0))</f>
        <v/>
      </c>
      <c r="N1023" s="246"/>
      <c r="O1023" s="227" t="str">
        <f t="shared" si="2"/>
        <v/>
      </c>
      <c r="P1023" s="158"/>
      <c r="Q1023" s="247"/>
      <c r="R1023" s="229" t="str">
        <f>IF(LEFT(A1023,2)="PX",IF(K1023="",0,VLOOKUP(K1023,'Tong hop'!$N$10:$O$50000,2,0)),"")</f>
        <v/>
      </c>
      <c r="S1023" s="230">
        <f t="shared" si="3"/>
        <v>0</v>
      </c>
      <c r="T1023" s="229" t="str">
        <f>IF($K1023="","",VLOOKUP($K1023,'Tong hop'!$A$10:$K$50000,10,0))</f>
        <v/>
      </c>
      <c r="U1023" s="230" t="str">
        <f>IF($K1023="","",VLOOKUP($K1023,'Tong hop'!$A$10:$K$50000,11,0))</f>
        <v/>
      </c>
      <c r="V1023" s="231">
        <f t="shared" si="4"/>
        <v>0</v>
      </c>
      <c r="W1023" s="231" t="str">
        <f t="shared" si="5"/>
        <v/>
      </c>
      <c r="X1023" s="231">
        <f t="shared" si="6"/>
        <v>0</v>
      </c>
      <c r="Y1023" s="231" t="str">
        <f t="shared" si="7"/>
        <v/>
      </c>
      <c r="Z1023" s="232" t="str">
        <f t="shared" si="8"/>
        <v/>
      </c>
    </row>
    <row r="1024" ht="15.75" customHeight="1">
      <c r="A1024" s="112"/>
      <c r="B1024" s="244"/>
      <c r="C1024" s="245"/>
      <c r="D1024" s="245"/>
      <c r="E1024" s="220" t="str">
        <f>IF($D1024="","",VLOOKUP($D1024,DMKH!$A$9:$D$50006,2,0))</f>
        <v/>
      </c>
      <c r="F1024" s="220" t="str">
        <f>IF($D1024="","",VLOOKUP($D1024,DMKH!$A$9:$D$50006,3,0))</f>
        <v/>
      </c>
      <c r="G1024" s="220" t="str">
        <f>IF($D1024="","",VLOOKUP($D1024,DMKH!$A$9:$D$50006,4,0))</f>
        <v/>
      </c>
      <c r="H1024" s="113"/>
      <c r="I1024" s="113"/>
      <c r="J1024" s="113"/>
      <c r="K1024" s="112"/>
      <c r="L1024" s="224" t="str">
        <f>IF($K1024="","",VLOOKUP($K1024,'Tong hop'!$A$10:$O$50000,2,0))</f>
        <v/>
      </c>
      <c r="M1024" s="225" t="str">
        <f>IF($K1024="","",VLOOKUP($K1024,'Tong hop'!$A$10:$O$50000,3,0))</f>
        <v/>
      </c>
      <c r="N1024" s="246"/>
      <c r="O1024" s="227" t="str">
        <f t="shared" si="2"/>
        <v/>
      </c>
      <c r="P1024" s="158"/>
      <c r="Q1024" s="247"/>
      <c r="R1024" s="229" t="str">
        <f>IF(LEFT(A1024,2)="PX",IF(K1024="",0,VLOOKUP(K1024,'Tong hop'!$N$10:$O$50000,2,0)),"")</f>
        <v/>
      </c>
      <c r="S1024" s="230">
        <f t="shared" si="3"/>
        <v>0</v>
      </c>
      <c r="T1024" s="229" t="str">
        <f>IF($K1024="","",VLOOKUP($K1024,'Tong hop'!$A$10:$K$50000,10,0))</f>
        <v/>
      </c>
      <c r="U1024" s="230" t="str">
        <f>IF($K1024="","",VLOOKUP($K1024,'Tong hop'!$A$10:$K$50000,11,0))</f>
        <v/>
      </c>
      <c r="V1024" s="231">
        <f t="shared" si="4"/>
        <v>0</v>
      </c>
      <c r="W1024" s="231" t="str">
        <f t="shared" si="5"/>
        <v/>
      </c>
      <c r="X1024" s="231">
        <f t="shared" si="6"/>
        <v>0</v>
      </c>
      <c r="Y1024" s="231" t="str">
        <f t="shared" si="7"/>
        <v/>
      </c>
      <c r="Z1024" s="232" t="str">
        <f t="shared" si="8"/>
        <v/>
      </c>
    </row>
    <row r="1025" ht="15.75" customHeight="1">
      <c r="A1025" s="112"/>
      <c r="B1025" s="244"/>
      <c r="C1025" s="245"/>
      <c r="D1025" s="245"/>
      <c r="E1025" s="220" t="str">
        <f>IF($D1025="","",VLOOKUP($D1025,DMKH!$A$9:$D$50006,2,0))</f>
        <v/>
      </c>
      <c r="F1025" s="220" t="str">
        <f>IF($D1025="","",VLOOKUP($D1025,DMKH!$A$9:$D$50006,3,0))</f>
        <v/>
      </c>
      <c r="G1025" s="220" t="str">
        <f>IF($D1025="","",VLOOKUP($D1025,DMKH!$A$9:$D$50006,4,0))</f>
        <v/>
      </c>
      <c r="H1025" s="113"/>
      <c r="I1025" s="113"/>
      <c r="J1025" s="113"/>
      <c r="K1025" s="112"/>
      <c r="L1025" s="224" t="str">
        <f>IF($K1025="","",VLOOKUP($K1025,'Tong hop'!$A$10:$O$50000,2,0))</f>
        <v/>
      </c>
      <c r="M1025" s="225" t="str">
        <f>IF($K1025="","",VLOOKUP($K1025,'Tong hop'!$A$10:$O$50000,3,0))</f>
        <v/>
      </c>
      <c r="N1025" s="246"/>
      <c r="O1025" s="227" t="str">
        <f t="shared" si="2"/>
        <v/>
      </c>
      <c r="P1025" s="158"/>
      <c r="Q1025" s="247"/>
      <c r="R1025" s="229" t="str">
        <f>IF(LEFT(A1025,2)="PX",IF(K1025="",0,VLOOKUP(K1025,'Tong hop'!$N$10:$O$50000,2,0)),"")</f>
        <v/>
      </c>
      <c r="S1025" s="230">
        <f t="shared" si="3"/>
        <v>0</v>
      </c>
      <c r="T1025" s="229" t="str">
        <f>IF($K1025="","",VLOOKUP($K1025,'Tong hop'!$A$10:$K$50000,10,0))</f>
        <v/>
      </c>
      <c r="U1025" s="230" t="str">
        <f>IF($K1025="","",VLOOKUP($K1025,'Tong hop'!$A$10:$K$50000,11,0))</f>
        <v/>
      </c>
      <c r="V1025" s="231">
        <f t="shared" si="4"/>
        <v>0</v>
      </c>
      <c r="W1025" s="231" t="str">
        <f t="shared" si="5"/>
        <v/>
      </c>
      <c r="X1025" s="231">
        <f t="shared" si="6"/>
        <v>0</v>
      </c>
      <c r="Y1025" s="231" t="str">
        <f t="shared" si="7"/>
        <v/>
      </c>
      <c r="Z1025" s="232" t="str">
        <f t="shared" si="8"/>
        <v/>
      </c>
    </row>
    <row r="1026" ht="15.75" customHeight="1">
      <c r="A1026" s="112"/>
      <c r="B1026" s="244"/>
      <c r="C1026" s="245"/>
      <c r="D1026" s="245"/>
      <c r="E1026" s="220" t="str">
        <f>IF($D1026="","",VLOOKUP($D1026,DMKH!$A$9:$D$50006,2,0))</f>
        <v/>
      </c>
      <c r="F1026" s="220" t="str">
        <f>IF($D1026="","",VLOOKUP($D1026,DMKH!$A$9:$D$50006,3,0))</f>
        <v/>
      </c>
      <c r="G1026" s="220" t="str">
        <f>IF($D1026="","",VLOOKUP($D1026,DMKH!$A$9:$D$50006,4,0))</f>
        <v/>
      </c>
      <c r="H1026" s="113"/>
      <c r="I1026" s="113"/>
      <c r="J1026" s="113"/>
      <c r="K1026" s="112"/>
      <c r="L1026" s="224" t="str">
        <f>IF($K1026="","",VLOOKUP($K1026,'Tong hop'!$A$10:$O$50000,2,0))</f>
        <v/>
      </c>
      <c r="M1026" s="225" t="str">
        <f>IF($K1026="","",VLOOKUP($K1026,'Tong hop'!$A$10:$O$50000,3,0))</f>
        <v/>
      </c>
      <c r="N1026" s="246"/>
      <c r="O1026" s="227" t="str">
        <f t="shared" si="2"/>
        <v/>
      </c>
      <c r="P1026" s="158"/>
      <c r="Q1026" s="247"/>
      <c r="R1026" s="229" t="str">
        <f>IF(LEFT(A1026,2)="PX",IF(K1026="",0,VLOOKUP(K1026,'Tong hop'!$N$10:$O$50000,2,0)),"")</f>
        <v/>
      </c>
      <c r="S1026" s="230">
        <f t="shared" si="3"/>
        <v>0</v>
      </c>
      <c r="T1026" s="229" t="str">
        <f>IF($K1026="","",VLOOKUP($K1026,'Tong hop'!$A$10:$K$50000,10,0))</f>
        <v/>
      </c>
      <c r="U1026" s="230" t="str">
        <f>IF($K1026="","",VLOOKUP($K1026,'Tong hop'!$A$10:$K$50000,11,0))</f>
        <v/>
      </c>
      <c r="V1026" s="231">
        <f t="shared" si="4"/>
        <v>0</v>
      </c>
      <c r="W1026" s="231" t="str">
        <f t="shared" si="5"/>
        <v/>
      </c>
      <c r="X1026" s="231">
        <f t="shared" si="6"/>
        <v>0</v>
      </c>
      <c r="Y1026" s="231" t="str">
        <f t="shared" si="7"/>
        <v/>
      </c>
      <c r="Z1026" s="232" t="str">
        <f t="shared" si="8"/>
        <v/>
      </c>
    </row>
    <row r="1027" ht="15.75" customHeight="1">
      <c r="A1027" s="112"/>
      <c r="B1027" s="244"/>
      <c r="C1027" s="245"/>
      <c r="D1027" s="245"/>
      <c r="E1027" s="220" t="str">
        <f>IF($D1027="","",VLOOKUP($D1027,DMKH!$A$9:$D$50006,2,0))</f>
        <v/>
      </c>
      <c r="F1027" s="220" t="str">
        <f>IF($D1027="","",VLOOKUP($D1027,DMKH!$A$9:$D$50006,3,0))</f>
        <v/>
      </c>
      <c r="G1027" s="220" t="str">
        <f>IF($D1027="","",VLOOKUP($D1027,DMKH!$A$9:$D$50006,4,0))</f>
        <v/>
      </c>
      <c r="H1027" s="113"/>
      <c r="I1027" s="113"/>
      <c r="J1027" s="113"/>
      <c r="K1027" s="112"/>
      <c r="L1027" s="224" t="str">
        <f>IF($K1027="","",VLOOKUP($K1027,'Tong hop'!$A$10:$O$50000,2,0))</f>
        <v/>
      </c>
      <c r="M1027" s="225" t="str">
        <f>IF($K1027="","",VLOOKUP($K1027,'Tong hop'!$A$10:$O$50000,3,0))</f>
        <v/>
      </c>
      <c r="N1027" s="246"/>
      <c r="O1027" s="227" t="str">
        <f t="shared" si="2"/>
        <v/>
      </c>
      <c r="P1027" s="158"/>
      <c r="Q1027" s="247"/>
      <c r="R1027" s="229" t="str">
        <f>IF(LEFT(A1027,2)="PX",IF(K1027="",0,VLOOKUP(K1027,'Tong hop'!$N$10:$O$50000,2,0)),"")</f>
        <v/>
      </c>
      <c r="S1027" s="230">
        <f t="shared" si="3"/>
        <v>0</v>
      </c>
      <c r="T1027" s="229" t="str">
        <f>IF($K1027="","",VLOOKUP($K1027,'Tong hop'!$A$10:$K$50000,10,0))</f>
        <v/>
      </c>
      <c r="U1027" s="230" t="str">
        <f>IF($K1027="","",VLOOKUP($K1027,'Tong hop'!$A$10:$K$50000,11,0))</f>
        <v/>
      </c>
      <c r="V1027" s="231">
        <f t="shared" si="4"/>
        <v>0</v>
      </c>
      <c r="W1027" s="231" t="str">
        <f t="shared" si="5"/>
        <v/>
      </c>
      <c r="X1027" s="231">
        <f t="shared" si="6"/>
        <v>0</v>
      </c>
      <c r="Y1027" s="231" t="str">
        <f t="shared" si="7"/>
        <v/>
      </c>
      <c r="Z1027" s="232" t="str">
        <f t="shared" si="8"/>
        <v/>
      </c>
    </row>
    <row r="1028" ht="15.75" customHeight="1">
      <c r="A1028" s="112"/>
      <c r="B1028" s="244"/>
      <c r="C1028" s="245"/>
      <c r="D1028" s="245"/>
      <c r="E1028" s="220" t="str">
        <f>IF($D1028="","",VLOOKUP($D1028,DMKH!$A$9:$D$50006,2,0))</f>
        <v/>
      </c>
      <c r="F1028" s="220" t="str">
        <f>IF($D1028="","",VLOOKUP($D1028,DMKH!$A$9:$D$50006,3,0))</f>
        <v/>
      </c>
      <c r="G1028" s="220" t="str">
        <f>IF($D1028="","",VLOOKUP($D1028,DMKH!$A$9:$D$50006,4,0))</f>
        <v/>
      </c>
      <c r="H1028" s="113"/>
      <c r="I1028" s="113"/>
      <c r="J1028" s="113"/>
      <c r="K1028" s="112"/>
      <c r="L1028" s="224" t="str">
        <f>IF($K1028="","",VLOOKUP($K1028,'Tong hop'!$A$10:$O$50000,2,0))</f>
        <v/>
      </c>
      <c r="M1028" s="225" t="str">
        <f>IF($K1028="","",VLOOKUP($K1028,'Tong hop'!$A$10:$O$50000,3,0))</f>
        <v/>
      </c>
      <c r="N1028" s="246"/>
      <c r="O1028" s="227" t="str">
        <f t="shared" si="2"/>
        <v/>
      </c>
      <c r="P1028" s="158"/>
      <c r="Q1028" s="247"/>
      <c r="R1028" s="229" t="str">
        <f>IF(LEFT(A1028,2)="PX",IF(K1028="",0,VLOOKUP(K1028,'Tong hop'!$N$10:$O$50000,2,0)),"")</f>
        <v/>
      </c>
      <c r="S1028" s="230">
        <f t="shared" si="3"/>
        <v>0</v>
      </c>
      <c r="T1028" s="229" t="str">
        <f>IF($K1028="","",VLOOKUP($K1028,'Tong hop'!$A$10:$K$50000,10,0))</f>
        <v/>
      </c>
      <c r="U1028" s="230" t="str">
        <f>IF($K1028="","",VLOOKUP($K1028,'Tong hop'!$A$10:$K$50000,11,0))</f>
        <v/>
      </c>
      <c r="V1028" s="231">
        <f t="shared" si="4"/>
        <v>0</v>
      </c>
      <c r="W1028" s="231" t="str">
        <f t="shared" si="5"/>
        <v/>
      </c>
      <c r="X1028" s="231">
        <f t="shared" si="6"/>
        <v>0</v>
      </c>
      <c r="Y1028" s="231" t="str">
        <f t="shared" si="7"/>
        <v/>
      </c>
      <c r="Z1028" s="232" t="str">
        <f t="shared" si="8"/>
        <v/>
      </c>
    </row>
    <row r="1029" ht="15.75" customHeight="1">
      <c r="A1029" s="112"/>
      <c r="B1029" s="244"/>
      <c r="C1029" s="245"/>
      <c r="D1029" s="245"/>
      <c r="E1029" s="220" t="str">
        <f>IF($D1029="","",VLOOKUP($D1029,DMKH!$A$9:$D$50006,2,0))</f>
        <v/>
      </c>
      <c r="F1029" s="220" t="str">
        <f>IF($D1029="","",VLOOKUP($D1029,DMKH!$A$9:$D$50006,3,0))</f>
        <v/>
      </c>
      <c r="G1029" s="220" t="str">
        <f>IF($D1029="","",VLOOKUP($D1029,DMKH!$A$9:$D$50006,4,0))</f>
        <v/>
      </c>
      <c r="H1029" s="113"/>
      <c r="I1029" s="113"/>
      <c r="J1029" s="113"/>
      <c r="K1029" s="112"/>
      <c r="L1029" s="224" t="str">
        <f>IF($K1029="","",VLOOKUP($K1029,'Tong hop'!$A$10:$O$50000,2,0))</f>
        <v/>
      </c>
      <c r="M1029" s="225" t="str">
        <f>IF($K1029="","",VLOOKUP($K1029,'Tong hop'!$A$10:$O$50000,3,0))</f>
        <v/>
      </c>
      <c r="N1029" s="246"/>
      <c r="O1029" s="227" t="str">
        <f t="shared" si="2"/>
        <v/>
      </c>
      <c r="P1029" s="158"/>
      <c r="Q1029" s="247"/>
      <c r="R1029" s="229" t="str">
        <f>IF(LEFT(A1029,2)="PX",IF(K1029="",0,VLOOKUP(K1029,'Tong hop'!$N$10:$O$50000,2,0)),"")</f>
        <v/>
      </c>
      <c r="S1029" s="230">
        <f t="shared" si="3"/>
        <v>0</v>
      </c>
      <c r="T1029" s="229" t="str">
        <f>IF($K1029="","",VLOOKUP($K1029,'Tong hop'!$A$10:$K$50000,10,0))</f>
        <v/>
      </c>
      <c r="U1029" s="230" t="str">
        <f>IF($K1029="","",VLOOKUP($K1029,'Tong hop'!$A$10:$K$50000,11,0))</f>
        <v/>
      </c>
      <c r="V1029" s="231">
        <f t="shared" si="4"/>
        <v>0</v>
      </c>
      <c r="W1029" s="231" t="str">
        <f t="shared" si="5"/>
        <v/>
      </c>
      <c r="X1029" s="231">
        <f t="shared" si="6"/>
        <v>0</v>
      </c>
      <c r="Y1029" s="231" t="str">
        <f t="shared" si="7"/>
        <v/>
      </c>
      <c r="Z1029" s="232" t="str">
        <f t="shared" si="8"/>
        <v/>
      </c>
    </row>
    <row r="1030" ht="15.75" customHeight="1">
      <c r="A1030" s="112"/>
      <c r="B1030" s="244"/>
      <c r="C1030" s="245"/>
      <c r="D1030" s="245"/>
      <c r="E1030" s="220" t="str">
        <f>IF($D1030="","",VLOOKUP($D1030,DMKH!$A$9:$D$50006,2,0))</f>
        <v/>
      </c>
      <c r="F1030" s="220" t="str">
        <f>IF($D1030="","",VLOOKUP($D1030,DMKH!$A$9:$D$50006,3,0))</f>
        <v/>
      </c>
      <c r="G1030" s="220" t="str">
        <f>IF($D1030="","",VLOOKUP($D1030,DMKH!$A$9:$D$50006,4,0))</f>
        <v/>
      </c>
      <c r="H1030" s="113"/>
      <c r="I1030" s="113"/>
      <c r="J1030" s="113"/>
      <c r="K1030" s="112"/>
      <c r="L1030" s="224" t="str">
        <f>IF($K1030="","",VLOOKUP($K1030,'Tong hop'!$A$10:$O$50000,2,0))</f>
        <v/>
      </c>
      <c r="M1030" s="225" t="str">
        <f>IF($K1030="","",VLOOKUP($K1030,'Tong hop'!$A$10:$O$50000,3,0))</f>
        <v/>
      </c>
      <c r="N1030" s="246"/>
      <c r="O1030" s="227" t="str">
        <f t="shared" si="2"/>
        <v/>
      </c>
      <c r="P1030" s="158"/>
      <c r="Q1030" s="247"/>
      <c r="R1030" s="229" t="str">
        <f>IF(LEFT(A1030,2)="PX",IF(K1030="",0,VLOOKUP(K1030,'Tong hop'!$N$10:$O$50000,2,0)),"")</f>
        <v/>
      </c>
      <c r="S1030" s="230">
        <f t="shared" si="3"/>
        <v>0</v>
      </c>
      <c r="T1030" s="229" t="str">
        <f>IF($K1030="","",VLOOKUP($K1030,'Tong hop'!$A$10:$K$50000,10,0))</f>
        <v/>
      </c>
      <c r="U1030" s="230" t="str">
        <f>IF($K1030="","",VLOOKUP($K1030,'Tong hop'!$A$10:$K$50000,11,0))</f>
        <v/>
      </c>
      <c r="V1030" s="231">
        <f t="shared" si="4"/>
        <v>0</v>
      </c>
      <c r="W1030" s="231" t="str">
        <f t="shared" si="5"/>
        <v/>
      </c>
      <c r="X1030" s="231">
        <f t="shared" si="6"/>
        <v>0</v>
      </c>
      <c r="Y1030" s="231" t="str">
        <f t="shared" si="7"/>
        <v/>
      </c>
      <c r="Z1030" s="232" t="str">
        <f t="shared" si="8"/>
        <v/>
      </c>
    </row>
    <row r="1031" ht="15.75" customHeight="1">
      <c r="A1031" s="112"/>
      <c r="B1031" s="244"/>
      <c r="C1031" s="245"/>
      <c r="D1031" s="245"/>
      <c r="E1031" s="220" t="str">
        <f>IF($D1031="","",VLOOKUP($D1031,DMKH!$A$9:$D$50006,2,0))</f>
        <v/>
      </c>
      <c r="F1031" s="220" t="str">
        <f>IF($D1031="","",VLOOKUP($D1031,DMKH!$A$9:$D$50006,3,0))</f>
        <v/>
      </c>
      <c r="G1031" s="220" t="str">
        <f>IF($D1031="","",VLOOKUP($D1031,DMKH!$A$9:$D$50006,4,0))</f>
        <v/>
      </c>
      <c r="H1031" s="113"/>
      <c r="I1031" s="113"/>
      <c r="J1031" s="113"/>
      <c r="K1031" s="112"/>
      <c r="L1031" s="224" t="str">
        <f>IF($K1031="","",VLOOKUP($K1031,'Tong hop'!$A$10:$O$50000,2,0))</f>
        <v/>
      </c>
      <c r="M1031" s="225" t="str">
        <f>IF($K1031="","",VLOOKUP($K1031,'Tong hop'!$A$10:$O$50000,3,0))</f>
        <v/>
      </c>
      <c r="N1031" s="246"/>
      <c r="O1031" s="227" t="str">
        <f t="shared" si="2"/>
        <v/>
      </c>
      <c r="P1031" s="158"/>
      <c r="Q1031" s="247"/>
      <c r="R1031" s="229" t="str">
        <f>IF(LEFT(A1031,2)="PX",IF(K1031="",0,VLOOKUP(K1031,'Tong hop'!$N$10:$O$50000,2,0)),"")</f>
        <v/>
      </c>
      <c r="S1031" s="230">
        <f t="shared" si="3"/>
        <v>0</v>
      </c>
      <c r="T1031" s="229" t="str">
        <f>IF($K1031="","",VLOOKUP($K1031,'Tong hop'!$A$10:$K$50000,10,0))</f>
        <v/>
      </c>
      <c r="U1031" s="230" t="str">
        <f>IF($K1031="","",VLOOKUP($K1031,'Tong hop'!$A$10:$K$50000,11,0))</f>
        <v/>
      </c>
      <c r="V1031" s="231">
        <f t="shared" si="4"/>
        <v>0</v>
      </c>
      <c r="W1031" s="231" t="str">
        <f t="shared" si="5"/>
        <v/>
      </c>
      <c r="X1031" s="231">
        <f t="shared" si="6"/>
        <v>0</v>
      </c>
      <c r="Y1031" s="231" t="str">
        <f t="shared" si="7"/>
        <v/>
      </c>
      <c r="Z1031" s="232" t="str">
        <f t="shared" si="8"/>
        <v/>
      </c>
    </row>
    <row r="1032" ht="15.75" customHeight="1">
      <c r="A1032" s="112"/>
      <c r="B1032" s="244"/>
      <c r="C1032" s="245"/>
      <c r="D1032" s="245"/>
      <c r="E1032" s="220" t="str">
        <f>IF($D1032="","",VLOOKUP($D1032,DMKH!$A$9:$D$50006,2,0))</f>
        <v/>
      </c>
      <c r="F1032" s="220" t="str">
        <f>IF($D1032="","",VLOOKUP($D1032,DMKH!$A$9:$D$50006,3,0))</f>
        <v/>
      </c>
      <c r="G1032" s="220" t="str">
        <f>IF($D1032="","",VLOOKUP($D1032,DMKH!$A$9:$D$50006,4,0))</f>
        <v/>
      </c>
      <c r="H1032" s="113"/>
      <c r="I1032" s="113"/>
      <c r="J1032" s="113"/>
      <c r="K1032" s="112"/>
      <c r="L1032" s="224" t="str">
        <f>IF($K1032="","",VLOOKUP($K1032,'Tong hop'!$A$10:$O$50000,2,0))</f>
        <v/>
      </c>
      <c r="M1032" s="225" t="str">
        <f>IF($K1032="","",VLOOKUP($K1032,'Tong hop'!$A$10:$O$50000,3,0))</f>
        <v/>
      </c>
      <c r="N1032" s="246"/>
      <c r="O1032" s="227" t="str">
        <f t="shared" si="2"/>
        <v/>
      </c>
      <c r="P1032" s="158"/>
      <c r="Q1032" s="247"/>
      <c r="R1032" s="229" t="str">
        <f>IF(LEFT(A1032,2)="PX",IF(K1032="",0,VLOOKUP(K1032,'Tong hop'!$N$10:$O$50000,2,0)),"")</f>
        <v/>
      </c>
      <c r="S1032" s="230">
        <f t="shared" si="3"/>
        <v>0</v>
      </c>
      <c r="T1032" s="229" t="str">
        <f>IF($K1032="","",VLOOKUP($K1032,'Tong hop'!$A$10:$K$50000,10,0))</f>
        <v/>
      </c>
      <c r="U1032" s="230" t="str">
        <f>IF($K1032="","",VLOOKUP($K1032,'Tong hop'!$A$10:$K$50000,11,0))</f>
        <v/>
      </c>
      <c r="V1032" s="231">
        <f t="shared" si="4"/>
        <v>0</v>
      </c>
      <c r="W1032" s="231" t="str">
        <f t="shared" si="5"/>
        <v/>
      </c>
      <c r="X1032" s="231">
        <f t="shared" si="6"/>
        <v>0</v>
      </c>
      <c r="Y1032" s="231" t="str">
        <f t="shared" si="7"/>
        <v/>
      </c>
      <c r="Z1032" s="232" t="str">
        <f t="shared" si="8"/>
        <v/>
      </c>
    </row>
    <row r="1033" ht="15.75" customHeight="1">
      <c r="A1033" s="112"/>
      <c r="B1033" s="244"/>
      <c r="C1033" s="245"/>
      <c r="D1033" s="245"/>
      <c r="E1033" s="220" t="str">
        <f>IF($D1033="","",VLOOKUP($D1033,DMKH!$A$9:$D$50006,2,0))</f>
        <v/>
      </c>
      <c r="F1033" s="220" t="str">
        <f>IF($D1033="","",VLOOKUP($D1033,DMKH!$A$9:$D$50006,3,0))</f>
        <v/>
      </c>
      <c r="G1033" s="220" t="str">
        <f>IF($D1033="","",VLOOKUP($D1033,DMKH!$A$9:$D$50006,4,0))</f>
        <v/>
      </c>
      <c r="H1033" s="113"/>
      <c r="I1033" s="113"/>
      <c r="J1033" s="113"/>
      <c r="K1033" s="112"/>
      <c r="L1033" s="224" t="str">
        <f>IF($K1033="","",VLOOKUP($K1033,'Tong hop'!$A$10:$O$50000,2,0))</f>
        <v/>
      </c>
      <c r="M1033" s="225" t="str">
        <f>IF($K1033="","",VLOOKUP($K1033,'Tong hop'!$A$10:$O$50000,3,0))</f>
        <v/>
      </c>
      <c r="N1033" s="246"/>
      <c r="O1033" s="227" t="str">
        <f t="shared" si="2"/>
        <v/>
      </c>
      <c r="P1033" s="158"/>
      <c r="Q1033" s="247"/>
      <c r="R1033" s="229" t="str">
        <f>IF(LEFT(A1033,2)="PX",IF(K1033="",0,VLOOKUP(K1033,'Tong hop'!$N$10:$O$50000,2,0)),"")</f>
        <v/>
      </c>
      <c r="S1033" s="230">
        <f t="shared" si="3"/>
        <v>0</v>
      </c>
      <c r="T1033" s="229" t="str">
        <f>IF($K1033="","",VLOOKUP($K1033,'Tong hop'!$A$10:$K$50000,10,0))</f>
        <v/>
      </c>
      <c r="U1033" s="230" t="str">
        <f>IF($K1033="","",VLOOKUP($K1033,'Tong hop'!$A$10:$K$50000,11,0))</f>
        <v/>
      </c>
      <c r="V1033" s="231">
        <f t="shared" si="4"/>
        <v>0</v>
      </c>
      <c r="W1033" s="231" t="str">
        <f t="shared" si="5"/>
        <v/>
      </c>
      <c r="X1033" s="231">
        <f t="shared" si="6"/>
        <v>0</v>
      </c>
      <c r="Y1033" s="231" t="str">
        <f t="shared" si="7"/>
        <v/>
      </c>
      <c r="Z1033" s="232" t="str">
        <f t="shared" si="8"/>
        <v/>
      </c>
    </row>
    <row r="1034" ht="15.75" customHeight="1">
      <c r="A1034" s="112"/>
      <c r="B1034" s="244"/>
      <c r="C1034" s="245"/>
      <c r="D1034" s="245"/>
      <c r="E1034" s="220" t="str">
        <f>IF($D1034="","",VLOOKUP($D1034,DMKH!$A$9:$D$50006,2,0))</f>
        <v/>
      </c>
      <c r="F1034" s="220" t="str">
        <f>IF($D1034="","",VLOOKUP($D1034,DMKH!$A$9:$D$50006,3,0))</f>
        <v/>
      </c>
      <c r="G1034" s="220" t="str">
        <f>IF($D1034="","",VLOOKUP($D1034,DMKH!$A$9:$D$50006,4,0))</f>
        <v/>
      </c>
      <c r="H1034" s="113"/>
      <c r="I1034" s="113"/>
      <c r="J1034" s="113"/>
      <c r="K1034" s="112"/>
      <c r="L1034" s="224" t="str">
        <f>IF($K1034="","",VLOOKUP($K1034,'Tong hop'!$A$10:$O$50000,2,0))</f>
        <v/>
      </c>
      <c r="M1034" s="225" t="str">
        <f>IF($K1034="","",VLOOKUP($K1034,'Tong hop'!$A$10:$O$50000,3,0))</f>
        <v/>
      </c>
      <c r="N1034" s="246"/>
      <c r="O1034" s="227" t="str">
        <f t="shared" si="2"/>
        <v/>
      </c>
      <c r="P1034" s="158"/>
      <c r="Q1034" s="247"/>
      <c r="R1034" s="229" t="str">
        <f>IF(LEFT(A1034,2)="PX",IF(K1034="",0,VLOOKUP(K1034,'Tong hop'!$N$10:$O$50000,2,0)),"")</f>
        <v/>
      </c>
      <c r="S1034" s="230">
        <f t="shared" si="3"/>
        <v>0</v>
      </c>
      <c r="T1034" s="229" t="str">
        <f>IF($K1034="","",VLOOKUP($K1034,'Tong hop'!$A$10:$K$50000,10,0))</f>
        <v/>
      </c>
      <c r="U1034" s="230" t="str">
        <f>IF($K1034="","",VLOOKUP($K1034,'Tong hop'!$A$10:$K$50000,11,0))</f>
        <v/>
      </c>
      <c r="V1034" s="231">
        <f t="shared" si="4"/>
        <v>0</v>
      </c>
      <c r="W1034" s="231" t="str">
        <f t="shared" si="5"/>
        <v/>
      </c>
      <c r="X1034" s="231">
        <f t="shared" si="6"/>
        <v>0</v>
      </c>
      <c r="Y1034" s="231" t="str">
        <f t="shared" si="7"/>
        <v/>
      </c>
      <c r="Z1034" s="232" t="str">
        <f t="shared" si="8"/>
        <v/>
      </c>
    </row>
    <row r="1035" ht="15.75" customHeight="1">
      <c r="A1035" s="112"/>
      <c r="B1035" s="244"/>
      <c r="C1035" s="245"/>
      <c r="D1035" s="245"/>
      <c r="E1035" s="220" t="str">
        <f>IF($D1035="","",VLOOKUP($D1035,DMKH!$A$9:$D$50006,2,0))</f>
        <v/>
      </c>
      <c r="F1035" s="220" t="str">
        <f>IF($D1035="","",VLOOKUP($D1035,DMKH!$A$9:$D$50006,3,0))</f>
        <v/>
      </c>
      <c r="G1035" s="220" t="str">
        <f>IF($D1035="","",VLOOKUP($D1035,DMKH!$A$9:$D$50006,4,0))</f>
        <v/>
      </c>
      <c r="H1035" s="113"/>
      <c r="I1035" s="113"/>
      <c r="J1035" s="113"/>
      <c r="K1035" s="112"/>
      <c r="L1035" s="224" t="str">
        <f>IF($K1035="","",VLOOKUP($K1035,'Tong hop'!$A$10:$O$50000,2,0))</f>
        <v/>
      </c>
      <c r="M1035" s="225" t="str">
        <f>IF($K1035="","",VLOOKUP($K1035,'Tong hop'!$A$10:$O$50000,3,0))</f>
        <v/>
      </c>
      <c r="N1035" s="246"/>
      <c r="O1035" s="227" t="str">
        <f t="shared" si="2"/>
        <v/>
      </c>
      <c r="P1035" s="158"/>
      <c r="Q1035" s="247"/>
      <c r="R1035" s="229" t="str">
        <f>IF(LEFT(A1035,2)="PX",IF(K1035="",0,VLOOKUP(K1035,'Tong hop'!$N$10:$O$50000,2,0)),"")</f>
        <v/>
      </c>
      <c r="S1035" s="230">
        <f t="shared" si="3"/>
        <v>0</v>
      </c>
      <c r="T1035" s="229" t="str">
        <f>IF($K1035="","",VLOOKUP($K1035,'Tong hop'!$A$10:$K$50000,10,0))</f>
        <v/>
      </c>
      <c r="U1035" s="230" t="str">
        <f>IF($K1035="","",VLOOKUP($K1035,'Tong hop'!$A$10:$K$50000,11,0))</f>
        <v/>
      </c>
      <c r="V1035" s="231">
        <f t="shared" si="4"/>
        <v>0</v>
      </c>
      <c r="W1035" s="231" t="str">
        <f t="shared" si="5"/>
        <v/>
      </c>
      <c r="X1035" s="231">
        <f t="shared" si="6"/>
        <v>0</v>
      </c>
      <c r="Y1035" s="231" t="str">
        <f t="shared" si="7"/>
        <v/>
      </c>
      <c r="Z1035" s="232" t="str">
        <f t="shared" si="8"/>
        <v/>
      </c>
    </row>
    <row r="1036" ht="15.75" customHeight="1">
      <c r="A1036" s="112"/>
      <c r="B1036" s="244"/>
      <c r="C1036" s="245"/>
      <c r="D1036" s="245"/>
      <c r="E1036" s="220" t="str">
        <f>IF($D1036="","",VLOOKUP($D1036,DMKH!$A$9:$D$50006,2,0))</f>
        <v/>
      </c>
      <c r="F1036" s="220" t="str">
        <f>IF($D1036="","",VLOOKUP($D1036,DMKH!$A$9:$D$50006,3,0))</f>
        <v/>
      </c>
      <c r="G1036" s="220" t="str">
        <f>IF($D1036="","",VLOOKUP($D1036,DMKH!$A$9:$D$50006,4,0))</f>
        <v/>
      </c>
      <c r="H1036" s="113"/>
      <c r="I1036" s="113"/>
      <c r="J1036" s="113"/>
      <c r="K1036" s="112"/>
      <c r="L1036" s="224" t="str">
        <f>IF($K1036="","",VLOOKUP($K1036,'Tong hop'!$A$10:$O$50000,2,0))</f>
        <v/>
      </c>
      <c r="M1036" s="225" t="str">
        <f>IF($K1036="","",VLOOKUP($K1036,'Tong hop'!$A$10:$O$50000,3,0))</f>
        <v/>
      </c>
      <c r="N1036" s="246"/>
      <c r="O1036" s="227" t="str">
        <f t="shared" si="2"/>
        <v/>
      </c>
      <c r="P1036" s="158"/>
      <c r="Q1036" s="247"/>
      <c r="R1036" s="229" t="str">
        <f>IF(LEFT(A1036,2)="PX",IF(K1036="",0,VLOOKUP(K1036,'Tong hop'!$N$10:$O$50000,2,0)),"")</f>
        <v/>
      </c>
      <c r="S1036" s="230">
        <f t="shared" si="3"/>
        <v>0</v>
      </c>
      <c r="T1036" s="229" t="str">
        <f>IF($K1036="","",VLOOKUP($K1036,'Tong hop'!$A$10:$K$50000,10,0))</f>
        <v/>
      </c>
      <c r="U1036" s="230" t="str">
        <f>IF($K1036="","",VLOOKUP($K1036,'Tong hop'!$A$10:$K$50000,11,0))</f>
        <v/>
      </c>
      <c r="V1036" s="231">
        <f t="shared" si="4"/>
        <v>0</v>
      </c>
      <c r="W1036" s="231" t="str">
        <f t="shared" si="5"/>
        <v/>
      </c>
      <c r="X1036" s="231">
        <f t="shared" si="6"/>
        <v>0</v>
      </c>
      <c r="Y1036" s="231" t="str">
        <f t="shared" si="7"/>
        <v/>
      </c>
      <c r="Z1036" s="232" t="str">
        <f t="shared" si="8"/>
        <v/>
      </c>
    </row>
    <row r="1037" ht="15.75" customHeight="1">
      <c r="A1037" s="112"/>
      <c r="B1037" s="244"/>
      <c r="C1037" s="245"/>
      <c r="D1037" s="245"/>
      <c r="E1037" s="220" t="str">
        <f>IF($D1037="","",VLOOKUP($D1037,DMKH!$A$9:$D$50006,2,0))</f>
        <v/>
      </c>
      <c r="F1037" s="220" t="str">
        <f>IF($D1037="","",VLOOKUP($D1037,DMKH!$A$9:$D$50006,3,0))</f>
        <v/>
      </c>
      <c r="G1037" s="220" t="str">
        <f>IF($D1037="","",VLOOKUP($D1037,DMKH!$A$9:$D$50006,4,0))</f>
        <v/>
      </c>
      <c r="H1037" s="113"/>
      <c r="I1037" s="113"/>
      <c r="J1037" s="113"/>
      <c r="K1037" s="112"/>
      <c r="L1037" s="224" t="str">
        <f>IF($K1037="","",VLOOKUP($K1037,'Tong hop'!$A$10:$O$50000,2,0))</f>
        <v/>
      </c>
      <c r="M1037" s="225" t="str">
        <f>IF($K1037="","",VLOOKUP($K1037,'Tong hop'!$A$10:$O$50000,3,0))</f>
        <v/>
      </c>
      <c r="N1037" s="246"/>
      <c r="O1037" s="227" t="str">
        <f t="shared" si="2"/>
        <v/>
      </c>
      <c r="P1037" s="158"/>
      <c r="Q1037" s="247"/>
      <c r="R1037" s="229" t="str">
        <f>IF(LEFT(A1037,2)="PX",IF(K1037="",0,VLOOKUP(K1037,'Tong hop'!$N$10:$O$50000,2,0)),"")</f>
        <v/>
      </c>
      <c r="S1037" s="230">
        <f t="shared" si="3"/>
        <v>0</v>
      </c>
      <c r="T1037" s="229" t="str">
        <f>IF($K1037="","",VLOOKUP($K1037,'Tong hop'!$A$10:$K$50000,10,0))</f>
        <v/>
      </c>
      <c r="U1037" s="230" t="str">
        <f>IF($K1037="","",VLOOKUP($K1037,'Tong hop'!$A$10:$K$50000,11,0))</f>
        <v/>
      </c>
      <c r="V1037" s="231">
        <f t="shared" si="4"/>
        <v>0</v>
      </c>
      <c r="W1037" s="231" t="str">
        <f t="shared" si="5"/>
        <v/>
      </c>
      <c r="X1037" s="231">
        <f t="shared" si="6"/>
        <v>0</v>
      </c>
      <c r="Y1037" s="231" t="str">
        <f t="shared" si="7"/>
        <v/>
      </c>
      <c r="Z1037" s="232" t="str">
        <f t="shared" si="8"/>
        <v/>
      </c>
    </row>
    <row r="1038" ht="15.75" customHeight="1">
      <c r="A1038" s="112"/>
      <c r="B1038" s="244"/>
      <c r="C1038" s="245"/>
      <c r="D1038" s="245"/>
      <c r="E1038" s="220" t="str">
        <f>IF($D1038="","",VLOOKUP($D1038,DMKH!$A$9:$D$50006,2,0))</f>
        <v/>
      </c>
      <c r="F1038" s="220" t="str">
        <f>IF($D1038="","",VLOOKUP($D1038,DMKH!$A$9:$D$50006,3,0))</f>
        <v/>
      </c>
      <c r="G1038" s="220" t="str">
        <f>IF($D1038="","",VLOOKUP($D1038,DMKH!$A$9:$D$50006,4,0))</f>
        <v/>
      </c>
      <c r="H1038" s="113"/>
      <c r="I1038" s="113"/>
      <c r="J1038" s="113"/>
      <c r="K1038" s="112"/>
      <c r="L1038" s="224" t="str">
        <f>IF($K1038="","",VLOOKUP($K1038,'Tong hop'!$A$10:$O$50000,2,0))</f>
        <v/>
      </c>
      <c r="M1038" s="225" t="str">
        <f>IF($K1038="","",VLOOKUP($K1038,'Tong hop'!$A$10:$O$50000,3,0))</f>
        <v/>
      </c>
      <c r="N1038" s="246"/>
      <c r="O1038" s="227" t="str">
        <f t="shared" si="2"/>
        <v/>
      </c>
      <c r="P1038" s="158"/>
      <c r="Q1038" s="247"/>
      <c r="R1038" s="229" t="str">
        <f>IF(LEFT(A1038,2)="PX",IF(K1038="",0,VLOOKUP(K1038,'Tong hop'!$N$10:$O$50000,2,0)),"")</f>
        <v/>
      </c>
      <c r="S1038" s="230">
        <f t="shared" si="3"/>
        <v>0</v>
      </c>
      <c r="T1038" s="229" t="str">
        <f>IF($K1038="","",VLOOKUP($K1038,'Tong hop'!$A$10:$K$50000,10,0))</f>
        <v/>
      </c>
      <c r="U1038" s="230" t="str">
        <f>IF($K1038="","",VLOOKUP($K1038,'Tong hop'!$A$10:$K$50000,11,0))</f>
        <v/>
      </c>
      <c r="V1038" s="231">
        <f t="shared" si="4"/>
        <v>0</v>
      </c>
      <c r="W1038" s="231" t="str">
        <f t="shared" si="5"/>
        <v/>
      </c>
      <c r="X1038" s="231">
        <f t="shared" si="6"/>
        <v>0</v>
      </c>
      <c r="Y1038" s="231" t="str">
        <f t="shared" si="7"/>
        <v/>
      </c>
      <c r="Z1038" s="232" t="str">
        <f t="shared" si="8"/>
        <v/>
      </c>
    </row>
    <row r="1039" ht="15.75" customHeight="1">
      <c r="A1039" s="112"/>
      <c r="B1039" s="244"/>
      <c r="C1039" s="245"/>
      <c r="D1039" s="245"/>
      <c r="E1039" s="220" t="str">
        <f>IF($D1039="","",VLOOKUP($D1039,DMKH!$A$9:$D$50006,2,0))</f>
        <v/>
      </c>
      <c r="F1039" s="220" t="str">
        <f>IF($D1039="","",VLOOKUP($D1039,DMKH!$A$9:$D$50006,3,0))</f>
        <v/>
      </c>
      <c r="G1039" s="220" t="str">
        <f>IF($D1039="","",VLOOKUP($D1039,DMKH!$A$9:$D$50006,4,0))</f>
        <v/>
      </c>
      <c r="H1039" s="113"/>
      <c r="I1039" s="113"/>
      <c r="J1039" s="113"/>
      <c r="K1039" s="112"/>
      <c r="L1039" s="224" t="str">
        <f>IF($K1039="","",VLOOKUP($K1039,'Tong hop'!$A$10:$O$50000,2,0))</f>
        <v/>
      </c>
      <c r="M1039" s="225" t="str">
        <f>IF($K1039="","",VLOOKUP($K1039,'Tong hop'!$A$10:$O$50000,3,0))</f>
        <v/>
      </c>
      <c r="N1039" s="246"/>
      <c r="O1039" s="227" t="str">
        <f t="shared" si="2"/>
        <v/>
      </c>
      <c r="P1039" s="158"/>
      <c r="Q1039" s="247"/>
      <c r="R1039" s="229" t="str">
        <f>IF(LEFT(A1039,2)="PX",IF(K1039="",0,VLOOKUP(K1039,'Tong hop'!$N$10:$O$50000,2,0)),"")</f>
        <v/>
      </c>
      <c r="S1039" s="230">
        <f t="shared" si="3"/>
        <v>0</v>
      </c>
      <c r="T1039" s="229" t="str">
        <f>IF($K1039="","",VLOOKUP($K1039,'Tong hop'!$A$10:$K$50000,10,0))</f>
        <v/>
      </c>
      <c r="U1039" s="230" t="str">
        <f>IF($K1039="","",VLOOKUP($K1039,'Tong hop'!$A$10:$K$50000,11,0))</f>
        <v/>
      </c>
      <c r="V1039" s="231">
        <f t="shared" si="4"/>
        <v>0</v>
      </c>
      <c r="W1039" s="231" t="str">
        <f t="shared" si="5"/>
        <v/>
      </c>
      <c r="X1039" s="231">
        <f t="shared" si="6"/>
        <v>0</v>
      </c>
      <c r="Y1039" s="231" t="str">
        <f t="shared" si="7"/>
        <v/>
      </c>
      <c r="Z1039" s="232" t="str">
        <f t="shared" si="8"/>
        <v/>
      </c>
    </row>
    <row r="1040" ht="15.75" customHeight="1">
      <c r="A1040" s="112"/>
      <c r="B1040" s="244"/>
      <c r="C1040" s="245"/>
      <c r="D1040" s="245"/>
      <c r="E1040" s="220" t="str">
        <f>IF($D1040="","",VLOOKUP($D1040,DMKH!$A$9:$D$50006,2,0))</f>
        <v/>
      </c>
      <c r="F1040" s="220" t="str">
        <f>IF($D1040="","",VLOOKUP($D1040,DMKH!$A$9:$D$50006,3,0))</f>
        <v/>
      </c>
      <c r="G1040" s="220" t="str">
        <f>IF($D1040="","",VLOOKUP($D1040,DMKH!$A$9:$D$50006,4,0))</f>
        <v/>
      </c>
      <c r="H1040" s="113"/>
      <c r="I1040" s="113"/>
      <c r="J1040" s="113"/>
      <c r="K1040" s="112"/>
      <c r="L1040" s="224" t="str">
        <f>IF($K1040="","",VLOOKUP($K1040,'Tong hop'!$A$10:$O$50000,2,0))</f>
        <v/>
      </c>
      <c r="M1040" s="225" t="str">
        <f>IF($K1040="","",VLOOKUP($K1040,'Tong hop'!$A$10:$O$50000,3,0))</f>
        <v/>
      </c>
      <c r="N1040" s="246"/>
      <c r="O1040" s="227" t="str">
        <f t="shared" si="2"/>
        <v/>
      </c>
      <c r="P1040" s="158"/>
      <c r="Q1040" s="247"/>
      <c r="R1040" s="229" t="str">
        <f>IF(LEFT(A1040,2)="PX",IF(K1040="",0,VLOOKUP(K1040,'Tong hop'!$N$10:$O$50000,2,0)),"")</f>
        <v/>
      </c>
      <c r="S1040" s="230">
        <f t="shared" si="3"/>
        <v>0</v>
      </c>
      <c r="T1040" s="229" t="str">
        <f>IF($K1040="","",VLOOKUP($K1040,'Tong hop'!$A$10:$K$50000,10,0))</f>
        <v/>
      </c>
      <c r="U1040" s="230" t="str">
        <f>IF($K1040="","",VLOOKUP($K1040,'Tong hop'!$A$10:$K$50000,11,0))</f>
        <v/>
      </c>
      <c r="V1040" s="231">
        <f t="shared" si="4"/>
        <v>0</v>
      </c>
      <c r="W1040" s="231" t="str">
        <f t="shared" si="5"/>
        <v/>
      </c>
      <c r="X1040" s="231">
        <f t="shared" si="6"/>
        <v>0</v>
      </c>
      <c r="Y1040" s="231" t="str">
        <f t="shared" si="7"/>
        <v/>
      </c>
      <c r="Z1040" s="232" t="str">
        <f t="shared" si="8"/>
        <v/>
      </c>
    </row>
    <row r="1041" ht="15.75" customHeight="1">
      <c r="A1041" s="112"/>
      <c r="B1041" s="244"/>
      <c r="C1041" s="245"/>
      <c r="D1041" s="245"/>
      <c r="E1041" s="220" t="str">
        <f>IF($D1041="","",VLOOKUP($D1041,DMKH!$A$9:$D$50006,2,0))</f>
        <v/>
      </c>
      <c r="F1041" s="220" t="str">
        <f>IF($D1041="","",VLOOKUP($D1041,DMKH!$A$9:$D$50006,3,0))</f>
        <v/>
      </c>
      <c r="G1041" s="220" t="str">
        <f>IF($D1041="","",VLOOKUP($D1041,DMKH!$A$9:$D$50006,4,0))</f>
        <v/>
      </c>
      <c r="H1041" s="113"/>
      <c r="I1041" s="113"/>
      <c r="J1041" s="113"/>
      <c r="K1041" s="112"/>
      <c r="L1041" s="224" t="str">
        <f>IF($K1041="","",VLOOKUP($K1041,'Tong hop'!$A$10:$O$50000,2,0))</f>
        <v/>
      </c>
      <c r="M1041" s="225" t="str">
        <f>IF($K1041="","",VLOOKUP($K1041,'Tong hop'!$A$10:$O$50000,3,0))</f>
        <v/>
      </c>
      <c r="N1041" s="246"/>
      <c r="O1041" s="227" t="str">
        <f t="shared" si="2"/>
        <v/>
      </c>
      <c r="P1041" s="158"/>
      <c r="Q1041" s="247"/>
      <c r="R1041" s="229" t="str">
        <f>IF(LEFT(A1041,2)="PX",IF(K1041="",0,VLOOKUP(K1041,'Tong hop'!$N$10:$O$50000,2,0)),"")</f>
        <v/>
      </c>
      <c r="S1041" s="230">
        <f t="shared" si="3"/>
        <v>0</v>
      </c>
      <c r="T1041" s="229" t="str">
        <f>IF($K1041="","",VLOOKUP($K1041,'Tong hop'!$A$10:$K$50000,10,0))</f>
        <v/>
      </c>
      <c r="U1041" s="230" t="str">
        <f>IF($K1041="","",VLOOKUP($K1041,'Tong hop'!$A$10:$K$50000,11,0))</f>
        <v/>
      </c>
      <c r="V1041" s="231">
        <f t="shared" si="4"/>
        <v>0</v>
      </c>
      <c r="W1041" s="231" t="str">
        <f t="shared" si="5"/>
        <v/>
      </c>
      <c r="X1041" s="231">
        <f t="shared" si="6"/>
        <v>0</v>
      </c>
      <c r="Y1041" s="231" t="str">
        <f t="shared" si="7"/>
        <v/>
      </c>
      <c r="Z1041" s="232" t="str">
        <f t="shared" si="8"/>
        <v/>
      </c>
    </row>
    <row r="1042" ht="15.75" customHeight="1">
      <c r="A1042" s="112"/>
      <c r="B1042" s="244"/>
      <c r="C1042" s="245"/>
      <c r="D1042" s="245"/>
      <c r="E1042" s="220" t="str">
        <f>IF($D1042="","",VLOOKUP($D1042,DMKH!$A$9:$D$50006,2,0))</f>
        <v/>
      </c>
      <c r="F1042" s="220" t="str">
        <f>IF($D1042="","",VLOOKUP($D1042,DMKH!$A$9:$D$50006,3,0))</f>
        <v/>
      </c>
      <c r="G1042" s="220" t="str">
        <f>IF($D1042="","",VLOOKUP($D1042,DMKH!$A$9:$D$50006,4,0))</f>
        <v/>
      </c>
      <c r="H1042" s="113"/>
      <c r="I1042" s="113"/>
      <c r="J1042" s="113"/>
      <c r="K1042" s="112"/>
      <c r="L1042" s="224" t="str">
        <f>IF($K1042="","",VLOOKUP($K1042,'Tong hop'!$A$10:$O$50000,2,0))</f>
        <v/>
      </c>
      <c r="M1042" s="225" t="str">
        <f>IF($K1042="","",VLOOKUP($K1042,'Tong hop'!$A$10:$O$50000,3,0))</f>
        <v/>
      </c>
      <c r="N1042" s="246"/>
      <c r="O1042" s="227" t="str">
        <f t="shared" si="2"/>
        <v/>
      </c>
      <c r="P1042" s="158"/>
      <c r="Q1042" s="247"/>
      <c r="R1042" s="229" t="str">
        <f>IF(LEFT(A1042,2)="PX",IF(K1042="",0,VLOOKUP(K1042,'Tong hop'!$N$10:$O$50000,2,0)),"")</f>
        <v/>
      </c>
      <c r="S1042" s="230">
        <f t="shared" si="3"/>
        <v>0</v>
      </c>
      <c r="T1042" s="229" t="str">
        <f>IF($K1042="","",VLOOKUP($K1042,'Tong hop'!$A$10:$K$50000,10,0))</f>
        <v/>
      </c>
      <c r="U1042" s="230" t="str">
        <f>IF($K1042="","",VLOOKUP($K1042,'Tong hop'!$A$10:$K$50000,11,0))</f>
        <v/>
      </c>
      <c r="V1042" s="231">
        <f t="shared" si="4"/>
        <v>0</v>
      </c>
      <c r="W1042" s="231" t="str">
        <f t="shared" si="5"/>
        <v/>
      </c>
      <c r="X1042" s="231">
        <f t="shared" si="6"/>
        <v>0</v>
      </c>
      <c r="Y1042" s="231" t="str">
        <f t="shared" si="7"/>
        <v/>
      </c>
      <c r="Z1042" s="232" t="str">
        <f t="shared" si="8"/>
        <v/>
      </c>
    </row>
    <row r="1043" ht="15.75" customHeight="1">
      <c r="A1043" s="112"/>
      <c r="B1043" s="244"/>
      <c r="C1043" s="245"/>
      <c r="D1043" s="245"/>
      <c r="E1043" s="220" t="str">
        <f>IF($D1043="","",VLOOKUP($D1043,DMKH!$A$9:$D$50006,2,0))</f>
        <v/>
      </c>
      <c r="F1043" s="220" t="str">
        <f>IF($D1043="","",VLOOKUP($D1043,DMKH!$A$9:$D$50006,3,0))</f>
        <v/>
      </c>
      <c r="G1043" s="220" t="str">
        <f>IF($D1043="","",VLOOKUP($D1043,DMKH!$A$9:$D$50006,4,0))</f>
        <v/>
      </c>
      <c r="H1043" s="113"/>
      <c r="I1043" s="113"/>
      <c r="J1043" s="113"/>
      <c r="K1043" s="112"/>
      <c r="L1043" s="224" t="str">
        <f>IF($K1043="","",VLOOKUP($K1043,'Tong hop'!$A$10:$O$50000,2,0))</f>
        <v/>
      </c>
      <c r="M1043" s="225" t="str">
        <f>IF($K1043="","",VLOOKUP($K1043,'Tong hop'!$A$10:$O$50000,3,0))</f>
        <v/>
      </c>
      <c r="N1043" s="246"/>
      <c r="O1043" s="227" t="str">
        <f t="shared" si="2"/>
        <v/>
      </c>
      <c r="P1043" s="158"/>
      <c r="Q1043" s="247"/>
      <c r="R1043" s="229" t="str">
        <f>IF(LEFT(A1043,2)="PX",IF(K1043="",0,VLOOKUP(K1043,'Tong hop'!$N$10:$O$50000,2,0)),"")</f>
        <v/>
      </c>
      <c r="S1043" s="230">
        <f t="shared" si="3"/>
        <v>0</v>
      </c>
      <c r="T1043" s="229" t="str">
        <f>IF($K1043="","",VLOOKUP($K1043,'Tong hop'!$A$10:$K$50000,10,0))</f>
        <v/>
      </c>
      <c r="U1043" s="230" t="str">
        <f>IF($K1043="","",VLOOKUP($K1043,'Tong hop'!$A$10:$K$50000,11,0))</f>
        <v/>
      </c>
      <c r="V1043" s="231">
        <f t="shared" si="4"/>
        <v>0</v>
      </c>
      <c r="W1043" s="231" t="str">
        <f t="shared" si="5"/>
        <v/>
      </c>
      <c r="X1043" s="231">
        <f t="shared" si="6"/>
        <v>0</v>
      </c>
      <c r="Y1043" s="231" t="str">
        <f t="shared" si="7"/>
        <v/>
      </c>
      <c r="Z1043" s="232" t="str">
        <f t="shared" si="8"/>
        <v/>
      </c>
    </row>
    <row r="1044" ht="15.75" customHeight="1">
      <c r="A1044" s="112"/>
      <c r="B1044" s="244"/>
      <c r="C1044" s="245"/>
      <c r="D1044" s="245"/>
      <c r="E1044" s="220" t="str">
        <f>IF($D1044="","",VLOOKUP($D1044,DMKH!$A$9:$D$50006,2,0))</f>
        <v/>
      </c>
      <c r="F1044" s="220" t="str">
        <f>IF($D1044="","",VLOOKUP($D1044,DMKH!$A$9:$D$50006,3,0))</f>
        <v/>
      </c>
      <c r="G1044" s="220" t="str">
        <f>IF($D1044="","",VLOOKUP($D1044,DMKH!$A$9:$D$50006,4,0))</f>
        <v/>
      </c>
      <c r="H1044" s="113"/>
      <c r="I1044" s="113"/>
      <c r="J1044" s="113"/>
      <c r="K1044" s="112"/>
      <c r="L1044" s="224" t="str">
        <f>IF($K1044="","",VLOOKUP($K1044,'Tong hop'!$A$10:$O$50000,2,0))</f>
        <v/>
      </c>
      <c r="M1044" s="225" t="str">
        <f>IF($K1044="","",VLOOKUP($K1044,'Tong hop'!$A$10:$O$50000,3,0))</f>
        <v/>
      </c>
      <c r="N1044" s="246"/>
      <c r="O1044" s="227" t="str">
        <f t="shared" si="2"/>
        <v/>
      </c>
      <c r="P1044" s="158"/>
      <c r="Q1044" s="247"/>
      <c r="R1044" s="229" t="str">
        <f>IF(LEFT(A1044,2)="PX",IF(K1044="",0,VLOOKUP(K1044,'Tong hop'!$N$10:$O$50000,2,0)),"")</f>
        <v/>
      </c>
      <c r="S1044" s="230">
        <f t="shared" si="3"/>
        <v>0</v>
      </c>
      <c r="T1044" s="229" t="str">
        <f>IF($K1044="","",VLOOKUP($K1044,'Tong hop'!$A$10:$K$50000,10,0))</f>
        <v/>
      </c>
      <c r="U1044" s="230" t="str">
        <f>IF($K1044="","",VLOOKUP($K1044,'Tong hop'!$A$10:$K$50000,11,0))</f>
        <v/>
      </c>
      <c r="V1044" s="231">
        <f t="shared" si="4"/>
        <v>0</v>
      </c>
      <c r="W1044" s="231" t="str">
        <f t="shared" si="5"/>
        <v/>
      </c>
      <c r="X1044" s="231">
        <f t="shared" si="6"/>
        <v>0</v>
      </c>
      <c r="Y1044" s="231" t="str">
        <f t="shared" si="7"/>
        <v/>
      </c>
      <c r="Z1044" s="232" t="str">
        <f t="shared" si="8"/>
        <v/>
      </c>
    </row>
    <row r="1045" ht="15.75" customHeight="1">
      <c r="A1045" s="112"/>
      <c r="B1045" s="244"/>
      <c r="C1045" s="245"/>
      <c r="D1045" s="245"/>
      <c r="E1045" s="220" t="str">
        <f>IF($D1045="","",VLOOKUP($D1045,DMKH!$A$9:$D$50006,2,0))</f>
        <v/>
      </c>
      <c r="F1045" s="220" t="str">
        <f>IF($D1045="","",VLOOKUP($D1045,DMKH!$A$9:$D$50006,3,0))</f>
        <v/>
      </c>
      <c r="G1045" s="220" t="str">
        <f>IF($D1045="","",VLOOKUP($D1045,DMKH!$A$9:$D$50006,4,0))</f>
        <v/>
      </c>
      <c r="H1045" s="113"/>
      <c r="I1045" s="113"/>
      <c r="J1045" s="113"/>
      <c r="K1045" s="112"/>
      <c r="L1045" s="224" t="str">
        <f>IF($K1045="","",VLOOKUP($K1045,'Tong hop'!$A$10:$O$50000,2,0))</f>
        <v/>
      </c>
      <c r="M1045" s="225" t="str">
        <f>IF($K1045="","",VLOOKUP($K1045,'Tong hop'!$A$10:$O$50000,3,0))</f>
        <v/>
      </c>
      <c r="N1045" s="246"/>
      <c r="O1045" s="227" t="str">
        <f t="shared" si="2"/>
        <v/>
      </c>
      <c r="P1045" s="158"/>
      <c r="Q1045" s="247"/>
      <c r="R1045" s="229" t="str">
        <f>IF(LEFT(A1045,2)="PX",IF(K1045="",0,VLOOKUP(K1045,'Tong hop'!$N$10:$O$50000,2,0)),"")</f>
        <v/>
      </c>
      <c r="S1045" s="230">
        <f t="shared" si="3"/>
        <v>0</v>
      </c>
      <c r="T1045" s="229" t="str">
        <f>IF($K1045="","",VLOOKUP($K1045,'Tong hop'!$A$10:$K$50000,10,0))</f>
        <v/>
      </c>
      <c r="U1045" s="230" t="str">
        <f>IF($K1045="","",VLOOKUP($K1045,'Tong hop'!$A$10:$K$50000,11,0))</f>
        <v/>
      </c>
      <c r="V1045" s="231">
        <f t="shared" si="4"/>
        <v>0</v>
      </c>
      <c r="W1045" s="231" t="str">
        <f t="shared" si="5"/>
        <v/>
      </c>
      <c r="X1045" s="231">
        <f t="shared" si="6"/>
        <v>0</v>
      </c>
      <c r="Y1045" s="231" t="str">
        <f t="shared" si="7"/>
        <v/>
      </c>
      <c r="Z1045" s="232" t="str">
        <f t="shared" si="8"/>
        <v/>
      </c>
    </row>
    <row r="1046" ht="15.75" customHeight="1">
      <c r="A1046" s="112"/>
      <c r="B1046" s="244"/>
      <c r="C1046" s="245"/>
      <c r="D1046" s="245"/>
      <c r="E1046" s="220" t="str">
        <f>IF($D1046="","",VLOOKUP($D1046,DMKH!$A$9:$D$50006,2,0))</f>
        <v/>
      </c>
      <c r="F1046" s="220" t="str">
        <f>IF($D1046="","",VLOOKUP($D1046,DMKH!$A$9:$D$50006,3,0))</f>
        <v/>
      </c>
      <c r="G1046" s="220" t="str">
        <f>IF($D1046="","",VLOOKUP($D1046,DMKH!$A$9:$D$50006,4,0))</f>
        <v/>
      </c>
      <c r="H1046" s="113"/>
      <c r="I1046" s="113"/>
      <c r="J1046" s="113"/>
      <c r="K1046" s="112"/>
      <c r="L1046" s="224" t="str">
        <f>IF($K1046="","",VLOOKUP($K1046,'Tong hop'!$A$10:$O$50000,2,0))</f>
        <v/>
      </c>
      <c r="M1046" s="225" t="str">
        <f>IF($K1046="","",VLOOKUP($K1046,'Tong hop'!$A$10:$O$50000,3,0))</f>
        <v/>
      </c>
      <c r="N1046" s="246"/>
      <c r="O1046" s="227" t="str">
        <f t="shared" si="2"/>
        <v/>
      </c>
      <c r="P1046" s="158"/>
      <c r="Q1046" s="247"/>
      <c r="R1046" s="229" t="str">
        <f>IF(LEFT(A1046,2)="PX",IF(K1046="",0,VLOOKUP(K1046,'Tong hop'!$N$10:$O$50000,2,0)),"")</f>
        <v/>
      </c>
      <c r="S1046" s="230">
        <f t="shared" si="3"/>
        <v>0</v>
      </c>
      <c r="T1046" s="229" t="str">
        <f>IF($K1046="","",VLOOKUP($K1046,'Tong hop'!$A$10:$K$50000,10,0))</f>
        <v/>
      </c>
      <c r="U1046" s="230" t="str">
        <f>IF($K1046="","",VLOOKUP($K1046,'Tong hop'!$A$10:$K$50000,11,0))</f>
        <v/>
      </c>
      <c r="V1046" s="231">
        <f t="shared" si="4"/>
        <v>0</v>
      </c>
      <c r="W1046" s="231" t="str">
        <f t="shared" si="5"/>
        <v/>
      </c>
      <c r="X1046" s="231">
        <f t="shared" si="6"/>
        <v>0</v>
      </c>
      <c r="Y1046" s="231" t="str">
        <f t="shared" si="7"/>
        <v/>
      </c>
      <c r="Z1046" s="232" t="str">
        <f t="shared" si="8"/>
        <v/>
      </c>
    </row>
    <row r="1047" ht="15.75" customHeight="1">
      <c r="A1047" s="112"/>
      <c r="B1047" s="244"/>
      <c r="C1047" s="245"/>
      <c r="D1047" s="245"/>
      <c r="E1047" s="220" t="str">
        <f>IF($D1047="","",VLOOKUP($D1047,DMKH!$A$9:$D$50006,2,0))</f>
        <v/>
      </c>
      <c r="F1047" s="220" t="str">
        <f>IF($D1047="","",VLOOKUP($D1047,DMKH!$A$9:$D$50006,3,0))</f>
        <v/>
      </c>
      <c r="G1047" s="220" t="str">
        <f>IF($D1047="","",VLOOKUP($D1047,DMKH!$A$9:$D$50006,4,0))</f>
        <v/>
      </c>
      <c r="H1047" s="113"/>
      <c r="I1047" s="113"/>
      <c r="J1047" s="113"/>
      <c r="K1047" s="112"/>
      <c r="L1047" s="224" t="str">
        <f>IF($K1047="","",VLOOKUP($K1047,'Tong hop'!$A$10:$O$50000,2,0))</f>
        <v/>
      </c>
      <c r="M1047" s="225" t="str">
        <f>IF($K1047="","",VLOOKUP($K1047,'Tong hop'!$A$10:$O$50000,3,0))</f>
        <v/>
      </c>
      <c r="N1047" s="246"/>
      <c r="O1047" s="227" t="str">
        <f t="shared" si="2"/>
        <v/>
      </c>
      <c r="P1047" s="158"/>
      <c r="Q1047" s="247"/>
      <c r="R1047" s="229" t="str">
        <f>IF(LEFT(A1047,2)="PX",IF(K1047="",0,VLOOKUP(K1047,'Tong hop'!$N$10:$O$50000,2,0)),"")</f>
        <v/>
      </c>
      <c r="S1047" s="230">
        <f t="shared" si="3"/>
        <v>0</v>
      </c>
      <c r="T1047" s="229" t="str">
        <f>IF($K1047="","",VLOOKUP($K1047,'Tong hop'!$A$10:$K$50000,10,0))</f>
        <v/>
      </c>
      <c r="U1047" s="230" t="str">
        <f>IF($K1047="","",VLOOKUP($K1047,'Tong hop'!$A$10:$K$50000,11,0))</f>
        <v/>
      </c>
      <c r="V1047" s="231">
        <f t="shared" si="4"/>
        <v>0</v>
      </c>
      <c r="W1047" s="231" t="str">
        <f t="shared" si="5"/>
        <v/>
      </c>
      <c r="X1047" s="231">
        <f t="shared" si="6"/>
        <v>0</v>
      </c>
      <c r="Y1047" s="231" t="str">
        <f t="shared" si="7"/>
        <v/>
      </c>
      <c r="Z1047" s="232" t="str">
        <f t="shared" si="8"/>
        <v/>
      </c>
    </row>
    <row r="1048" ht="15.75" customHeight="1">
      <c r="A1048" s="112"/>
      <c r="B1048" s="244"/>
      <c r="C1048" s="245"/>
      <c r="D1048" s="245"/>
      <c r="E1048" s="220" t="str">
        <f>IF($D1048="","",VLOOKUP($D1048,DMKH!$A$9:$D$50006,2,0))</f>
        <v/>
      </c>
      <c r="F1048" s="220" t="str">
        <f>IF($D1048="","",VLOOKUP($D1048,DMKH!$A$9:$D$50006,3,0))</f>
        <v/>
      </c>
      <c r="G1048" s="220" t="str">
        <f>IF($D1048="","",VLOOKUP($D1048,DMKH!$A$9:$D$50006,4,0))</f>
        <v/>
      </c>
      <c r="H1048" s="113"/>
      <c r="I1048" s="113"/>
      <c r="J1048" s="113"/>
      <c r="K1048" s="112"/>
      <c r="L1048" s="224" t="str">
        <f>IF($K1048="","",VLOOKUP($K1048,'Tong hop'!$A$10:$O$50000,2,0))</f>
        <v/>
      </c>
      <c r="M1048" s="225" t="str">
        <f>IF($K1048="","",VLOOKUP($K1048,'Tong hop'!$A$10:$O$50000,3,0))</f>
        <v/>
      </c>
      <c r="N1048" s="246"/>
      <c r="O1048" s="227" t="str">
        <f t="shared" si="2"/>
        <v/>
      </c>
      <c r="P1048" s="158"/>
      <c r="Q1048" s="247"/>
      <c r="R1048" s="229" t="str">
        <f>IF(LEFT(A1048,2)="PX",IF(K1048="",0,VLOOKUP(K1048,'Tong hop'!$N$10:$O$50000,2,0)),"")</f>
        <v/>
      </c>
      <c r="S1048" s="230">
        <f t="shared" si="3"/>
        <v>0</v>
      </c>
      <c r="T1048" s="229" t="str">
        <f>IF($K1048="","",VLOOKUP($K1048,'Tong hop'!$A$10:$K$50000,10,0))</f>
        <v/>
      </c>
      <c r="U1048" s="230" t="str">
        <f>IF($K1048="","",VLOOKUP($K1048,'Tong hop'!$A$10:$K$50000,11,0))</f>
        <v/>
      </c>
      <c r="V1048" s="231">
        <f t="shared" si="4"/>
        <v>0</v>
      </c>
      <c r="W1048" s="231" t="str">
        <f t="shared" si="5"/>
        <v/>
      </c>
      <c r="X1048" s="231">
        <f t="shared" si="6"/>
        <v>0</v>
      </c>
      <c r="Y1048" s="231" t="str">
        <f t="shared" si="7"/>
        <v/>
      </c>
      <c r="Z1048" s="232" t="str">
        <f t="shared" si="8"/>
        <v/>
      </c>
    </row>
    <row r="1049" ht="15.75" customHeight="1">
      <c r="A1049" s="112"/>
      <c r="B1049" s="244"/>
      <c r="C1049" s="245"/>
      <c r="D1049" s="245"/>
      <c r="E1049" s="220" t="str">
        <f>IF($D1049="","",VLOOKUP($D1049,DMKH!$A$9:$D$50006,2,0))</f>
        <v/>
      </c>
      <c r="F1049" s="220" t="str">
        <f>IF($D1049="","",VLOOKUP($D1049,DMKH!$A$9:$D$50006,3,0))</f>
        <v/>
      </c>
      <c r="G1049" s="220" t="str">
        <f>IF($D1049="","",VLOOKUP($D1049,DMKH!$A$9:$D$50006,4,0))</f>
        <v/>
      </c>
      <c r="H1049" s="113"/>
      <c r="I1049" s="113"/>
      <c r="J1049" s="113"/>
      <c r="K1049" s="112"/>
      <c r="L1049" s="224" t="str">
        <f>IF($K1049="","",VLOOKUP($K1049,'Tong hop'!$A$10:$O$50000,2,0))</f>
        <v/>
      </c>
      <c r="M1049" s="225" t="str">
        <f>IF($K1049="","",VLOOKUP($K1049,'Tong hop'!$A$10:$O$50000,3,0))</f>
        <v/>
      </c>
      <c r="N1049" s="246"/>
      <c r="O1049" s="227" t="str">
        <f t="shared" si="2"/>
        <v/>
      </c>
      <c r="P1049" s="158"/>
      <c r="Q1049" s="247"/>
      <c r="R1049" s="229" t="str">
        <f>IF(LEFT(A1049,2)="PX",IF(K1049="",0,VLOOKUP(K1049,'Tong hop'!$N$10:$O$50000,2,0)),"")</f>
        <v/>
      </c>
      <c r="S1049" s="230">
        <f t="shared" si="3"/>
        <v>0</v>
      </c>
      <c r="T1049" s="229" t="str">
        <f>IF($K1049="","",VLOOKUP($K1049,'Tong hop'!$A$10:$K$50000,10,0))</f>
        <v/>
      </c>
      <c r="U1049" s="230" t="str">
        <f>IF($K1049="","",VLOOKUP($K1049,'Tong hop'!$A$10:$K$50000,11,0))</f>
        <v/>
      </c>
      <c r="V1049" s="231">
        <f t="shared" si="4"/>
        <v>0</v>
      </c>
      <c r="W1049" s="231" t="str">
        <f t="shared" si="5"/>
        <v/>
      </c>
      <c r="X1049" s="231">
        <f t="shared" si="6"/>
        <v>0</v>
      </c>
      <c r="Y1049" s="231" t="str">
        <f t="shared" si="7"/>
        <v/>
      </c>
      <c r="Z1049" s="232" t="str">
        <f t="shared" si="8"/>
        <v/>
      </c>
    </row>
    <row r="1050" ht="15.75" customHeight="1">
      <c r="A1050" s="112"/>
      <c r="B1050" s="244"/>
      <c r="C1050" s="245"/>
      <c r="D1050" s="245"/>
      <c r="E1050" s="220" t="str">
        <f>IF($D1050="","",VLOOKUP($D1050,DMKH!$A$9:$D$50006,2,0))</f>
        <v/>
      </c>
      <c r="F1050" s="220" t="str">
        <f>IF($D1050="","",VLOOKUP($D1050,DMKH!$A$9:$D$50006,3,0))</f>
        <v/>
      </c>
      <c r="G1050" s="220" t="str">
        <f>IF($D1050="","",VLOOKUP($D1050,DMKH!$A$9:$D$50006,4,0))</f>
        <v/>
      </c>
      <c r="H1050" s="113"/>
      <c r="I1050" s="113"/>
      <c r="J1050" s="113"/>
      <c r="K1050" s="112"/>
      <c r="L1050" s="224" t="str">
        <f>IF($K1050="","",VLOOKUP($K1050,'Tong hop'!$A$10:$O$50000,2,0))</f>
        <v/>
      </c>
      <c r="M1050" s="225" t="str">
        <f>IF($K1050="","",VLOOKUP($K1050,'Tong hop'!$A$10:$O$50000,3,0))</f>
        <v/>
      </c>
      <c r="N1050" s="246"/>
      <c r="O1050" s="227" t="str">
        <f t="shared" si="2"/>
        <v/>
      </c>
      <c r="P1050" s="158"/>
      <c r="Q1050" s="247"/>
      <c r="R1050" s="229" t="str">
        <f>IF(LEFT(A1050,2)="PX",IF(K1050="",0,VLOOKUP(K1050,'Tong hop'!$N$10:$O$50000,2,0)),"")</f>
        <v/>
      </c>
      <c r="S1050" s="230">
        <f t="shared" si="3"/>
        <v>0</v>
      </c>
      <c r="T1050" s="229" t="str">
        <f>IF($K1050="","",VLOOKUP($K1050,'Tong hop'!$A$10:$K$50000,10,0))</f>
        <v/>
      </c>
      <c r="U1050" s="230" t="str">
        <f>IF($K1050="","",VLOOKUP($K1050,'Tong hop'!$A$10:$K$50000,11,0))</f>
        <v/>
      </c>
      <c r="V1050" s="231">
        <f t="shared" si="4"/>
        <v>0</v>
      </c>
      <c r="W1050" s="231" t="str">
        <f t="shared" si="5"/>
        <v/>
      </c>
      <c r="X1050" s="231">
        <f t="shared" si="6"/>
        <v>0</v>
      </c>
      <c r="Y1050" s="231" t="str">
        <f t="shared" si="7"/>
        <v/>
      </c>
      <c r="Z1050" s="232" t="str">
        <f t="shared" si="8"/>
        <v/>
      </c>
    </row>
    <row r="1051" ht="15.75" customHeight="1">
      <c r="A1051" s="112"/>
      <c r="B1051" s="244"/>
      <c r="C1051" s="245"/>
      <c r="D1051" s="245"/>
      <c r="E1051" s="220" t="str">
        <f>IF($D1051="","",VLOOKUP($D1051,DMKH!$A$9:$D$50006,2,0))</f>
        <v/>
      </c>
      <c r="F1051" s="220" t="str">
        <f>IF($D1051="","",VLOOKUP($D1051,DMKH!$A$9:$D$50006,3,0))</f>
        <v/>
      </c>
      <c r="G1051" s="220" t="str">
        <f>IF($D1051="","",VLOOKUP($D1051,DMKH!$A$9:$D$50006,4,0))</f>
        <v/>
      </c>
      <c r="H1051" s="113"/>
      <c r="I1051" s="113"/>
      <c r="J1051" s="113"/>
      <c r="K1051" s="112"/>
      <c r="L1051" s="224" t="str">
        <f>IF($K1051="","",VLOOKUP($K1051,'Tong hop'!$A$10:$O$50000,2,0))</f>
        <v/>
      </c>
      <c r="M1051" s="225" t="str">
        <f>IF($K1051="","",VLOOKUP($K1051,'Tong hop'!$A$10:$O$50000,3,0))</f>
        <v/>
      </c>
      <c r="N1051" s="246"/>
      <c r="O1051" s="227" t="str">
        <f t="shared" si="2"/>
        <v/>
      </c>
      <c r="P1051" s="158"/>
      <c r="Q1051" s="247"/>
      <c r="R1051" s="229" t="str">
        <f>IF(LEFT(A1051,2)="PX",IF(K1051="",0,VLOOKUP(K1051,'Tong hop'!$N$10:$O$50000,2,0)),"")</f>
        <v/>
      </c>
      <c r="S1051" s="230">
        <f t="shared" si="3"/>
        <v>0</v>
      </c>
      <c r="T1051" s="229" t="str">
        <f>IF($K1051="","",VLOOKUP($K1051,'Tong hop'!$A$10:$K$50000,10,0))</f>
        <v/>
      </c>
      <c r="U1051" s="230" t="str">
        <f>IF($K1051="","",VLOOKUP($K1051,'Tong hop'!$A$10:$K$50000,11,0))</f>
        <v/>
      </c>
      <c r="V1051" s="231">
        <f t="shared" si="4"/>
        <v>0</v>
      </c>
      <c r="W1051" s="231" t="str">
        <f t="shared" si="5"/>
        <v/>
      </c>
      <c r="X1051" s="231">
        <f t="shared" si="6"/>
        <v>0</v>
      </c>
      <c r="Y1051" s="231" t="str">
        <f t="shared" si="7"/>
        <v/>
      </c>
      <c r="Z1051" s="232" t="str">
        <f t="shared" si="8"/>
        <v/>
      </c>
    </row>
    <row r="1052" ht="15.75" customHeight="1">
      <c r="A1052" s="112"/>
      <c r="B1052" s="244"/>
      <c r="C1052" s="245"/>
      <c r="D1052" s="245"/>
      <c r="E1052" s="220" t="str">
        <f>IF($D1052="","",VLOOKUP($D1052,DMKH!$A$9:$D$50006,2,0))</f>
        <v/>
      </c>
      <c r="F1052" s="220" t="str">
        <f>IF($D1052="","",VLOOKUP($D1052,DMKH!$A$9:$D$50006,3,0))</f>
        <v/>
      </c>
      <c r="G1052" s="220" t="str">
        <f>IF($D1052="","",VLOOKUP($D1052,DMKH!$A$9:$D$50006,4,0))</f>
        <v/>
      </c>
      <c r="H1052" s="113"/>
      <c r="I1052" s="113"/>
      <c r="J1052" s="113"/>
      <c r="K1052" s="112"/>
      <c r="L1052" s="224" t="str">
        <f>IF($K1052="","",VLOOKUP($K1052,'Tong hop'!$A$10:$O$50000,2,0))</f>
        <v/>
      </c>
      <c r="M1052" s="225" t="str">
        <f>IF($K1052="","",VLOOKUP($K1052,'Tong hop'!$A$10:$O$50000,3,0))</f>
        <v/>
      </c>
      <c r="N1052" s="246"/>
      <c r="O1052" s="227" t="str">
        <f t="shared" si="2"/>
        <v/>
      </c>
      <c r="P1052" s="158"/>
      <c r="Q1052" s="247"/>
      <c r="R1052" s="229" t="str">
        <f>IF(LEFT(A1052,2)="PX",IF(K1052="",0,VLOOKUP(K1052,'Tong hop'!$N$10:$O$50000,2,0)),"")</f>
        <v/>
      </c>
      <c r="S1052" s="230">
        <f t="shared" si="3"/>
        <v>0</v>
      </c>
      <c r="T1052" s="229" t="str">
        <f>IF($K1052="","",VLOOKUP($K1052,'Tong hop'!$A$10:$K$50000,10,0))</f>
        <v/>
      </c>
      <c r="U1052" s="230" t="str">
        <f>IF($K1052="","",VLOOKUP($K1052,'Tong hop'!$A$10:$K$50000,11,0))</f>
        <v/>
      </c>
      <c r="V1052" s="231">
        <f t="shared" si="4"/>
        <v>0</v>
      </c>
      <c r="W1052" s="231" t="str">
        <f t="shared" si="5"/>
        <v/>
      </c>
      <c r="X1052" s="231">
        <f t="shared" si="6"/>
        <v>0</v>
      </c>
      <c r="Y1052" s="231" t="str">
        <f t="shared" si="7"/>
        <v/>
      </c>
      <c r="Z1052" s="232" t="str">
        <f t="shared" si="8"/>
        <v/>
      </c>
    </row>
    <row r="1053" ht="15.75" customHeight="1">
      <c r="A1053" s="112"/>
      <c r="B1053" s="244"/>
      <c r="C1053" s="245"/>
      <c r="D1053" s="245"/>
      <c r="E1053" s="220" t="str">
        <f>IF($D1053="","",VLOOKUP($D1053,DMKH!$A$9:$D$50006,2,0))</f>
        <v/>
      </c>
      <c r="F1053" s="220" t="str">
        <f>IF($D1053="","",VLOOKUP($D1053,DMKH!$A$9:$D$50006,3,0))</f>
        <v/>
      </c>
      <c r="G1053" s="220" t="str">
        <f>IF($D1053="","",VLOOKUP($D1053,DMKH!$A$9:$D$50006,4,0))</f>
        <v/>
      </c>
      <c r="H1053" s="113"/>
      <c r="I1053" s="113"/>
      <c r="J1053" s="113"/>
      <c r="K1053" s="112"/>
      <c r="L1053" s="224" t="str">
        <f>IF($K1053="","",VLOOKUP($K1053,'Tong hop'!$A$10:$O$50000,2,0))</f>
        <v/>
      </c>
      <c r="M1053" s="225" t="str">
        <f>IF($K1053="","",VLOOKUP($K1053,'Tong hop'!$A$10:$O$50000,3,0))</f>
        <v/>
      </c>
      <c r="N1053" s="246"/>
      <c r="O1053" s="227" t="str">
        <f t="shared" si="2"/>
        <v/>
      </c>
      <c r="P1053" s="158"/>
      <c r="Q1053" s="247"/>
      <c r="R1053" s="229" t="str">
        <f>IF(LEFT(A1053,2)="PX",IF(K1053="",0,VLOOKUP(K1053,'Tong hop'!$N$10:$O$50000,2,0)),"")</f>
        <v/>
      </c>
      <c r="S1053" s="230">
        <f t="shared" si="3"/>
        <v>0</v>
      </c>
      <c r="T1053" s="229" t="str">
        <f>IF($K1053="","",VLOOKUP($K1053,'Tong hop'!$A$10:$K$50000,10,0))</f>
        <v/>
      </c>
      <c r="U1053" s="230" t="str">
        <f>IF($K1053="","",VLOOKUP($K1053,'Tong hop'!$A$10:$K$50000,11,0))</f>
        <v/>
      </c>
      <c r="V1053" s="231">
        <f t="shared" si="4"/>
        <v>0</v>
      </c>
      <c r="W1053" s="231" t="str">
        <f t="shared" si="5"/>
        <v/>
      </c>
      <c r="X1053" s="231">
        <f t="shared" si="6"/>
        <v>0</v>
      </c>
      <c r="Y1053" s="231" t="str">
        <f t="shared" si="7"/>
        <v/>
      </c>
      <c r="Z1053" s="232" t="str">
        <f t="shared" si="8"/>
        <v/>
      </c>
    </row>
    <row r="1054" ht="15.75" customHeight="1">
      <c r="A1054" s="112"/>
      <c r="B1054" s="244"/>
      <c r="C1054" s="245"/>
      <c r="D1054" s="245"/>
      <c r="E1054" s="220" t="str">
        <f>IF($D1054="","",VLOOKUP($D1054,DMKH!$A$9:$D$50006,2,0))</f>
        <v/>
      </c>
      <c r="F1054" s="220" t="str">
        <f>IF($D1054="","",VLOOKUP($D1054,DMKH!$A$9:$D$50006,3,0))</f>
        <v/>
      </c>
      <c r="G1054" s="220" t="str">
        <f>IF($D1054="","",VLOOKUP($D1054,DMKH!$A$9:$D$50006,4,0))</f>
        <v/>
      </c>
      <c r="H1054" s="113"/>
      <c r="I1054" s="113"/>
      <c r="J1054" s="113"/>
      <c r="K1054" s="112"/>
      <c r="L1054" s="224" t="str">
        <f>IF($K1054="","",VLOOKUP($K1054,'Tong hop'!$A$10:$O$50000,2,0))</f>
        <v/>
      </c>
      <c r="M1054" s="225" t="str">
        <f>IF($K1054="","",VLOOKUP($K1054,'Tong hop'!$A$10:$O$50000,3,0))</f>
        <v/>
      </c>
      <c r="N1054" s="246"/>
      <c r="O1054" s="227" t="str">
        <f t="shared" si="2"/>
        <v/>
      </c>
      <c r="P1054" s="158"/>
      <c r="Q1054" s="247"/>
      <c r="R1054" s="229" t="str">
        <f>IF(LEFT(A1054,2)="PX",IF(K1054="",0,VLOOKUP(K1054,'Tong hop'!$N$10:$O$50000,2,0)),"")</f>
        <v/>
      </c>
      <c r="S1054" s="230">
        <f t="shared" si="3"/>
        <v>0</v>
      </c>
      <c r="T1054" s="229" t="str">
        <f>IF($K1054="","",VLOOKUP($K1054,'Tong hop'!$A$10:$K$50000,10,0))</f>
        <v/>
      </c>
      <c r="U1054" s="230" t="str">
        <f>IF($K1054="","",VLOOKUP($K1054,'Tong hop'!$A$10:$K$50000,11,0))</f>
        <v/>
      </c>
      <c r="V1054" s="231">
        <f t="shared" si="4"/>
        <v>0</v>
      </c>
      <c r="W1054" s="231" t="str">
        <f t="shared" si="5"/>
        <v/>
      </c>
      <c r="X1054" s="231">
        <f t="shared" si="6"/>
        <v>0</v>
      </c>
      <c r="Y1054" s="231" t="str">
        <f t="shared" si="7"/>
        <v/>
      </c>
      <c r="Z1054" s="232" t="str">
        <f t="shared" si="8"/>
        <v/>
      </c>
    </row>
    <row r="1055" ht="15.75" customHeight="1">
      <c r="A1055" s="112"/>
      <c r="B1055" s="244"/>
      <c r="C1055" s="245"/>
      <c r="D1055" s="245"/>
      <c r="E1055" s="220" t="str">
        <f>IF($D1055="","",VLOOKUP($D1055,DMKH!$A$9:$D$50006,2,0))</f>
        <v/>
      </c>
      <c r="F1055" s="220" t="str">
        <f>IF($D1055="","",VLOOKUP($D1055,DMKH!$A$9:$D$50006,3,0))</f>
        <v/>
      </c>
      <c r="G1055" s="220" t="str">
        <f>IF($D1055="","",VLOOKUP($D1055,DMKH!$A$9:$D$50006,4,0))</f>
        <v/>
      </c>
      <c r="H1055" s="113"/>
      <c r="I1055" s="113"/>
      <c r="J1055" s="113"/>
      <c r="K1055" s="112"/>
      <c r="L1055" s="224" t="str">
        <f>IF($K1055="","",VLOOKUP($K1055,'Tong hop'!$A$10:$O$50000,2,0))</f>
        <v/>
      </c>
      <c r="M1055" s="225" t="str">
        <f>IF($K1055="","",VLOOKUP($K1055,'Tong hop'!$A$10:$O$50000,3,0))</f>
        <v/>
      </c>
      <c r="N1055" s="246"/>
      <c r="O1055" s="227" t="str">
        <f t="shared" si="2"/>
        <v/>
      </c>
      <c r="P1055" s="158"/>
      <c r="Q1055" s="247"/>
      <c r="R1055" s="229" t="str">
        <f>IF(LEFT(A1055,2)="PX",IF(K1055="",0,VLOOKUP(K1055,'Tong hop'!$N$10:$O$50000,2,0)),"")</f>
        <v/>
      </c>
      <c r="S1055" s="230">
        <f t="shared" si="3"/>
        <v>0</v>
      </c>
      <c r="T1055" s="229" t="str">
        <f>IF($K1055="","",VLOOKUP($K1055,'Tong hop'!$A$10:$K$50000,10,0))</f>
        <v/>
      </c>
      <c r="U1055" s="230" t="str">
        <f>IF($K1055="","",VLOOKUP($K1055,'Tong hop'!$A$10:$K$50000,11,0))</f>
        <v/>
      </c>
      <c r="V1055" s="231">
        <f t="shared" si="4"/>
        <v>0</v>
      </c>
      <c r="W1055" s="231" t="str">
        <f t="shared" si="5"/>
        <v/>
      </c>
      <c r="X1055" s="231">
        <f t="shared" si="6"/>
        <v>0</v>
      </c>
      <c r="Y1055" s="231" t="str">
        <f t="shared" si="7"/>
        <v/>
      </c>
      <c r="Z1055" s="232" t="str">
        <f t="shared" si="8"/>
        <v/>
      </c>
    </row>
    <row r="1056" ht="15.75" customHeight="1">
      <c r="A1056" s="112"/>
      <c r="B1056" s="244"/>
      <c r="C1056" s="245"/>
      <c r="D1056" s="245"/>
      <c r="E1056" s="220" t="str">
        <f>IF($D1056="","",VLOOKUP($D1056,DMKH!$A$9:$D$50006,2,0))</f>
        <v/>
      </c>
      <c r="F1056" s="220" t="str">
        <f>IF($D1056="","",VLOOKUP($D1056,DMKH!$A$9:$D$50006,3,0))</f>
        <v/>
      </c>
      <c r="G1056" s="220" t="str">
        <f>IF($D1056="","",VLOOKUP($D1056,DMKH!$A$9:$D$50006,4,0))</f>
        <v/>
      </c>
      <c r="H1056" s="113"/>
      <c r="I1056" s="113"/>
      <c r="J1056" s="113"/>
      <c r="K1056" s="112"/>
      <c r="L1056" s="224" t="str">
        <f>IF($K1056="","",VLOOKUP($K1056,'Tong hop'!$A$10:$O$50000,2,0))</f>
        <v/>
      </c>
      <c r="M1056" s="225" t="str">
        <f>IF($K1056="","",VLOOKUP($K1056,'Tong hop'!$A$10:$O$50000,3,0))</f>
        <v/>
      </c>
      <c r="N1056" s="246"/>
      <c r="O1056" s="227" t="str">
        <f t="shared" si="2"/>
        <v/>
      </c>
      <c r="P1056" s="158"/>
      <c r="Q1056" s="247"/>
      <c r="R1056" s="229" t="str">
        <f>IF(LEFT(A1056,2)="PX",IF(K1056="",0,VLOOKUP(K1056,'Tong hop'!$N$10:$O$50000,2,0)),"")</f>
        <v/>
      </c>
      <c r="S1056" s="230">
        <f t="shared" si="3"/>
        <v>0</v>
      </c>
      <c r="T1056" s="229" t="str">
        <f>IF($K1056="","",VLOOKUP($K1056,'Tong hop'!$A$10:$K$50000,10,0))</f>
        <v/>
      </c>
      <c r="U1056" s="230" t="str">
        <f>IF($K1056="","",VLOOKUP($K1056,'Tong hop'!$A$10:$K$50000,11,0))</f>
        <v/>
      </c>
      <c r="V1056" s="231">
        <f t="shared" si="4"/>
        <v>0</v>
      </c>
      <c r="W1056" s="231" t="str">
        <f t="shared" si="5"/>
        <v/>
      </c>
      <c r="X1056" s="231">
        <f t="shared" si="6"/>
        <v>0</v>
      </c>
      <c r="Y1056" s="231" t="str">
        <f t="shared" si="7"/>
        <v/>
      </c>
      <c r="Z1056" s="232" t="str">
        <f t="shared" si="8"/>
        <v/>
      </c>
    </row>
    <row r="1057" ht="15.75" customHeight="1">
      <c r="A1057" s="112"/>
      <c r="B1057" s="244"/>
      <c r="C1057" s="245"/>
      <c r="D1057" s="245"/>
      <c r="E1057" s="220" t="str">
        <f>IF($D1057="","",VLOOKUP($D1057,DMKH!$A$9:$D$50006,2,0))</f>
        <v/>
      </c>
      <c r="F1057" s="220" t="str">
        <f>IF($D1057="","",VLOOKUP($D1057,DMKH!$A$9:$D$50006,3,0))</f>
        <v/>
      </c>
      <c r="G1057" s="220" t="str">
        <f>IF($D1057="","",VLOOKUP($D1057,DMKH!$A$9:$D$50006,4,0))</f>
        <v/>
      </c>
      <c r="H1057" s="113"/>
      <c r="I1057" s="113"/>
      <c r="J1057" s="113"/>
      <c r="K1057" s="112"/>
      <c r="L1057" s="224" t="str">
        <f>IF($K1057="","",VLOOKUP($K1057,'Tong hop'!$A$10:$O$50000,2,0))</f>
        <v/>
      </c>
      <c r="M1057" s="225" t="str">
        <f>IF($K1057="","",VLOOKUP($K1057,'Tong hop'!$A$10:$O$50000,3,0))</f>
        <v/>
      </c>
      <c r="N1057" s="246"/>
      <c r="O1057" s="227" t="str">
        <f t="shared" si="2"/>
        <v/>
      </c>
      <c r="P1057" s="158"/>
      <c r="Q1057" s="247"/>
      <c r="R1057" s="229" t="str">
        <f>IF(LEFT(A1057,2)="PX",IF(K1057="",0,VLOOKUP(K1057,'Tong hop'!$N$10:$O$50000,2,0)),"")</f>
        <v/>
      </c>
      <c r="S1057" s="230">
        <f t="shared" si="3"/>
        <v>0</v>
      </c>
      <c r="T1057" s="229" t="str">
        <f>IF($K1057="","",VLOOKUP($K1057,'Tong hop'!$A$10:$K$50000,10,0))</f>
        <v/>
      </c>
      <c r="U1057" s="230" t="str">
        <f>IF($K1057="","",VLOOKUP($K1057,'Tong hop'!$A$10:$K$50000,11,0))</f>
        <v/>
      </c>
      <c r="V1057" s="231">
        <f t="shared" si="4"/>
        <v>0</v>
      </c>
      <c r="W1057" s="231" t="str">
        <f t="shared" si="5"/>
        <v/>
      </c>
      <c r="X1057" s="231">
        <f t="shared" si="6"/>
        <v>0</v>
      </c>
      <c r="Y1057" s="231" t="str">
        <f t="shared" si="7"/>
        <v/>
      </c>
      <c r="Z1057" s="232" t="str">
        <f t="shared" si="8"/>
        <v/>
      </c>
    </row>
    <row r="1058" ht="15.75" customHeight="1">
      <c r="A1058" s="112"/>
      <c r="B1058" s="244"/>
      <c r="C1058" s="245"/>
      <c r="D1058" s="245"/>
      <c r="E1058" s="220" t="str">
        <f>IF($D1058="","",VLOOKUP($D1058,DMKH!$A$9:$D$50006,2,0))</f>
        <v/>
      </c>
      <c r="F1058" s="220" t="str">
        <f>IF($D1058="","",VLOOKUP($D1058,DMKH!$A$9:$D$50006,3,0))</f>
        <v/>
      </c>
      <c r="G1058" s="220" t="str">
        <f>IF($D1058="","",VLOOKUP($D1058,DMKH!$A$9:$D$50006,4,0))</f>
        <v/>
      </c>
      <c r="H1058" s="113"/>
      <c r="I1058" s="113"/>
      <c r="J1058" s="113"/>
      <c r="K1058" s="112"/>
      <c r="L1058" s="224" t="str">
        <f>IF($K1058="","",VLOOKUP($K1058,'Tong hop'!$A$10:$O$50000,2,0))</f>
        <v/>
      </c>
      <c r="M1058" s="225" t="str">
        <f>IF($K1058="","",VLOOKUP($K1058,'Tong hop'!$A$10:$O$50000,3,0))</f>
        <v/>
      </c>
      <c r="N1058" s="246"/>
      <c r="O1058" s="227" t="str">
        <f t="shared" si="2"/>
        <v/>
      </c>
      <c r="P1058" s="158"/>
      <c r="Q1058" s="247"/>
      <c r="R1058" s="229" t="str">
        <f>IF(LEFT(A1058,2)="PX",IF(K1058="",0,VLOOKUP(K1058,'Tong hop'!$N$10:$O$50000,2,0)),"")</f>
        <v/>
      </c>
      <c r="S1058" s="230">
        <f t="shared" si="3"/>
        <v>0</v>
      </c>
      <c r="T1058" s="229" t="str">
        <f>IF($K1058="","",VLOOKUP($K1058,'Tong hop'!$A$10:$K$50000,10,0))</f>
        <v/>
      </c>
      <c r="U1058" s="230" t="str">
        <f>IF($K1058="","",VLOOKUP($K1058,'Tong hop'!$A$10:$K$50000,11,0))</f>
        <v/>
      </c>
      <c r="V1058" s="231">
        <f t="shared" si="4"/>
        <v>0</v>
      </c>
      <c r="W1058" s="231" t="str">
        <f t="shared" si="5"/>
        <v/>
      </c>
      <c r="X1058" s="231">
        <f t="shared" si="6"/>
        <v>0</v>
      </c>
      <c r="Y1058" s="231" t="str">
        <f t="shared" si="7"/>
        <v/>
      </c>
      <c r="Z1058" s="232" t="str">
        <f t="shared" si="8"/>
        <v/>
      </c>
    </row>
    <row r="1059" ht="15.75" customHeight="1">
      <c r="A1059" s="112"/>
      <c r="B1059" s="244"/>
      <c r="C1059" s="245"/>
      <c r="D1059" s="245"/>
      <c r="E1059" s="220" t="str">
        <f>IF($D1059="","",VLOOKUP($D1059,DMKH!$A$9:$D$50006,2,0))</f>
        <v/>
      </c>
      <c r="F1059" s="220" t="str">
        <f>IF($D1059="","",VLOOKUP($D1059,DMKH!$A$9:$D$50006,3,0))</f>
        <v/>
      </c>
      <c r="G1059" s="220" t="str">
        <f>IF($D1059="","",VLOOKUP($D1059,DMKH!$A$9:$D$50006,4,0))</f>
        <v/>
      </c>
      <c r="H1059" s="113"/>
      <c r="I1059" s="113"/>
      <c r="J1059" s="113"/>
      <c r="K1059" s="112"/>
      <c r="L1059" s="224" t="str">
        <f>IF($K1059="","",VLOOKUP($K1059,'Tong hop'!$A$10:$O$50000,2,0))</f>
        <v/>
      </c>
      <c r="M1059" s="225" t="str">
        <f>IF($K1059="","",VLOOKUP($K1059,'Tong hop'!$A$10:$O$50000,3,0))</f>
        <v/>
      </c>
      <c r="N1059" s="246"/>
      <c r="O1059" s="227" t="str">
        <f t="shared" si="2"/>
        <v/>
      </c>
      <c r="P1059" s="158"/>
      <c r="Q1059" s="247"/>
      <c r="R1059" s="229" t="str">
        <f>IF(LEFT(A1059,2)="PX",IF(K1059="",0,VLOOKUP(K1059,'Tong hop'!$N$10:$O$50000,2,0)),"")</f>
        <v/>
      </c>
      <c r="S1059" s="230">
        <f t="shared" si="3"/>
        <v>0</v>
      </c>
      <c r="T1059" s="229" t="str">
        <f>IF($K1059="","",VLOOKUP($K1059,'Tong hop'!$A$10:$K$50000,10,0))</f>
        <v/>
      </c>
      <c r="U1059" s="230" t="str">
        <f>IF($K1059="","",VLOOKUP($K1059,'Tong hop'!$A$10:$K$50000,11,0))</f>
        <v/>
      </c>
      <c r="V1059" s="231">
        <f t="shared" si="4"/>
        <v>0</v>
      </c>
      <c r="W1059" s="231" t="str">
        <f t="shared" si="5"/>
        <v/>
      </c>
      <c r="X1059" s="231">
        <f t="shared" si="6"/>
        <v>0</v>
      </c>
      <c r="Y1059" s="231" t="str">
        <f t="shared" si="7"/>
        <v/>
      </c>
      <c r="Z1059" s="232" t="str">
        <f t="shared" si="8"/>
        <v/>
      </c>
    </row>
    <row r="1060" ht="15.75" customHeight="1">
      <c r="A1060" s="112"/>
      <c r="B1060" s="244"/>
      <c r="C1060" s="245"/>
      <c r="D1060" s="245"/>
      <c r="E1060" s="220" t="str">
        <f>IF($D1060="","",VLOOKUP($D1060,DMKH!$A$9:$D$50006,2,0))</f>
        <v/>
      </c>
      <c r="F1060" s="220" t="str">
        <f>IF($D1060="","",VLOOKUP($D1060,DMKH!$A$9:$D$50006,3,0))</f>
        <v/>
      </c>
      <c r="G1060" s="220" t="str">
        <f>IF($D1060="","",VLOOKUP($D1060,DMKH!$A$9:$D$50006,4,0))</f>
        <v/>
      </c>
      <c r="H1060" s="113"/>
      <c r="I1060" s="113"/>
      <c r="J1060" s="113"/>
      <c r="K1060" s="112"/>
      <c r="L1060" s="224" t="str">
        <f>IF($K1060="","",VLOOKUP($K1060,'Tong hop'!$A$10:$O$50000,2,0))</f>
        <v/>
      </c>
      <c r="M1060" s="225" t="str">
        <f>IF($K1060="","",VLOOKUP($K1060,'Tong hop'!$A$10:$O$50000,3,0))</f>
        <v/>
      </c>
      <c r="N1060" s="246"/>
      <c r="O1060" s="227" t="str">
        <f t="shared" si="2"/>
        <v/>
      </c>
      <c r="P1060" s="158"/>
      <c r="Q1060" s="247"/>
      <c r="R1060" s="229" t="str">
        <f>IF(LEFT(A1060,2)="PX",IF(K1060="",0,VLOOKUP(K1060,'Tong hop'!$N$10:$O$50000,2,0)),"")</f>
        <v/>
      </c>
      <c r="S1060" s="230">
        <f t="shared" si="3"/>
        <v>0</v>
      </c>
      <c r="T1060" s="229" t="str">
        <f>IF($K1060="","",VLOOKUP($K1060,'Tong hop'!$A$10:$K$50000,10,0))</f>
        <v/>
      </c>
      <c r="U1060" s="230" t="str">
        <f>IF($K1060="","",VLOOKUP($K1060,'Tong hop'!$A$10:$K$50000,11,0))</f>
        <v/>
      </c>
      <c r="V1060" s="231">
        <f t="shared" si="4"/>
        <v>0</v>
      </c>
      <c r="W1060" s="231" t="str">
        <f t="shared" si="5"/>
        <v/>
      </c>
      <c r="X1060" s="231">
        <f t="shared" si="6"/>
        <v>0</v>
      </c>
      <c r="Y1060" s="231" t="str">
        <f t="shared" si="7"/>
        <v/>
      </c>
      <c r="Z1060" s="232" t="str">
        <f t="shared" si="8"/>
        <v/>
      </c>
    </row>
    <row r="1061" ht="15.75" customHeight="1">
      <c r="A1061" s="112"/>
      <c r="B1061" s="244"/>
      <c r="C1061" s="245"/>
      <c r="D1061" s="245"/>
      <c r="E1061" s="220" t="str">
        <f>IF($D1061="","",VLOOKUP($D1061,DMKH!$A$9:$D$50006,2,0))</f>
        <v/>
      </c>
      <c r="F1061" s="220" t="str">
        <f>IF($D1061="","",VLOOKUP($D1061,DMKH!$A$9:$D$50006,3,0))</f>
        <v/>
      </c>
      <c r="G1061" s="220" t="str">
        <f>IF($D1061="","",VLOOKUP($D1061,DMKH!$A$9:$D$50006,4,0))</f>
        <v/>
      </c>
      <c r="H1061" s="113"/>
      <c r="I1061" s="113"/>
      <c r="J1061" s="113"/>
      <c r="K1061" s="112"/>
      <c r="L1061" s="224" t="str">
        <f>IF($K1061="","",VLOOKUP($K1061,'Tong hop'!$A$10:$O$50000,2,0))</f>
        <v/>
      </c>
      <c r="M1061" s="225" t="str">
        <f>IF($K1061="","",VLOOKUP($K1061,'Tong hop'!$A$10:$O$50000,3,0))</f>
        <v/>
      </c>
      <c r="N1061" s="246"/>
      <c r="O1061" s="227" t="str">
        <f t="shared" si="2"/>
        <v/>
      </c>
      <c r="P1061" s="158"/>
      <c r="Q1061" s="247"/>
      <c r="R1061" s="229" t="str">
        <f>IF(LEFT(A1061,2)="PX",IF(K1061="",0,VLOOKUP(K1061,'Tong hop'!$N$10:$O$50000,2,0)),"")</f>
        <v/>
      </c>
      <c r="S1061" s="230">
        <f t="shared" si="3"/>
        <v>0</v>
      </c>
      <c r="T1061" s="229" t="str">
        <f>IF($K1061="","",VLOOKUP($K1061,'Tong hop'!$A$10:$K$50000,10,0))</f>
        <v/>
      </c>
      <c r="U1061" s="230" t="str">
        <f>IF($K1061="","",VLOOKUP($K1061,'Tong hop'!$A$10:$K$50000,11,0))</f>
        <v/>
      </c>
      <c r="V1061" s="231">
        <f t="shared" si="4"/>
        <v>0</v>
      </c>
      <c r="W1061" s="231" t="str">
        <f t="shared" si="5"/>
        <v/>
      </c>
      <c r="X1061" s="231">
        <f t="shared" si="6"/>
        <v>0</v>
      </c>
      <c r="Y1061" s="231" t="str">
        <f t="shared" si="7"/>
        <v/>
      </c>
      <c r="Z1061" s="232" t="str">
        <f t="shared" si="8"/>
        <v/>
      </c>
    </row>
    <row r="1062" ht="15.75" customHeight="1">
      <c r="A1062" s="112"/>
      <c r="B1062" s="244"/>
      <c r="C1062" s="245"/>
      <c r="D1062" s="245"/>
      <c r="E1062" s="220" t="str">
        <f>IF($D1062="","",VLOOKUP($D1062,DMKH!$A$9:$D$50006,2,0))</f>
        <v/>
      </c>
      <c r="F1062" s="220" t="str">
        <f>IF($D1062="","",VLOOKUP($D1062,DMKH!$A$9:$D$50006,3,0))</f>
        <v/>
      </c>
      <c r="G1062" s="220" t="str">
        <f>IF($D1062="","",VLOOKUP($D1062,DMKH!$A$9:$D$50006,4,0))</f>
        <v/>
      </c>
      <c r="H1062" s="113"/>
      <c r="I1062" s="113"/>
      <c r="J1062" s="113"/>
      <c r="K1062" s="112"/>
      <c r="L1062" s="224" t="str">
        <f>IF($K1062="","",VLOOKUP($K1062,'Tong hop'!$A$10:$O$50000,2,0))</f>
        <v/>
      </c>
      <c r="M1062" s="225" t="str">
        <f>IF($K1062="","",VLOOKUP($K1062,'Tong hop'!$A$10:$O$50000,3,0))</f>
        <v/>
      </c>
      <c r="N1062" s="246"/>
      <c r="O1062" s="227" t="str">
        <f t="shared" si="2"/>
        <v/>
      </c>
      <c r="P1062" s="158"/>
      <c r="Q1062" s="247"/>
      <c r="R1062" s="229" t="str">
        <f>IF(LEFT(A1062,2)="PX",IF(K1062="",0,VLOOKUP(K1062,'Tong hop'!$N$10:$O$50000,2,0)),"")</f>
        <v/>
      </c>
      <c r="S1062" s="230">
        <f t="shared" si="3"/>
        <v>0</v>
      </c>
      <c r="T1062" s="229" t="str">
        <f>IF($K1062="","",VLOOKUP($K1062,'Tong hop'!$A$10:$K$50000,10,0))</f>
        <v/>
      </c>
      <c r="U1062" s="230" t="str">
        <f>IF($K1062="","",VLOOKUP($K1062,'Tong hop'!$A$10:$K$50000,11,0))</f>
        <v/>
      </c>
      <c r="V1062" s="231">
        <f t="shared" si="4"/>
        <v>0</v>
      </c>
      <c r="W1062" s="231" t="str">
        <f t="shared" si="5"/>
        <v/>
      </c>
      <c r="X1062" s="231">
        <f t="shared" si="6"/>
        <v>0</v>
      </c>
      <c r="Y1062" s="231" t="str">
        <f t="shared" si="7"/>
        <v/>
      </c>
      <c r="Z1062" s="232" t="str">
        <f t="shared" si="8"/>
        <v/>
      </c>
    </row>
    <row r="1063" ht="15.75" customHeight="1">
      <c r="A1063" s="112"/>
      <c r="B1063" s="244"/>
      <c r="C1063" s="245"/>
      <c r="D1063" s="245"/>
      <c r="E1063" s="220" t="str">
        <f>IF($D1063="","",VLOOKUP($D1063,DMKH!$A$9:$D$50006,2,0))</f>
        <v/>
      </c>
      <c r="F1063" s="220" t="str">
        <f>IF($D1063="","",VLOOKUP($D1063,DMKH!$A$9:$D$50006,3,0))</f>
        <v/>
      </c>
      <c r="G1063" s="220" t="str">
        <f>IF($D1063="","",VLOOKUP($D1063,DMKH!$A$9:$D$50006,4,0))</f>
        <v/>
      </c>
      <c r="H1063" s="113"/>
      <c r="I1063" s="113"/>
      <c r="J1063" s="113"/>
      <c r="K1063" s="112"/>
      <c r="L1063" s="224" t="str">
        <f>IF($K1063="","",VLOOKUP($K1063,'Tong hop'!$A$10:$O$50000,2,0))</f>
        <v/>
      </c>
      <c r="M1063" s="225" t="str">
        <f>IF($K1063="","",VLOOKUP($K1063,'Tong hop'!$A$10:$O$50000,3,0))</f>
        <v/>
      </c>
      <c r="N1063" s="246"/>
      <c r="O1063" s="227" t="str">
        <f t="shared" si="2"/>
        <v/>
      </c>
      <c r="P1063" s="158"/>
      <c r="Q1063" s="247"/>
      <c r="R1063" s="229" t="str">
        <f>IF(LEFT(A1063,2)="PX",IF(K1063="",0,VLOOKUP(K1063,'Tong hop'!$N$10:$O$50000,2,0)),"")</f>
        <v/>
      </c>
      <c r="S1063" s="230">
        <f t="shared" si="3"/>
        <v>0</v>
      </c>
      <c r="T1063" s="229" t="str">
        <f>IF($K1063="","",VLOOKUP($K1063,'Tong hop'!$A$10:$K$50000,10,0))</f>
        <v/>
      </c>
      <c r="U1063" s="230" t="str">
        <f>IF($K1063="","",VLOOKUP($K1063,'Tong hop'!$A$10:$K$50000,11,0))</f>
        <v/>
      </c>
      <c r="V1063" s="231">
        <f t="shared" si="4"/>
        <v>0</v>
      </c>
      <c r="W1063" s="231" t="str">
        <f t="shared" si="5"/>
        <v/>
      </c>
      <c r="X1063" s="231">
        <f t="shared" si="6"/>
        <v>0</v>
      </c>
      <c r="Y1063" s="231" t="str">
        <f t="shared" si="7"/>
        <v/>
      </c>
      <c r="Z1063" s="232" t="str">
        <f t="shared" si="8"/>
        <v/>
      </c>
    </row>
    <row r="1064" ht="15.75" customHeight="1">
      <c r="A1064" s="112"/>
      <c r="B1064" s="244"/>
      <c r="C1064" s="245"/>
      <c r="D1064" s="245"/>
      <c r="E1064" s="220" t="str">
        <f>IF($D1064="","",VLOOKUP($D1064,DMKH!$A$9:$D$50006,2,0))</f>
        <v/>
      </c>
      <c r="F1064" s="220" t="str">
        <f>IF($D1064="","",VLOOKUP($D1064,DMKH!$A$9:$D$50006,3,0))</f>
        <v/>
      </c>
      <c r="G1064" s="220" t="str">
        <f>IF($D1064="","",VLOOKUP($D1064,DMKH!$A$9:$D$50006,4,0))</f>
        <v/>
      </c>
      <c r="H1064" s="113"/>
      <c r="I1064" s="113"/>
      <c r="J1064" s="113"/>
      <c r="K1064" s="112"/>
      <c r="L1064" s="224" t="str">
        <f>IF($K1064="","",VLOOKUP($K1064,'Tong hop'!$A$10:$O$50000,2,0))</f>
        <v/>
      </c>
      <c r="M1064" s="225" t="str">
        <f>IF($K1064="","",VLOOKUP($K1064,'Tong hop'!$A$10:$O$50000,3,0))</f>
        <v/>
      </c>
      <c r="N1064" s="246"/>
      <c r="O1064" s="227" t="str">
        <f t="shared" si="2"/>
        <v/>
      </c>
      <c r="P1064" s="158"/>
      <c r="Q1064" s="247"/>
      <c r="R1064" s="229" t="str">
        <f>IF(LEFT(A1064,2)="PX",IF(K1064="",0,VLOOKUP(K1064,'Tong hop'!$N$10:$O$50000,2,0)),"")</f>
        <v/>
      </c>
      <c r="S1064" s="230">
        <f t="shared" si="3"/>
        <v>0</v>
      </c>
      <c r="T1064" s="229" t="str">
        <f>IF($K1064="","",VLOOKUP($K1064,'Tong hop'!$A$10:$K$50000,10,0))</f>
        <v/>
      </c>
      <c r="U1064" s="230" t="str">
        <f>IF($K1064="","",VLOOKUP($K1064,'Tong hop'!$A$10:$K$50000,11,0))</f>
        <v/>
      </c>
      <c r="V1064" s="231">
        <f t="shared" si="4"/>
        <v>0</v>
      </c>
      <c r="W1064" s="231" t="str">
        <f t="shared" si="5"/>
        <v/>
      </c>
      <c r="X1064" s="231">
        <f t="shared" si="6"/>
        <v>0</v>
      </c>
      <c r="Y1064" s="231" t="str">
        <f t="shared" si="7"/>
        <v/>
      </c>
      <c r="Z1064" s="232" t="str">
        <f t="shared" si="8"/>
        <v/>
      </c>
    </row>
    <row r="1065" ht="15.75" customHeight="1">
      <c r="A1065" s="112"/>
      <c r="B1065" s="244"/>
      <c r="C1065" s="245"/>
      <c r="D1065" s="245"/>
      <c r="E1065" s="220" t="str">
        <f>IF($D1065="","",VLOOKUP($D1065,DMKH!$A$9:$D$50006,2,0))</f>
        <v/>
      </c>
      <c r="F1065" s="220" t="str">
        <f>IF($D1065="","",VLOOKUP($D1065,DMKH!$A$9:$D$50006,3,0))</f>
        <v/>
      </c>
      <c r="G1065" s="220" t="str">
        <f>IF($D1065="","",VLOOKUP($D1065,DMKH!$A$9:$D$50006,4,0))</f>
        <v/>
      </c>
      <c r="H1065" s="113"/>
      <c r="I1065" s="113"/>
      <c r="J1065" s="113"/>
      <c r="K1065" s="112"/>
      <c r="L1065" s="224" t="str">
        <f>IF($K1065="","",VLOOKUP($K1065,'Tong hop'!$A$10:$O$50000,2,0))</f>
        <v/>
      </c>
      <c r="M1065" s="225" t="str">
        <f>IF($K1065="","",VLOOKUP($K1065,'Tong hop'!$A$10:$O$50000,3,0))</f>
        <v/>
      </c>
      <c r="N1065" s="246"/>
      <c r="O1065" s="227" t="str">
        <f t="shared" si="2"/>
        <v/>
      </c>
      <c r="P1065" s="158"/>
      <c r="Q1065" s="247"/>
      <c r="R1065" s="229" t="str">
        <f>IF(LEFT(A1065,2)="PX",IF(K1065="",0,VLOOKUP(K1065,'Tong hop'!$N$10:$O$50000,2,0)),"")</f>
        <v/>
      </c>
      <c r="S1065" s="230">
        <f t="shared" si="3"/>
        <v>0</v>
      </c>
      <c r="T1065" s="229" t="str">
        <f>IF($K1065="","",VLOOKUP($K1065,'Tong hop'!$A$10:$K$50000,10,0))</f>
        <v/>
      </c>
      <c r="U1065" s="230" t="str">
        <f>IF($K1065="","",VLOOKUP($K1065,'Tong hop'!$A$10:$K$50000,11,0))</f>
        <v/>
      </c>
      <c r="V1065" s="231">
        <f t="shared" si="4"/>
        <v>0</v>
      </c>
      <c r="W1065" s="231" t="str">
        <f t="shared" si="5"/>
        <v/>
      </c>
      <c r="X1065" s="231">
        <f t="shared" si="6"/>
        <v>0</v>
      </c>
      <c r="Y1065" s="231" t="str">
        <f t="shared" si="7"/>
        <v/>
      </c>
      <c r="Z1065" s="232" t="str">
        <f t="shared" si="8"/>
        <v/>
      </c>
    </row>
    <row r="1066" ht="15.75" customHeight="1">
      <c r="A1066" s="112"/>
      <c r="B1066" s="244"/>
      <c r="C1066" s="245"/>
      <c r="D1066" s="245"/>
      <c r="E1066" s="220" t="str">
        <f>IF($D1066="","",VLOOKUP($D1066,DMKH!$A$9:$D$50006,2,0))</f>
        <v/>
      </c>
      <c r="F1066" s="220" t="str">
        <f>IF($D1066="","",VLOOKUP($D1066,DMKH!$A$9:$D$50006,3,0))</f>
        <v/>
      </c>
      <c r="G1066" s="220" t="str">
        <f>IF($D1066="","",VLOOKUP($D1066,DMKH!$A$9:$D$50006,4,0))</f>
        <v/>
      </c>
      <c r="H1066" s="113"/>
      <c r="I1066" s="113"/>
      <c r="J1066" s="113"/>
      <c r="K1066" s="112"/>
      <c r="L1066" s="224" t="str">
        <f>IF($K1066="","",VLOOKUP($K1066,'Tong hop'!$A$10:$O$50000,2,0))</f>
        <v/>
      </c>
      <c r="M1066" s="225" t="str">
        <f>IF($K1066="","",VLOOKUP($K1066,'Tong hop'!$A$10:$O$50000,3,0))</f>
        <v/>
      </c>
      <c r="N1066" s="246"/>
      <c r="O1066" s="227" t="str">
        <f t="shared" si="2"/>
        <v/>
      </c>
      <c r="P1066" s="158"/>
      <c r="Q1066" s="247"/>
      <c r="R1066" s="229" t="str">
        <f>IF(LEFT(A1066,2)="PX",IF(K1066="",0,VLOOKUP(K1066,'Tong hop'!$N$10:$O$50000,2,0)),"")</f>
        <v/>
      </c>
      <c r="S1066" s="230">
        <f t="shared" si="3"/>
        <v>0</v>
      </c>
      <c r="T1066" s="229" t="str">
        <f>IF($K1066="","",VLOOKUP($K1066,'Tong hop'!$A$10:$K$50000,10,0))</f>
        <v/>
      </c>
      <c r="U1066" s="230" t="str">
        <f>IF($K1066="","",VLOOKUP($K1066,'Tong hop'!$A$10:$K$50000,11,0))</f>
        <v/>
      </c>
      <c r="V1066" s="231">
        <f t="shared" si="4"/>
        <v>0</v>
      </c>
      <c r="W1066" s="231" t="str">
        <f t="shared" si="5"/>
        <v/>
      </c>
      <c r="X1066" s="231">
        <f t="shared" si="6"/>
        <v>0</v>
      </c>
      <c r="Y1066" s="231" t="str">
        <f t="shared" si="7"/>
        <v/>
      </c>
      <c r="Z1066" s="232" t="str">
        <f t="shared" si="8"/>
        <v/>
      </c>
    </row>
    <row r="1067" ht="15.75" customHeight="1">
      <c r="A1067" s="112"/>
      <c r="B1067" s="244"/>
      <c r="C1067" s="245"/>
      <c r="D1067" s="245"/>
      <c r="E1067" s="220" t="str">
        <f>IF($D1067="","",VLOOKUP($D1067,DMKH!$A$9:$D$50006,2,0))</f>
        <v/>
      </c>
      <c r="F1067" s="220" t="str">
        <f>IF($D1067="","",VLOOKUP($D1067,DMKH!$A$9:$D$50006,3,0))</f>
        <v/>
      </c>
      <c r="G1067" s="220" t="str">
        <f>IF($D1067="","",VLOOKUP($D1067,DMKH!$A$9:$D$50006,4,0))</f>
        <v/>
      </c>
      <c r="H1067" s="113"/>
      <c r="I1067" s="113"/>
      <c r="J1067" s="113"/>
      <c r="K1067" s="112"/>
      <c r="L1067" s="224" t="str">
        <f>IF($K1067="","",VLOOKUP($K1067,'Tong hop'!$A$10:$O$50000,2,0))</f>
        <v/>
      </c>
      <c r="M1067" s="225" t="str">
        <f>IF($K1067="","",VLOOKUP($K1067,'Tong hop'!$A$10:$O$50000,3,0))</f>
        <v/>
      </c>
      <c r="N1067" s="246"/>
      <c r="O1067" s="227" t="str">
        <f t="shared" si="2"/>
        <v/>
      </c>
      <c r="P1067" s="158"/>
      <c r="Q1067" s="247"/>
      <c r="R1067" s="229" t="str">
        <f>IF(LEFT(A1067,2)="PX",IF(K1067="",0,VLOOKUP(K1067,'Tong hop'!$N$10:$O$50000,2,0)),"")</f>
        <v/>
      </c>
      <c r="S1067" s="230">
        <f t="shared" si="3"/>
        <v>0</v>
      </c>
      <c r="T1067" s="229" t="str">
        <f>IF($K1067="","",VLOOKUP($K1067,'Tong hop'!$A$10:$K$50000,10,0))</f>
        <v/>
      </c>
      <c r="U1067" s="230" t="str">
        <f>IF($K1067="","",VLOOKUP($K1067,'Tong hop'!$A$10:$K$50000,11,0))</f>
        <v/>
      </c>
      <c r="V1067" s="231">
        <f t="shared" si="4"/>
        <v>0</v>
      </c>
      <c r="W1067" s="231" t="str">
        <f t="shared" si="5"/>
        <v/>
      </c>
      <c r="X1067" s="231">
        <f t="shared" si="6"/>
        <v>0</v>
      </c>
      <c r="Y1067" s="231" t="str">
        <f t="shared" si="7"/>
        <v/>
      </c>
      <c r="Z1067" s="232" t="str">
        <f t="shared" si="8"/>
        <v/>
      </c>
    </row>
    <row r="1068" ht="15.75" customHeight="1">
      <c r="A1068" s="112"/>
      <c r="B1068" s="244"/>
      <c r="C1068" s="245"/>
      <c r="D1068" s="245"/>
      <c r="E1068" s="220" t="str">
        <f>IF($D1068="","",VLOOKUP($D1068,DMKH!$A$9:$D$50006,2,0))</f>
        <v/>
      </c>
      <c r="F1068" s="220" t="str">
        <f>IF($D1068="","",VLOOKUP($D1068,DMKH!$A$9:$D$50006,3,0))</f>
        <v/>
      </c>
      <c r="G1068" s="220" t="str">
        <f>IF($D1068="","",VLOOKUP($D1068,DMKH!$A$9:$D$50006,4,0))</f>
        <v/>
      </c>
      <c r="H1068" s="113"/>
      <c r="I1068" s="113"/>
      <c r="J1068" s="113"/>
      <c r="K1068" s="112"/>
      <c r="L1068" s="224" t="str">
        <f>IF($K1068="","",VLOOKUP($K1068,'Tong hop'!$A$10:$O$50000,2,0))</f>
        <v/>
      </c>
      <c r="M1068" s="225" t="str">
        <f>IF($K1068="","",VLOOKUP($K1068,'Tong hop'!$A$10:$O$50000,3,0))</f>
        <v/>
      </c>
      <c r="N1068" s="246"/>
      <c r="O1068" s="227" t="str">
        <f t="shared" si="2"/>
        <v/>
      </c>
      <c r="P1068" s="158"/>
      <c r="Q1068" s="247"/>
      <c r="R1068" s="229" t="str">
        <f>IF(LEFT(A1068,2)="PX",IF(K1068="",0,VLOOKUP(K1068,'Tong hop'!$N$10:$O$50000,2,0)),"")</f>
        <v/>
      </c>
      <c r="S1068" s="230">
        <f t="shared" si="3"/>
        <v>0</v>
      </c>
      <c r="T1068" s="229" t="str">
        <f>IF($K1068="","",VLOOKUP($K1068,'Tong hop'!$A$10:$K$50000,10,0))</f>
        <v/>
      </c>
      <c r="U1068" s="230" t="str">
        <f>IF($K1068="","",VLOOKUP($K1068,'Tong hop'!$A$10:$K$50000,11,0))</f>
        <v/>
      </c>
      <c r="V1068" s="231">
        <f t="shared" si="4"/>
        <v>0</v>
      </c>
      <c r="W1068" s="231" t="str">
        <f t="shared" si="5"/>
        <v/>
      </c>
      <c r="X1068" s="231">
        <f t="shared" si="6"/>
        <v>0</v>
      </c>
      <c r="Y1068" s="231" t="str">
        <f t="shared" si="7"/>
        <v/>
      </c>
      <c r="Z1068" s="232" t="str">
        <f t="shared" si="8"/>
        <v/>
      </c>
    </row>
    <row r="1069" ht="15.75" customHeight="1">
      <c r="A1069" s="112"/>
      <c r="B1069" s="244"/>
      <c r="C1069" s="245"/>
      <c r="D1069" s="245"/>
      <c r="E1069" s="220" t="str">
        <f>IF($D1069="","",VLOOKUP($D1069,DMKH!$A$9:$D$50006,2,0))</f>
        <v/>
      </c>
      <c r="F1069" s="220" t="str">
        <f>IF($D1069="","",VLOOKUP($D1069,DMKH!$A$9:$D$50006,3,0))</f>
        <v/>
      </c>
      <c r="G1069" s="220" t="str">
        <f>IF($D1069="","",VLOOKUP($D1069,DMKH!$A$9:$D$50006,4,0))</f>
        <v/>
      </c>
      <c r="H1069" s="113"/>
      <c r="I1069" s="113"/>
      <c r="J1069" s="113"/>
      <c r="K1069" s="112"/>
      <c r="L1069" s="224" t="str">
        <f>IF($K1069="","",VLOOKUP($K1069,'Tong hop'!$A$10:$O$50000,2,0))</f>
        <v/>
      </c>
      <c r="M1069" s="225" t="str">
        <f>IF($K1069="","",VLOOKUP($K1069,'Tong hop'!$A$10:$O$50000,3,0))</f>
        <v/>
      </c>
      <c r="N1069" s="246"/>
      <c r="O1069" s="227" t="str">
        <f t="shared" si="2"/>
        <v/>
      </c>
      <c r="P1069" s="158"/>
      <c r="Q1069" s="247"/>
      <c r="R1069" s="229" t="str">
        <f>IF(LEFT(A1069,2)="PX",IF(K1069="",0,VLOOKUP(K1069,'Tong hop'!$N$10:$O$50000,2,0)),"")</f>
        <v/>
      </c>
      <c r="S1069" s="230">
        <f t="shared" si="3"/>
        <v>0</v>
      </c>
      <c r="T1069" s="229" t="str">
        <f>IF($K1069="","",VLOOKUP($K1069,'Tong hop'!$A$10:$K$50000,10,0))</f>
        <v/>
      </c>
      <c r="U1069" s="230" t="str">
        <f>IF($K1069="","",VLOOKUP($K1069,'Tong hop'!$A$10:$K$50000,11,0))</f>
        <v/>
      </c>
      <c r="V1069" s="231">
        <f t="shared" si="4"/>
        <v>0</v>
      </c>
      <c r="W1069" s="231" t="str">
        <f t="shared" si="5"/>
        <v/>
      </c>
      <c r="X1069" s="231">
        <f t="shared" si="6"/>
        <v>0</v>
      </c>
      <c r="Y1069" s="231" t="str">
        <f t="shared" si="7"/>
        <v/>
      </c>
      <c r="Z1069" s="232" t="str">
        <f t="shared" si="8"/>
        <v/>
      </c>
    </row>
    <row r="1070" ht="15.75" customHeight="1">
      <c r="A1070" s="112"/>
      <c r="B1070" s="244"/>
      <c r="C1070" s="245"/>
      <c r="D1070" s="245"/>
      <c r="E1070" s="220" t="str">
        <f>IF($D1070="","",VLOOKUP($D1070,DMKH!$A$9:$D$50006,2,0))</f>
        <v/>
      </c>
      <c r="F1070" s="220" t="str">
        <f>IF($D1070="","",VLOOKUP($D1070,DMKH!$A$9:$D$50006,3,0))</f>
        <v/>
      </c>
      <c r="G1070" s="220" t="str">
        <f>IF($D1070="","",VLOOKUP($D1070,DMKH!$A$9:$D$50006,4,0))</f>
        <v/>
      </c>
      <c r="H1070" s="113"/>
      <c r="I1070" s="113"/>
      <c r="J1070" s="113"/>
      <c r="K1070" s="112"/>
      <c r="L1070" s="224" t="str">
        <f>IF($K1070="","",VLOOKUP($K1070,'Tong hop'!$A$10:$O$50000,2,0))</f>
        <v/>
      </c>
      <c r="M1070" s="225" t="str">
        <f>IF($K1070="","",VLOOKUP($K1070,'Tong hop'!$A$10:$O$50000,3,0))</f>
        <v/>
      </c>
      <c r="N1070" s="246"/>
      <c r="O1070" s="227" t="str">
        <f t="shared" si="2"/>
        <v/>
      </c>
      <c r="P1070" s="158"/>
      <c r="Q1070" s="247"/>
      <c r="R1070" s="229" t="str">
        <f>IF(LEFT(A1070,2)="PX",IF(K1070="",0,VLOOKUP(K1070,'Tong hop'!$N$10:$O$50000,2,0)),"")</f>
        <v/>
      </c>
      <c r="S1070" s="230">
        <f t="shared" si="3"/>
        <v>0</v>
      </c>
      <c r="T1070" s="229" t="str">
        <f>IF($K1070="","",VLOOKUP($K1070,'Tong hop'!$A$10:$K$50000,10,0))</f>
        <v/>
      </c>
      <c r="U1070" s="230" t="str">
        <f>IF($K1070="","",VLOOKUP($K1070,'Tong hop'!$A$10:$K$50000,11,0))</f>
        <v/>
      </c>
      <c r="V1070" s="231">
        <f t="shared" si="4"/>
        <v>0</v>
      </c>
      <c r="W1070" s="231" t="str">
        <f t="shared" si="5"/>
        <v/>
      </c>
      <c r="X1070" s="231">
        <f t="shared" si="6"/>
        <v>0</v>
      </c>
      <c r="Y1070" s="231" t="str">
        <f t="shared" si="7"/>
        <v/>
      </c>
      <c r="Z1070" s="232" t="str">
        <f t="shared" si="8"/>
        <v/>
      </c>
    </row>
    <row r="1071" ht="15.75" customHeight="1">
      <c r="A1071" s="112"/>
      <c r="B1071" s="244"/>
      <c r="C1071" s="245"/>
      <c r="D1071" s="245"/>
      <c r="E1071" s="220" t="str">
        <f>IF($D1071="","",VLOOKUP($D1071,DMKH!$A$9:$D$50006,2,0))</f>
        <v/>
      </c>
      <c r="F1071" s="220" t="str">
        <f>IF($D1071="","",VLOOKUP($D1071,DMKH!$A$9:$D$50006,3,0))</f>
        <v/>
      </c>
      <c r="G1071" s="220" t="str">
        <f>IF($D1071="","",VLOOKUP($D1071,DMKH!$A$9:$D$50006,4,0))</f>
        <v/>
      </c>
      <c r="H1071" s="113"/>
      <c r="I1071" s="113"/>
      <c r="J1071" s="113"/>
      <c r="K1071" s="112"/>
      <c r="L1071" s="224" t="str">
        <f>IF($K1071="","",VLOOKUP($K1071,'Tong hop'!$A$10:$O$50000,2,0))</f>
        <v/>
      </c>
      <c r="M1071" s="225" t="str">
        <f>IF($K1071="","",VLOOKUP($K1071,'Tong hop'!$A$10:$O$50000,3,0))</f>
        <v/>
      </c>
      <c r="N1071" s="246"/>
      <c r="O1071" s="227" t="str">
        <f t="shared" si="2"/>
        <v/>
      </c>
      <c r="P1071" s="158"/>
      <c r="Q1071" s="247"/>
      <c r="R1071" s="229" t="str">
        <f>IF(LEFT(A1071,2)="PX",IF(K1071="",0,VLOOKUP(K1071,'Tong hop'!$N$10:$O$50000,2,0)),"")</f>
        <v/>
      </c>
      <c r="S1071" s="230">
        <f t="shared" si="3"/>
        <v>0</v>
      </c>
      <c r="T1071" s="229" t="str">
        <f>IF($K1071="","",VLOOKUP($K1071,'Tong hop'!$A$10:$K$50000,10,0))</f>
        <v/>
      </c>
      <c r="U1071" s="230" t="str">
        <f>IF($K1071="","",VLOOKUP($K1071,'Tong hop'!$A$10:$K$50000,11,0))</f>
        <v/>
      </c>
      <c r="V1071" s="231">
        <f t="shared" si="4"/>
        <v>0</v>
      </c>
      <c r="W1071" s="231" t="str">
        <f t="shared" si="5"/>
        <v/>
      </c>
      <c r="X1071" s="231">
        <f t="shared" si="6"/>
        <v>0</v>
      </c>
      <c r="Y1071" s="231" t="str">
        <f t="shared" si="7"/>
        <v/>
      </c>
      <c r="Z1071" s="232" t="str">
        <f t="shared" si="8"/>
        <v/>
      </c>
    </row>
    <row r="1072" ht="15.75" customHeight="1">
      <c r="A1072" s="112"/>
      <c r="B1072" s="244"/>
      <c r="C1072" s="245"/>
      <c r="D1072" s="245"/>
      <c r="E1072" s="220" t="str">
        <f>IF($D1072="","",VLOOKUP($D1072,DMKH!$A$9:$D$50006,2,0))</f>
        <v/>
      </c>
      <c r="F1072" s="220" t="str">
        <f>IF($D1072="","",VLOOKUP($D1072,DMKH!$A$9:$D$50006,3,0))</f>
        <v/>
      </c>
      <c r="G1072" s="220" t="str">
        <f>IF($D1072="","",VLOOKUP($D1072,DMKH!$A$9:$D$50006,4,0))</f>
        <v/>
      </c>
      <c r="H1072" s="113"/>
      <c r="I1072" s="113"/>
      <c r="J1072" s="113"/>
      <c r="K1072" s="112"/>
      <c r="L1072" s="224" t="str">
        <f>IF($K1072="","",VLOOKUP($K1072,'Tong hop'!$A$10:$O$50000,2,0))</f>
        <v/>
      </c>
      <c r="M1072" s="225" t="str">
        <f>IF($K1072="","",VLOOKUP($K1072,'Tong hop'!$A$10:$O$50000,3,0))</f>
        <v/>
      </c>
      <c r="N1072" s="246"/>
      <c r="O1072" s="227" t="str">
        <f t="shared" si="2"/>
        <v/>
      </c>
      <c r="P1072" s="158"/>
      <c r="Q1072" s="247"/>
      <c r="R1072" s="229" t="str">
        <f>IF(LEFT(A1072,2)="PX",IF(K1072="",0,VLOOKUP(K1072,'Tong hop'!$N$10:$O$50000,2,0)),"")</f>
        <v/>
      </c>
      <c r="S1072" s="230">
        <f t="shared" si="3"/>
        <v>0</v>
      </c>
      <c r="T1072" s="229" t="str">
        <f>IF($K1072="","",VLOOKUP($K1072,'Tong hop'!$A$10:$K$50000,10,0))</f>
        <v/>
      </c>
      <c r="U1072" s="230" t="str">
        <f>IF($K1072="","",VLOOKUP($K1072,'Tong hop'!$A$10:$K$50000,11,0))</f>
        <v/>
      </c>
      <c r="V1072" s="231">
        <f t="shared" si="4"/>
        <v>0</v>
      </c>
      <c r="W1072" s="231" t="str">
        <f t="shared" si="5"/>
        <v/>
      </c>
      <c r="X1072" s="231">
        <f t="shared" si="6"/>
        <v>0</v>
      </c>
      <c r="Y1072" s="231" t="str">
        <f t="shared" si="7"/>
        <v/>
      </c>
      <c r="Z1072" s="232" t="str">
        <f t="shared" si="8"/>
        <v/>
      </c>
    </row>
    <row r="1073" ht="15.75" customHeight="1">
      <c r="A1073" s="112"/>
      <c r="B1073" s="244"/>
      <c r="C1073" s="245"/>
      <c r="D1073" s="245"/>
      <c r="E1073" s="220" t="str">
        <f>IF($D1073="","",VLOOKUP($D1073,DMKH!$A$9:$D$50006,2,0))</f>
        <v/>
      </c>
      <c r="F1073" s="220" t="str">
        <f>IF($D1073="","",VLOOKUP($D1073,DMKH!$A$9:$D$50006,3,0))</f>
        <v/>
      </c>
      <c r="G1073" s="220" t="str">
        <f>IF($D1073="","",VLOOKUP($D1073,DMKH!$A$9:$D$50006,4,0))</f>
        <v/>
      </c>
      <c r="H1073" s="113"/>
      <c r="I1073" s="113"/>
      <c r="J1073" s="113"/>
      <c r="K1073" s="112"/>
      <c r="L1073" s="224" t="str">
        <f>IF($K1073="","",VLOOKUP($K1073,'Tong hop'!$A$10:$O$50000,2,0))</f>
        <v/>
      </c>
      <c r="M1073" s="225" t="str">
        <f>IF($K1073="","",VLOOKUP($K1073,'Tong hop'!$A$10:$O$50000,3,0))</f>
        <v/>
      </c>
      <c r="N1073" s="246"/>
      <c r="O1073" s="227" t="str">
        <f t="shared" si="2"/>
        <v/>
      </c>
      <c r="P1073" s="158"/>
      <c r="Q1073" s="247"/>
      <c r="R1073" s="229" t="str">
        <f>IF(LEFT(A1073,2)="PX",IF(K1073="",0,VLOOKUP(K1073,'Tong hop'!$N$10:$O$50000,2,0)),"")</f>
        <v/>
      </c>
      <c r="S1073" s="230">
        <f t="shared" si="3"/>
        <v>0</v>
      </c>
      <c r="T1073" s="229" t="str">
        <f>IF($K1073="","",VLOOKUP($K1073,'Tong hop'!$A$10:$K$50000,10,0))</f>
        <v/>
      </c>
      <c r="U1073" s="230" t="str">
        <f>IF($K1073="","",VLOOKUP($K1073,'Tong hop'!$A$10:$K$50000,11,0))</f>
        <v/>
      </c>
      <c r="V1073" s="231">
        <f t="shared" si="4"/>
        <v>0</v>
      </c>
      <c r="W1073" s="231" t="str">
        <f t="shared" si="5"/>
        <v/>
      </c>
      <c r="X1073" s="231">
        <f t="shared" si="6"/>
        <v>0</v>
      </c>
      <c r="Y1073" s="231" t="str">
        <f t="shared" si="7"/>
        <v/>
      </c>
      <c r="Z1073" s="232" t="str">
        <f t="shared" si="8"/>
        <v/>
      </c>
    </row>
    <row r="1074" ht="15.75" customHeight="1">
      <c r="A1074" s="112"/>
      <c r="B1074" s="244"/>
      <c r="C1074" s="245"/>
      <c r="D1074" s="245"/>
      <c r="E1074" s="220" t="str">
        <f>IF($D1074="","",VLOOKUP($D1074,DMKH!$A$9:$D$50006,2,0))</f>
        <v/>
      </c>
      <c r="F1074" s="220" t="str">
        <f>IF($D1074="","",VLOOKUP($D1074,DMKH!$A$9:$D$50006,3,0))</f>
        <v/>
      </c>
      <c r="G1074" s="220" t="str">
        <f>IF($D1074="","",VLOOKUP($D1074,DMKH!$A$9:$D$50006,4,0))</f>
        <v/>
      </c>
      <c r="H1074" s="113"/>
      <c r="I1074" s="113"/>
      <c r="J1074" s="113"/>
      <c r="K1074" s="112"/>
      <c r="L1074" s="224" t="str">
        <f>IF($K1074="","",VLOOKUP($K1074,'Tong hop'!$A$10:$O$50000,2,0))</f>
        <v/>
      </c>
      <c r="M1074" s="225" t="str">
        <f>IF($K1074="","",VLOOKUP($K1074,'Tong hop'!$A$10:$O$50000,3,0))</f>
        <v/>
      </c>
      <c r="N1074" s="246"/>
      <c r="O1074" s="227" t="str">
        <f t="shared" si="2"/>
        <v/>
      </c>
      <c r="P1074" s="158"/>
      <c r="Q1074" s="247"/>
      <c r="R1074" s="229" t="str">
        <f>IF(LEFT(A1074,2)="PX",IF(K1074="",0,VLOOKUP(K1074,'Tong hop'!$N$10:$O$50000,2,0)),"")</f>
        <v/>
      </c>
      <c r="S1074" s="230">
        <f t="shared" si="3"/>
        <v>0</v>
      </c>
      <c r="T1074" s="229" t="str">
        <f>IF($K1074="","",VLOOKUP($K1074,'Tong hop'!$A$10:$K$50000,10,0))</f>
        <v/>
      </c>
      <c r="U1074" s="230" t="str">
        <f>IF($K1074="","",VLOOKUP($K1074,'Tong hop'!$A$10:$K$50000,11,0))</f>
        <v/>
      </c>
      <c r="V1074" s="231">
        <f t="shared" si="4"/>
        <v>0</v>
      </c>
      <c r="W1074" s="231" t="str">
        <f t="shared" si="5"/>
        <v/>
      </c>
      <c r="X1074" s="231">
        <f t="shared" si="6"/>
        <v>0</v>
      </c>
      <c r="Y1074" s="231" t="str">
        <f t="shared" si="7"/>
        <v/>
      </c>
      <c r="Z1074" s="232" t="str">
        <f t="shared" si="8"/>
        <v/>
      </c>
    </row>
    <row r="1075" ht="15.75" customHeight="1">
      <c r="A1075" s="112"/>
      <c r="B1075" s="244"/>
      <c r="C1075" s="245"/>
      <c r="D1075" s="245"/>
      <c r="E1075" s="220" t="str">
        <f>IF($D1075="","",VLOOKUP($D1075,DMKH!$A$9:$D$50006,2,0))</f>
        <v/>
      </c>
      <c r="F1075" s="220" t="str">
        <f>IF($D1075="","",VLOOKUP($D1075,DMKH!$A$9:$D$50006,3,0))</f>
        <v/>
      </c>
      <c r="G1075" s="220" t="str">
        <f>IF($D1075="","",VLOOKUP($D1075,DMKH!$A$9:$D$50006,4,0))</f>
        <v/>
      </c>
      <c r="H1075" s="113"/>
      <c r="I1075" s="113"/>
      <c r="J1075" s="113"/>
      <c r="K1075" s="112"/>
      <c r="L1075" s="224" t="str">
        <f>IF($K1075="","",VLOOKUP($K1075,'Tong hop'!$A$10:$O$50000,2,0))</f>
        <v/>
      </c>
      <c r="M1075" s="225" t="str">
        <f>IF($K1075="","",VLOOKUP($K1075,'Tong hop'!$A$10:$O$50000,3,0))</f>
        <v/>
      </c>
      <c r="N1075" s="246"/>
      <c r="O1075" s="227" t="str">
        <f t="shared" si="2"/>
        <v/>
      </c>
      <c r="P1075" s="158"/>
      <c r="Q1075" s="247"/>
      <c r="R1075" s="229" t="str">
        <f>IF(LEFT(A1075,2)="PX",IF(K1075="",0,VLOOKUP(K1075,'Tong hop'!$N$10:$O$50000,2,0)),"")</f>
        <v/>
      </c>
      <c r="S1075" s="230">
        <f t="shared" si="3"/>
        <v>0</v>
      </c>
      <c r="T1075" s="229" t="str">
        <f>IF($K1075="","",VLOOKUP($K1075,'Tong hop'!$A$10:$K$50000,10,0))</f>
        <v/>
      </c>
      <c r="U1075" s="230" t="str">
        <f>IF($K1075="","",VLOOKUP($K1075,'Tong hop'!$A$10:$K$50000,11,0))</f>
        <v/>
      </c>
      <c r="V1075" s="231">
        <f t="shared" si="4"/>
        <v>0</v>
      </c>
      <c r="W1075" s="231" t="str">
        <f t="shared" si="5"/>
        <v/>
      </c>
      <c r="X1075" s="231">
        <f t="shared" si="6"/>
        <v>0</v>
      </c>
      <c r="Y1075" s="231" t="str">
        <f t="shared" si="7"/>
        <v/>
      </c>
      <c r="Z1075" s="232" t="str">
        <f t="shared" si="8"/>
        <v/>
      </c>
    </row>
    <row r="1076" ht="15.75" customHeight="1">
      <c r="A1076" s="112"/>
      <c r="B1076" s="244"/>
      <c r="C1076" s="245"/>
      <c r="D1076" s="245"/>
      <c r="E1076" s="220" t="str">
        <f>IF($D1076="","",VLOOKUP($D1076,DMKH!$A$9:$D$50006,2,0))</f>
        <v/>
      </c>
      <c r="F1076" s="220" t="str">
        <f>IF($D1076="","",VLOOKUP($D1076,DMKH!$A$9:$D$50006,3,0))</f>
        <v/>
      </c>
      <c r="G1076" s="220" t="str">
        <f>IF($D1076="","",VLOOKUP($D1076,DMKH!$A$9:$D$50006,4,0))</f>
        <v/>
      </c>
      <c r="H1076" s="113"/>
      <c r="I1076" s="113"/>
      <c r="J1076" s="113"/>
      <c r="K1076" s="112"/>
      <c r="L1076" s="224" t="str">
        <f>IF($K1076="","",VLOOKUP($K1076,'Tong hop'!$A$10:$O$50000,2,0))</f>
        <v/>
      </c>
      <c r="M1076" s="225" t="str">
        <f>IF($K1076="","",VLOOKUP($K1076,'Tong hop'!$A$10:$O$50000,3,0))</f>
        <v/>
      </c>
      <c r="N1076" s="246"/>
      <c r="O1076" s="227" t="str">
        <f t="shared" si="2"/>
        <v/>
      </c>
      <c r="P1076" s="158"/>
      <c r="Q1076" s="247"/>
      <c r="R1076" s="229" t="str">
        <f>IF(LEFT(A1076,2)="PX",IF(K1076="",0,VLOOKUP(K1076,'Tong hop'!$N$10:$O$50000,2,0)),"")</f>
        <v/>
      </c>
      <c r="S1076" s="230">
        <f t="shared" si="3"/>
        <v>0</v>
      </c>
      <c r="T1076" s="229" t="str">
        <f>IF($K1076="","",VLOOKUP($K1076,'Tong hop'!$A$10:$K$50000,10,0))</f>
        <v/>
      </c>
      <c r="U1076" s="230" t="str">
        <f>IF($K1076="","",VLOOKUP($K1076,'Tong hop'!$A$10:$K$50000,11,0))</f>
        <v/>
      </c>
      <c r="V1076" s="231">
        <f t="shared" si="4"/>
        <v>0</v>
      </c>
      <c r="W1076" s="231" t="str">
        <f t="shared" si="5"/>
        <v/>
      </c>
      <c r="X1076" s="231">
        <f t="shared" si="6"/>
        <v>0</v>
      </c>
      <c r="Y1076" s="231" t="str">
        <f t="shared" si="7"/>
        <v/>
      </c>
      <c r="Z1076" s="232" t="str">
        <f t="shared" si="8"/>
        <v/>
      </c>
    </row>
    <row r="1077" ht="15.75" customHeight="1">
      <c r="A1077" s="112"/>
      <c r="B1077" s="244"/>
      <c r="C1077" s="245"/>
      <c r="D1077" s="245"/>
      <c r="E1077" s="220" t="str">
        <f>IF($D1077="","",VLOOKUP($D1077,DMKH!$A$9:$D$50006,2,0))</f>
        <v/>
      </c>
      <c r="F1077" s="220" t="str">
        <f>IF($D1077="","",VLOOKUP($D1077,DMKH!$A$9:$D$50006,3,0))</f>
        <v/>
      </c>
      <c r="G1077" s="220" t="str">
        <f>IF($D1077="","",VLOOKUP($D1077,DMKH!$A$9:$D$50006,4,0))</f>
        <v/>
      </c>
      <c r="H1077" s="113"/>
      <c r="I1077" s="113"/>
      <c r="J1077" s="113"/>
      <c r="K1077" s="112"/>
      <c r="L1077" s="224" t="str">
        <f>IF($K1077="","",VLOOKUP($K1077,'Tong hop'!$A$10:$O$50000,2,0))</f>
        <v/>
      </c>
      <c r="M1077" s="225" t="str">
        <f>IF($K1077="","",VLOOKUP($K1077,'Tong hop'!$A$10:$O$50000,3,0))</f>
        <v/>
      </c>
      <c r="N1077" s="246"/>
      <c r="O1077" s="227" t="str">
        <f t="shared" si="2"/>
        <v/>
      </c>
      <c r="P1077" s="158"/>
      <c r="Q1077" s="247"/>
      <c r="R1077" s="229" t="str">
        <f>IF(LEFT(A1077,2)="PX",IF(K1077="",0,VLOOKUP(K1077,'Tong hop'!$N$10:$O$50000,2,0)),"")</f>
        <v/>
      </c>
      <c r="S1077" s="230">
        <f t="shared" si="3"/>
        <v>0</v>
      </c>
      <c r="T1077" s="229" t="str">
        <f>IF($K1077="","",VLOOKUP($K1077,'Tong hop'!$A$10:$K$50000,10,0))</f>
        <v/>
      </c>
      <c r="U1077" s="230" t="str">
        <f>IF($K1077="","",VLOOKUP($K1077,'Tong hop'!$A$10:$K$50000,11,0))</f>
        <v/>
      </c>
      <c r="V1077" s="231">
        <f t="shared" si="4"/>
        <v>0</v>
      </c>
      <c r="W1077" s="231" t="str">
        <f t="shared" si="5"/>
        <v/>
      </c>
      <c r="X1077" s="231">
        <f t="shared" si="6"/>
        <v>0</v>
      </c>
      <c r="Y1077" s="231" t="str">
        <f t="shared" si="7"/>
        <v/>
      </c>
      <c r="Z1077" s="232" t="str">
        <f t="shared" si="8"/>
        <v/>
      </c>
    </row>
    <row r="1078" ht="15.75" customHeight="1">
      <c r="A1078" s="112"/>
      <c r="B1078" s="244"/>
      <c r="C1078" s="245"/>
      <c r="D1078" s="245"/>
      <c r="E1078" s="220" t="str">
        <f>IF($D1078="","",VLOOKUP($D1078,DMKH!$A$9:$D$50006,2,0))</f>
        <v/>
      </c>
      <c r="F1078" s="220" t="str">
        <f>IF($D1078="","",VLOOKUP($D1078,DMKH!$A$9:$D$50006,3,0))</f>
        <v/>
      </c>
      <c r="G1078" s="220" t="str">
        <f>IF($D1078="","",VLOOKUP($D1078,DMKH!$A$9:$D$50006,4,0))</f>
        <v/>
      </c>
      <c r="H1078" s="113"/>
      <c r="I1078" s="113"/>
      <c r="J1078" s="113"/>
      <c r="K1078" s="112"/>
      <c r="L1078" s="224" t="str">
        <f>IF($K1078="","",VLOOKUP($K1078,'Tong hop'!$A$10:$O$50000,2,0))</f>
        <v/>
      </c>
      <c r="M1078" s="225" t="str">
        <f>IF($K1078="","",VLOOKUP($K1078,'Tong hop'!$A$10:$O$50000,3,0))</f>
        <v/>
      </c>
      <c r="N1078" s="246"/>
      <c r="O1078" s="227" t="str">
        <f t="shared" si="2"/>
        <v/>
      </c>
      <c r="P1078" s="158"/>
      <c r="Q1078" s="247"/>
      <c r="R1078" s="229" t="str">
        <f>IF(LEFT(A1078,2)="PX",IF(K1078="",0,VLOOKUP(K1078,'Tong hop'!$N$10:$O$50000,2,0)),"")</f>
        <v/>
      </c>
      <c r="S1078" s="230">
        <f t="shared" si="3"/>
        <v>0</v>
      </c>
      <c r="T1078" s="229" t="str">
        <f>IF($K1078="","",VLOOKUP($K1078,'Tong hop'!$A$10:$K$50000,10,0))</f>
        <v/>
      </c>
      <c r="U1078" s="230" t="str">
        <f>IF($K1078="","",VLOOKUP($K1078,'Tong hop'!$A$10:$K$50000,11,0))</f>
        <v/>
      </c>
      <c r="V1078" s="231">
        <f t="shared" si="4"/>
        <v>0</v>
      </c>
      <c r="W1078" s="231" t="str">
        <f t="shared" si="5"/>
        <v/>
      </c>
      <c r="X1078" s="231">
        <f t="shared" si="6"/>
        <v>0</v>
      </c>
      <c r="Y1078" s="231" t="str">
        <f t="shared" si="7"/>
        <v/>
      </c>
      <c r="Z1078" s="232" t="str">
        <f t="shared" si="8"/>
        <v/>
      </c>
    </row>
    <row r="1079" ht="15.75" customHeight="1">
      <c r="A1079" s="112"/>
      <c r="B1079" s="244"/>
      <c r="C1079" s="245"/>
      <c r="D1079" s="245"/>
      <c r="E1079" s="220" t="str">
        <f>IF($D1079="","",VLOOKUP($D1079,DMKH!$A$9:$D$50006,2,0))</f>
        <v/>
      </c>
      <c r="F1079" s="220" t="str">
        <f>IF($D1079="","",VLOOKUP($D1079,DMKH!$A$9:$D$50006,3,0))</f>
        <v/>
      </c>
      <c r="G1079" s="220" t="str">
        <f>IF($D1079="","",VLOOKUP($D1079,DMKH!$A$9:$D$50006,4,0))</f>
        <v/>
      </c>
      <c r="H1079" s="113"/>
      <c r="I1079" s="113"/>
      <c r="J1079" s="113"/>
      <c r="K1079" s="112"/>
      <c r="L1079" s="224" t="str">
        <f>IF($K1079="","",VLOOKUP($K1079,'Tong hop'!$A$10:$O$50000,2,0))</f>
        <v/>
      </c>
      <c r="M1079" s="225" t="str">
        <f>IF($K1079="","",VLOOKUP($K1079,'Tong hop'!$A$10:$O$50000,3,0))</f>
        <v/>
      </c>
      <c r="N1079" s="246"/>
      <c r="O1079" s="227" t="str">
        <f t="shared" si="2"/>
        <v/>
      </c>
      <c r="P1079" s="158"/>
      <c r="Q1079" s="247"/>
      <c r="R1079" s="229" t="str">
        <f>IF(LEFT(A1079,2)="PX",IF(K1079="",0,VLOOKUP(K1079,'Tong hop'!$N$10:$O$50000,2,0)),"")</f>
        <v/>
      </c>
      <c r="S1079" s="230">
        <f t="shared" si="3"/>
        <v>0</v>
      </c>
      <c r="T1079" s="229" t="str">
        <f>IF($K1079="","",VLOOKUP($K1079,'Tong hop'!$A$10:$K$50000,10,0))</f>
        <v/>
      </c>
      <c r="U1079" s="230" t="str">
        <f>IF($K1079="","",VLOOKUP($K1079,'Tong hop'!$A$10:$K$50000,11,0))</f>
        <v/>
      </c>
      <c r="V1079" s="231">
        <f t="shared" si="4"/>
        <v>0</v>
      </c>
      <c r="W1079" s="231" t="str">
        <f t="shared" si="5"/>
        <v/>
      </c>
      <c r="X1079" s="231">
        <f t="shared" si="6"/>
        <v>0</v>
      </c>
      <c r="Y1079" s="231" t="str">
        <f t="shared" si="7"/>
        <v/>
      </c>
      <c r="Z1079" s="232" t="str">
        <f t="shared" si="8"/>
        <v/>
      </c>
    </row>
    <row r="1080" ht="15.75" customHeight="1">
      <c r="A1080" s="112"/>
      <c r="B1080" s="244"/>
      <c r="C1080" s="245"/>
      <c r="D1080" s="245"/>
      <c r="E1080" s="220" t="str">
        <f>IF($D1080="","",VLOOKUP($D1080,DMKH!$A$9:$D$50006,2,0))</f>
        <v/>
      </c>
      <c r="F1080" s="220" t="str">
        <f>IF($D1080="","",VLOOKUP($D1080,DMKH!$A$9:$D$50006,3,0))</f>
        <v/>
      </c>
      <c r="G1080" s="220" t="str">
        <f>IF($D1080="","",VLOOKUP($D1080,DMKH!$A$9:$D$50006,4,0))</f>
        <v/>
      </c>
      <c r="H1080" s="113"/>
      <c r="I1080" s="113"/>
      <c r="J1080" s="113"/>
      <c r="K1080" s="112"/>
      <c r="L1080" s="224" t="str">
        <f>IF($K1080="","",VLOOKUP($K1080,'Tong hop'!$A$10:$O$50000,2,0))</f>
        <v/>
      </c>
      <c r="M1080" s="225" t="str">
        <f>IF($K1080="","",VLOOKUP($K1080,'Tong hop'!$A$10:$O$50000,3,0))</f>
        <v/>
      </c>
      <c r="N1080" s="246"/>
      <c r="O1080" s="227" t="str">
        <f t="shared" si="2"/>
        <v/>
      </c>
      <c r="P1080" s="158"/>
      <c r="Q1080" s="247"/>
      <c r="R1080" s="229" t="str">
        <f>IF(LEFT(A1080,2)="PX",IF(K1080="",0,VLOOKUP(K1080,'Tong hop'!$N$10:$O$50000,2,0)),"")</f>
        <v/>
      </c>
      <c r="S1080" s="230">
        <f t="shared" si="3"/>
        <v>0</v>
      </c>
      <c r="T1080" s="229" t="str">
        <f>IF($K1080="","",VLOOKUP($K1080,'Tong hop'!$A$10:$K$50000,10,0))</f>
        <v/>
      </c>
      <c r="U1080" s="230" t="str">
        <f>IF($K1080="","",VLOOKUP($K1080,'Tong hop'!$A$10:$K$50000,11,0))</f>
        <v/>
      </c>
      <c r="V1080" s="231">
        <f t="shared" si="4"/>
        <v>0</v>
      </c>
      <c r="W1080" s="231" t="str">
        <f t="shared" si="5"/>
        <v/>
      </c>
      <c r="X1080" s="231">
        <f t="shared" si="6"/>
        <v>0</v>
      </c>
      <c r="Y1080" s="231" t="str">
        <f t="shared" si="7"/>
        <v/>
      </c>
      <c r="Z1080" s="232" t="str">
        <f t="shared" si="8"/>
        <v/>
      </c>
    </row>
    <row r="1081" ht="15.75" customHeight="1">
      <c r="A1081" s="112"/>
      <c r="B1081" s="244"/>
      <c r="C1081" s="245"/>
      <c r="D1081" s="245"/>
      <c r="E1081" s="220" t="str">
        <f>IF($D1081="","",VLOOKUP($D1081,DMKH!$A$9:$D$50006,2,0))</f>
        <v/>
      </c>
      <c r="F1081" s="220" t="str">
        <f>IF($D1081="","",VLOOKUP($D1081,DMKH!$A$9:$D$50006,3,0))</f>
        <v/>
      </c>
      <c r="G1081" s="220" t="str">
        <f>IF($D1081="","",VLOOKUP($D1081,DMKH!$A$9:$D$50006,4,0))</f>
        <v/>
      </c>
      <c r="H1081" s="113"/>
      <c r="I1081" s="113"/>
      <c r="J1081" s="113"/>
      <c r="K1081" s="112"/>
      <c r="L1081" s="224" t="str">
        <f>IF($K1081="","",VLOOKUP($K1081,'Tong hop'!$A$10:$O$50000,2,0))</f>
        <v/>
      </c>
      <c r="M1081" s="225" t="str">
        <f>IF($K1081="","",VLOOKUP($K1081,'Tong hop'!$A$10:$O$50000,3,0))</f>
        <v/>
      </c>
      <c r="N1081" s="246"/>
      <c r="O1081" s="227" t="str">
        <f t="shared" si="2"/>
        <v/>
      </c>
      <c r="P1081" s="158"/>
      <c r="Q1081" s="247"/>
      <c r="R1081" s="229" t="str">
        <f>IF(LEFT(A1081,2)="PX",IF(K1081="",0,VLOOKUP(K1081,'Tong hop'!$N$10:$O$50000,2,0)),"")</f>
        <v/>
      </c>
      <c r="S1081" s="230">
        <f t="shared" si="3"/>
        <v>0</v>
      </c>
      <c r="T1081" s="229" t="str">
        <f>IF($K1081="","",VLOOKUP($K1081,'Tong hop'!$A$10:$K$50000,10,0))</f>
        <v/>
      </c>
      <c r="U1081" s="230" t="str">
        <f>IF($K1081="","",VLOOKUP($K1081,'Tong hop'!$A$10:$K$50000,11,0))</f>
        <v/>
      </c>
      <c r="V1081" s="231">
        <f t="shared" si="4"/>
        <v>0</v>
      </c>
      <c r="W1081" s="231" t="str">
        <f t="shared" si="5"/>
        <v/>
      </c>
      <c r="X1081" s="231">
        <f t="shared" si="6"/>
        <v>0</v>
      </c>
      <c r="Y1081" s="231" t="str">
        <f t="shared" si="7"/>
        <v/>
      </c>
      <c r="Z1081" s="232" t="str">
        <f t="shared" si="8"/>
        <v/>
      </c>
    </row>
    <row r="1082" ht="15.75" customHeight="1">
      <c r="A1082" s="112"/>
      <c r="B1082" s="244"/>
      <c r="C1082" s="245"/>
      <c r="D1082" s="245"/>
      <c r="E1082" s="220" t="str">
        <f>IF($D1082="","",VLOOKUP($D1082,DMKH!$A$9:$D$50006,2,0))</f>
        <v/>
      </c>
      <c r="F1082" s="220" t="str">
        <f>IF($D1082="","",VLOOKUP($D1082,DMKH!$A$9:$D$50006,3,0))</f>
        <v/>
      </c>
      <c r="G1082" s="220" t="str">
        <f>IF($D1082="","",VLOOKUP($D1082,DMKH!$A$9:$D$50006,4,0))</f>
        <v/>
      </c>
      <c r="H1082" s="113"/>
      <c r="I1082" s="113"/>
      <c r="J1082" s="113"/>
      <c r="K1082" s="112"/>
      <c r="L1082" s="224" t="str">
        <f>IF($K1082="","",VLOOKUP($K1082,'Tong hop'!$A$10:$O$50000,2,0))</f>
        <v/>
      </c>
      <c r="M1082" s="225" t="str">
        <f>IF($K1082="","",VLOOKUP($K1082,'Tong hop'!$A$10:$O$50000,3,0))</f>
        <v/>
      </c>
      <c r="N1082" s="246"/>
      <c r="O1082" s="227" t="str">
        <f t="shared" si="2"/>
        <v/>
      </c>
      <c r="P1082" s="158"/>
      <c r="Q1082" s="247"/>
      <c r="R1082" s="229" t="str">
        <f>IF(LEFT(A1082,2)="PX",IF(K1082="",0,VLOOKUP(K1082,'Tong hop'!$N$10:$O$50000,2,0)),"")</f>
        <v/>
      </c>
      <c r="S1082" s="230">
        <f t="shared" si="3"/>
        <v>0</v>
      </c>
      <c r="T1082" s="229" t="str">
        <f>IF($K1082="","",VLOOKUP($K1082,'Tong hop'!$A$10:$K$50000,10,0))</f>
        <v/>
      </c>
      <c r="U1082" s="230" t="str">
        <f>IF($K1082="","",VLOOKUP($K1082,'Tong hop'!$A$10:$K$50000,11,0))</f>
        <v/>
      </c>
      <c r="V1082" s="231">
        <f t="shared" si="4"/>
        <v>0</v>
      </c>
      <c r="W1082" s="231" t="str">
        <f t="shared" si="5"/>
        <v/>
      </c>
      <c r="X1082" s="231">
        <f t="shared" si="6"/>
        <v>0</v>
      </c>
      <c r="Y1082" s="231" t="str">
        <f t="shared" si="7"/>
        <v/>
      </c>
      <c r="Z1082" s="232" t="str">
        <f t="shared" si="8"/>
        <v/>
      </c>
    </row>
    <row r="1083" ht="15.75" customHeight="1">
      <c r="A1083" s="112"/>
      <c r="B1083" s="244"/>
      <c r="C1083" s="245"/>
      <c r="D1083" s="245"/>
      <c r="E1083" s="220" t="str">
        <f>IF($D1083="","",VLOOKUP($D1083,DMKH!$A$9:$D$50006,2,0))</f>
        <v/>
      </c>
      <c r="F1083" s="220" t="str">
        <f>IF($D1083="","",VLOOKUP($D1083,DMKH!$A$9:$D$50006,3,0))</f>
        <v/>
      </c>
      <c r="G1083" s="220" t="str">
        <f>IF($D1083="","",VLOOKUP($D1083,DMKH!$A$9:$D$50006,4,0))</f>
        <v/>
      </c>
      <c r="H1083" s="113"/>
      <c r="I1083" s="113"/>
      <c r="J1083" s="113"/>
      <c r="K1083" s="112"/>
      <c r="L1083" s="224" t="str">
        <f>IF($K1083="","",VLOOKUP($K1083,'Tong hop'!$A$10:$O$50000,2,0))</f>
        <v/>
      </c>
      <c r="M1083" s="225" t="str">
        <f>IF($K1083="","",VLOOKUP($K1083,'Tong hop'!$A$10:$O$50000,3,0))</f>
        <v/>
      </c>
      <c r="N1083" s="246"/>
      <c r="O1083" s="227" t="str">
        <f t="shared" si="2"/>
        <v/>
      </c>
      <c r="P1083" s="158"/>
      <c r="Q1083" s="247"/>
      <c r="R1083" s="229" t="str">
        <f>IF(LEFT(A1083,2)="PX",IF(K1083="",0,VLOOKUP(K1083,'Tong hop'!$N$10:$O$50000,2,0)),"")</f>
        <v/>
      </c>
      <c r="S1083" s="230">
        <f t="shared" si="3"/>
        <v>0</v>
      </c>
      <c r="T1083" s="229" t="str">
        <f>IF($K1083="","",VLOOKUP($K1083,'Tong hop'!$A$10:$K$50000,10,0))</f>
        <v/>
      </c>
      <c r="U1083" s="230" t="str">
        <f>IF($K1083="","",VLOOKUP($K1083,'Tong hop'!$A$10:$K$50000,11,0))</f>
        <v/>
      </c>
      <c r="V1083" s="231">
        <f t="shared" si="4"/>
        <v>0</v>
      </c>
      <c r="W1083" s="231" t="str">
        <f t="shared" si="5"/>
        <v/>
      </c>
      <c r="X1083" s="231">
        <f t="shared" si="6"/>
        <v>0</v>
      </c>
      <c r="Y1083" s="231" t="str">
        <f t="shared" si="7"/>
        <v/>
      </c>
      <c r="Z1083" s="232" t="str">
        <f t="shared" si="8"/>
        <v/>
      </c>
    </row>
    <row r="1084" ht="15.75" customHeight="1">
      <c r="A1084" s="112"/>
      <c r="B1084" s="244"/>
      <c r="C1084" s="245"/>
      <c r="D1084" s="245"/>
      <c r="E1084" s="220" t="str">
        <f>IF($D1084="","",VLOOKUP($D1084,DMKH!$A$9:$D$50006,2,0))</f>
        <v/>
      </c>
      <c r="F1084" s="220" t="str">
        <f>IF($D1084="","",VLOOKUP($D1084,DMKH!$A$9:$D$50006,3,0))</f>
        <v/>
      </c>
      <c r="G1084" s="220" t="str">
        <f>IF($D1084="","",VLOOKUP($D1084,DMKH!$A$9:$D$50006,4,0))</f>
        <v/>
      </c>
      <c r="H1084" s="113"/>
      <c r="I1084" s="113"/>
      <c r="J1084" s="113"/>
      <c r="K1084" s="112"/>
      <c r="L1084" s="224" t="str">
        <f>IF($K1084="","",VLOOKUP($K1084,'Tong hop'!$A$10:$O$50000,2,0))</f>
        <v/>
      </c>
      <c r="M1084" s="225" t="str">
        <f>IF($K1084="","",VLOOKUP($K1084,'Tong hop'!$A$10:$O$50000,3,0))</f>
        <v/>
      </c>
      <c r="N1084" s="246"/>
      <c r="O1084" s="227" t="str">
        <f t="shared" si="2"/>
        <v/>
      </c>
      <c r="P1084" s="158"/>
      <c r="Q1084" s="247"/>
      <c r="R1084" s="229" t="str">
        <f>IF(LEFT(A1084,2)="PX",IF(K1084="",0,VLOOKUP(K1084,'Tong hop'!$N$10:$O$50000,2,0)),"")</f>
        <v/>
      </c>
      <c r="S1084" s="230">
        <f t="shared" si="3"/>
        <v>0</v>
      </c>
      <c r="T1084" s="229" t="str">
        <f>IF($K1084="","",VLOOKUP($K1084,'Tong hop'!$A$10:$K$50000,10,0))</f>
        <v/>
      </c>
      <c r="U1084" s="230" t="str">
        <f>IF($K1084="","",VLOOKUP($K1084,'Tong hop'!$A$10:$K$50000,11,0))</f>
        <v/>
      </c>
      <c r="V1084" s="231">
        <f t="shared" si="4"/>
        <v>0</v>
      </c>
      <c r="W1084" s="231" t="str">
        <f t="shared" si="5"/>
        <v/>
      </c>
      <c r="X1084" s="231">
        <f t="shared" si="6"/>
        <v>0</v>
      </c>
      <c r="Y1084" s="231" t="str">
        <f t="shared" si="7"/>
        <v/>
      </c>
      <c r="Z1084" s="232" t="str">
        <f t="shared" si="8"/>
        <v/>
      </c>
    </row>
    <row r="1085" ht="15.75" customHeight="1">
      <c r="A1085" s="112"/>
      <c r="B1085" s="244"/>
      <c r="C1085" s="245"/>
      <c r="D1085" s="245"/>
      <c r="E1085" s="220" t="str">
        <f>IF($D1085="","",VLOOKUP($D1085,DMKH!$A$9:$D$50006,2,0))</f>
        <v/>
      </c>
      <c r="F1085" s="220" t="str">
        <f>IF($D1085="","",VLOOKUP($D1085,DMKH!$A$9:$D$50006,3,0))</f>
        <v/>
      </c>
      <c r="G1085" s="220" t="str">
        <f>IF($D1085="","",VLOOKUP($D1085,DMKH!$A$9:$D$50006,4,0))</f>
        <v/>
      </c>
      <c r="H1085" s="113"/>
      <c r="I1085" s="113"/>
      <c r="J1085" s="113"/>
      <c r="K1085" s="112"/>
      <c r="L1085" s="224" t="str">
        <f>IF($K1085="","",VLOOKUP($K1085,'Tong hop'!$A$10:$O$50000,2,0))</f>
        <v/>
      </c>
      <c r="M1085" s="225" t="str">
        <f>IF($K1085="","",VLOOKUP($K1085,'Tong hop'!$A$10:$O$50000,3,0))</f>
        <v/>
      </c>
      <c r="N1085" s="246"/>
      <c r="O1085" s="227" t="str">
        <f t="shared" si="2"/>
        <v/>
      </c>
      <c r="P1085" s="158"/>
      <c r="Q1085" s="247"/>
      <c r="R1085" s="229" t="str">
        <f>IF(LEFT(A1085,2)="PX",IF(K1085="",0,VLOOKUP(K1085,'Tong hop'!$N$10:$O$50000,2,0)),"")</f>
        <v/>
      </c>
      <c r="S1085" s="230">
        <f t="shared" si="3"/>
        <v>0</v>
      </c>
      <c r="T1085" s="229" t="str">
        <f>IF($K1085="","",VLOOKUP($K1085,'Tong hop'!$A$10:$K$50000,10,0))</f>
        <v/>
      </c>
      <c r="U1085" s="230" t="str">
        <f>IF($K1085="","",VLOOKUP($K1085,'Tong hop'!$A$10:$K$50000,11,0))</f>
        <v/>
      </c>
      <c r="V1085" s="231">
        <f t="shared" si="4"/>
        <v>0</v>
      </c>
      <c r="W1085" s="231" t="str">
        <f t="shared" si="5"/>
        <v/>
      </c>
      <c r="X1085" s="231">
        <f t="shared" si="6"/>
        <v>0</v>
      </c>
      <c r="Y1085" s="231" t="str">
        <f t="shared" si="7"/>
        <v/>
      </c>
      <c r="Z1085" s="232" t="str">
        <f t="shared" si="8"/>
        <v/>
      </c>
    </row>
    <row r="1086" ht="15.75" customHeight="1">
      <c r="A1086" s="112"/>
      <c r="B1086" s="244"/>
      <c r="C1086" s="245"/>
      <c r="D1086" s="245"/>
      <c r="E1086" s="220" t="str">
        <f>IF($D1086="","",VLOOKUP($D1086,DMKH!$A$9:$D$50006,2,0))</f>
        <v/>
      </c>
      <c r="F1086" s="220" t="str">
        <f>IF($D1086="","",VLOOKUP($D1086,DMKH!$A$9:$D$50006,3,0))</f>
        <v/>
      </c>
      <c r="G1086" s="220" t="str">
        <f>IF($D1086="","",VLOOKUP($D1086,DMKH!$A$9:$D$50006,4,0))</f>
        <v/>
      </c>
      <c r="H1086" s="113"/>
      <c r="I1086" s="113"/>
      <c r="J1086" s="113"/>
      <c r="K1086" s="112"/>
      <c r="L1086" s="224" t="str">
        <f>IF($K1086="","",VLOOKUP($K1086,'Tong hop'!$A$10:$O$50000,2,0))</f>
        <v/>
      </c>
      <c r="M1086" s="225" t="str">
        <f>IF($K1086="","",VLOOKUP($K1086,'Tong hop'!$A$10:$O$50000,3,0))</f>
        <v/>
      </c>
      <c r="N1086" s="246"/>
      <c r="O1086" s="227" t="str">
        <f t="shared" si="2"/>
        <v/>
      </c>
      <c r="P1086" s="158"/>
      <c r="Q1086" s="247"/>
      <c r="R1086" s="229" t="str">
        <f>IF(LEFT(A1086,2)="PX",IF(K1086="",0,VLOOKUP(K1086,'Tong hop'!$N$10:$O$50000,2,0)),"")</f>
        <v/>
      </c>
      <c r="S1086" s="230">
        <f t="shared" si="3"/>
        <v>0</v>
      </c>
      <c r="T1086" s="229" t="str">
        <f>IF($K1086="","",VLOOKUP($K1086,'Tong hop'!$A$10:$K$50000,10,0))</f>
        <v/>
      </c>
      <c r="U1086" s="230" t="str">
        <f>IF($K1086="","",VLOOKUP($K1086,'Tong hop'!$A$10:$K$50000,11,0))</f>
        <v/>
      </c>
      <c r="V1086" s="231">
        <f t="shared" si="4"/>
        <v>0</v>
      </c>
      <c r="W1086" s="231" t="str">
        <f t="shared" si="5"/>
        <v/>
      </c>
      <c r="X1086" s="231">
        <f t="shared" si="6"/>
        <v>0</v>
      </c>
      <c r="Y1086" s="231" t="str">
        <f t="shared" si="7"/>
        <v/>
      </c>
      <c r="Z1086" s="232" t="str">
        <f t="shared" si="8"/>
        <v/>
      </c>
    </row>
    <row r="1087" ht="15.75" customHeight="1">
      <c r="A1087" s="112"/>
      <c r="B1087" s="244"/>
      <c r="C1087" s="245"/>
      <c r="D1087" s="245"/>
      <c r="E1087" s="220" t="str">
        <f>IF($D1087="","",VLOOKUP($D1087,DMKH!$A$9:$D$50006,2,0))</f>
        <v/>
      </c>
      <c r="F1087" s="220" t="str">
        <f>IF($D1087="","",VLOOKUP($D1087,DMKH!$A$9:$D$50006,3,0))</f>
        <v/>
      </c>
      <c r="G1087" s="220" t="str">
        <f>IF($D1087="","",VLOOKUP($D1087,DMKH!$A$9:$D$50006,4,0))</f>
        <v/>
      </c>
      <c r="H1087" s="113"/>
      <c r="I1087" s="113"/>
      <c r="J1087" s="113"/>
      <c r="K1087" s="112"/>
      <c r="L1087" s="224" t="str">
        <f>IF($K1087="","",VLOOKUP($K1087,'Tong hop'!$A$10:$O$50000,2,0))</f>
        <v/>
      </c>
      <c r="M1087" s="225" t="str">
        <f>IF($K1087="","",VLOOKUP($K1087,'Tong hop'!$A$10:$O$50000,3,0))</f>
        <v/>
      </c>
      <c r="N1087" s="246"/>
      <c r="O1087" s="227" t="str">
        <f t="shared" si="2"/>
        <v/>
      </c>
      <c r="P1087" s="158"/>
      <c r="Q1087" s="247"/>
      <c r="R1087" s="229" t="str">
        <f>IF(LEFT(A1087,2)="PX",IF(K1087="",0,VLOOKUP(K1087,'Tong hop'!$N$10:$O$50000,2,0)),"")</f>
        <v/>
      </c>
      <c r="S1087" s="230">
        <f t="shared" si="3"/>
        <v>0</v>
      </c>
      <c r="T1087" s="229" t="str">
        <f>IF($K1087="","",VLOOKUP($K1087,'Tong hop'!$A$10:$K$50000,10,0))</f>
        <v/>
      </c>
      <c r="U1087" s="230" t="str">
        <f>IF($K1087="","",VLOOKUP($K1087,'Tong hop'!$A$10:$K$50000,11,0))</f>
        <v/>
      </c>
      <c r="V1087" s="231">
        <f t="shared" si="4"/>
        <v>0</v>
      </c>
      <c r="W1087" s="231" t="str">
        <f t="shared" si="5"/>
        <v/>
      </c>
      <c r="X1087" s="231">
        <f t="shared" si="6"/>
        <v>0</v>
      </c>
      <c r="Y1087" s="231" t="str">
        <f t="shared" si="7"/>
        <v/>
      </c>
      <c r="Z1087" s="232" t="str">
        <f t="shared" si="8"/>
        <v/>
      </c>
    </row>
    <row r="1088" ht="15.75" customHeight="1">
      <c r="A1088" s="112"/>
      <c r="B1088" s="244"/>
      <c r="C1088" s="245"/>
      <c r="D1088" s="245"/>
      <c r="E1088" s="220" t="str">
        <f>IF($D1088="","",VLOOKUP($D1088,DMKH!$A$9:$D$50006,2,0))</f>
        <v/>
      </c>
      <c r="F1088" s="220" t="str">
        <f>IF($D1088="","",VLOOKUP($D1088,DMKH!$A$9:$D$50006,3,0))</f>
        <v/>
      </c>
      <c r="G1088" s="220" t="str">
        <f>IF($D1088="","",VLOOKUP($D1088,DMKH!$A$9:$D$50006,4,0))</f>
        <v/>
      </c>
      <c r="H1088" s="113"/>
      <c r="I1088" s="113"/>
      <c r="J1088" s="113"/>
      <c r="K1088" s="112"/>
      <c r="L1088" s="224" t="str">
        <f>IF($K1088="","",VLOOKUP($K1088,'Tong hop'!$A$10:$O$50000,2,0))</f>
        <v/>
      </c>
      <c r="M1088" s="225" t="str">
        <f>IF($K1088="","",VLOOKUP($K1088,'Tong hop'!$A$10:$O$50000,3,0))</f>
        <v/>
      </c>
      <c r="N1088" s="246"/>
      <c r="O1088" s="227" t="str">
        <f t="shared" si="2"/>
        <v/>
      </c>
      <c r="P1088" s="158"/>
      <c r="Q1088" s="247"/>
      <c r="R1088" s="229" t="str">
        <f>IF(LEFT(A1088,2)="PX",IF(K1088="",0,VLOOKUP(K1088,'Tong hop'!$N$10:$O$50000,2,0)),"")</f>
        <v/>
      </c>
      <c r="S1088" s="230">
        <f t="shared" si="3"/>
        <v>0</v>
      </c>
      <c r="T1088" s="229" t="str">
        <f>IF($K1088="","",VLOOKUP($K1088,'Tong hop'!$A$10:$K$50000,10,0))</f>
        <v/>
      </c>
      <c r="U1088" s="230" t="str">
        <f>IF($K1088="","",VLOOKUP($K1088,'Tong hop'!$A$10:$K$50000,11,0))</f>
        <v/>
      </c>
      <c r="V1088" s="231">
        <f t="shared" si="4"/>
        <v>0</v>
      </c>
      <c r="W1088" s="231" t="str">
        <f t="shared" si="5"/>
        <v/>
      </c>
      <c r="X1088" s="231">
        <f t="shared" si="6"/>
        <v>0</v>
      </c>
      <c r="Y1088" s="231" t="str">
        <f t="shared" si="7"/>
        <v/>
      </c>
      <c r="Z1088" s="232" t="str">
        <f t="shared" si="8"/>
        <v/>
      </c>
    </row>
    <row r="1089" ht="15.75" customHeight="1">
      <c r="A1089" s="112"/>
      <c r="B1089" s="244"/>
      <c r="C1089" s="245"/>
      <c r="D1089" s="245"/>
      <c r="E1089" s="220" t="str">
        <f>IF($D1089="","",VLOOKUP($D1089,DMKH!$A$9:$D$50006,2,0))</f>
        <v/>
      </c>
      <c r="F1089" s="220" t="str">
        <f>IF($D1089="","",VLOOKUP($D1089,DMKH!$A$9:$D$50006,3,0))</f>
        <v/>
      </c>
      <c r="G1089" s="220" t="str">
        <f>IF($D1089="","",VLOOKUP($D1089,DMKH!$A$9:$D$50006,4,0))</f>
        <v/>
      </c>
      <c r="H1089" s="113"/>
      <c r="I1089" s="113"/>
      <c r="J1089" s="113"/>
      <c r="K1089" s="112"/>
      <c r="L1089" s="224" t="str">
        <f>IF($K1089="","",VLOOKUP($K1089,'Tong hop'!$A$10:$O$50000,2,0))</f>
        <v/>
      </c>
      <c r="M1089" s="225" t="str">
        <f>IF($K1089="","",VLOOKUP($K1089,'Tong hop'!$A$10:$O$50000,3,0))</f>
        <v/>
      </c>
      <c r="N1089" s="246"/>
      <c r="O1089" s="227" t="str">
        <f t="shared" si="2"/>
        <v/>
      </c>
      <c r="P1089" s="158"/>
      <c r="Q1089" s="247"/>
      <c r="R1089" s="229" t="str">
        <f>IF(LEFT(A1089,2)="PX",IF(K1089="",0,VLOOKUP(K1089,'Tong hop'!$N$10:$O$50000,2,0)),"")</f>
        <v/>
      </c>
      <c r="S1089" s="230">
        <f t="shared" si="3"/>
        <v>0</v>
      </c>
      <c r="T1089" s="229" t="str">
        <f>IF($K1089="","",VLOOKUP($K1089,'Tong hop'!$A$10:$K$50000,10,0))</f>
        <v/>
      </c>
      <c r="U1089" s="230" t="str">
        <f>IF($K1089="","",VLOOKUP($K1089,'Tong hop'!$A$10:$K$50000,11,0))</f>
        <v/>
      </c>
      <c r="V1089" s="231">
        <f t="shared" si="4"/>
        <v>0</v>
      </c>
      <c r="W1089" s="231" t="str">
        <f t="shared" si="5"/>
        <v/>
      </c>
      <c r="X1089" s="231">
        <f t="shared" si="6"/>
        <v>0</v>
      </c>
      <c r="Y1089" s="231" t="str">
        <f t="shared" si="7"/>
        <v/>
      </c>
      <c r="Z1089" s="232" t="str">
        <f t="shared" si="8"/>
        <v/>
      </c>
    </row>
    <row r="1090" ht="15.75" customHeight="1">
      <c r="A1090" s="112"/>
      <c r="B1090" s="244"/>
      <c r="C1090" s="245"/>
      <c r="D1090" s="245"/>
      <c r="E1090" s="220" t="str">
        <f>IF($D1090="","",VLOOKUP($D1090,DMKH!$A$9:$D$50006,2,0))</f>
        <v/>
      </c>
      <c r="F1090" s="220" t="str">
        <f>IF($D1090="","",VLOOKUP($D1090,DMKH!$A$9:$D$50006,3,0))</f>
        <v/>
      </c>
      <c r="G1090" s="220" t="str">
        <f>IF($D1090="","",VLOOKUP($D1090,DMKH!$A$9:$D$50006,4,0))</f>
        <v/>
      </c>
      <c r="H1090" s="113"/>
      <c r="I1090" s="113"/>
      <c r="J1090" s="113"/>
      <c r="K1090" s="112"/>
      <c r="L1090" s="224" t="str">
        <f>IF($K1090="","",VLOOKUP($K1090,'Tong hop'!$A$10:$O$50000,2,0))</f>
        <v/>
      </c>
      <c r="M1090" s="225" t="str">
        <f>IF($K1090="","",VLOOKUP($K1090,'Tong hop'!$A$10:$O$50000,3,0))</f>
        <v/>
      </c>
      <c r="N1090" s="246"/>
      <c r="O1090" s="227" t="str">
        <f t="shared" si="2"/>
        <v/>
      </c>
      <c r="P1090" s="158"/>
      <c r="Q1090" s="247"/>
      <c r="R1090" s="229" t="str">
        <f>IF(LEFT(A1090,2)="PX",IF(K1090="",0,VLOOKUP(K1090,'Tong hop'!$N$10:$O$50000,2,0)),"")</f>
        <v/>
      </c>
      <c r="S1090" s="230">
        <f t="shared" si="3"/>
        <v>0</v>
      </c>
      <c r="T1090" s="229" t="str">
        <f>IF($K1090="","",VLOOKUP($K1090,'Tong hop'!$A$10:$K$50000,10,0))</f>
        <v/>
      </c>
      <c r="U1090" s="230" t="str">
        <f>IF($K1090="","",VLOOKUP($K1090,'Tong hop'!$A$10:$K$50000,11,0))</f>
        <v/>
      </c>
      <c r="V1090" s="231">
        <f t="shared" si="4"/>
        <v>0</v>
      </c>
      <c r="W1090" s="231" t="str">
        <f t="shared" si="5"/>
        <v/>
      </c>
      <c r="X1090" s="231">
        <f t="shared" si="6"/>
        <v>0</v>
      </c>
      <c r="Y1090" s="231" t="str">
        <f t="shared" si="7"/>
        <v/>
      </c>
      <c r="Z1090" s="232" t="str">
        <f t="shared" si="8"/>
        <v/>
      </c>
    </row>
    <row r="1091" ht="15.75" customHeight="1">
      <c r="A1091" s="112"/>
      <c r="B1091" s="244"/>
      <c r="C1091" s="245"/>
      <c r="D1091" s="245"/>
      <c r="E1091" s="220" t="str">
        <f>IF($D1091="","",VLOOKUP($D1091,DMKH!$A$9:$D$50006,2,0))</f>
        <v/>
      </c>
      <c r="F1091" s="220" t="str">
        <f>IF($D1091="","",VLOOKUP($D1091,DMKH!$A$9:$D$50006,3,0))</f>
        <v/>
      </c>
      <c r="G1091" s="220" t="str">
        <f>IF($D1091="","",VLOOKUP($D1091,DMKH!$A$9:$D$50006,4,0))</f>
        <v/>
      </c>
      <c r="H1091" s="113"/>
      <c r="I1091" s="113"/>
      <c r="J1091" s="113"/>
      <c r="K1091" s="112"/>
      <c r="L1091" s="224" t="str">
        <f>IF($K1091="","",VLOOKUP($K1091,'Tong hop'!$A$10:$O$50000,2,0))</f>
        <v/>
      </c>
      <c r="M1091" s="225" t="str">
        <f>IF($K1091="","",VLOOKUP($K1091,'Tong hop'!$A$10:$O$50000,3,0))</f>
        <v/>
      </c>
      <c r="N1091" s="246"/>
      <c r="O1091" s="227" t="str">
        <f t="shared" si="2"/>
        <v/>
      </c>
      <c r="P1091" s="158"/>
      <c r="Q1091" s="247"/>
      <c r="R1091" s="229" t="str">
        <f>IF(LEFT(A1091,2)="PX",IF(K1091="",0,VLOOKUP(K1091,'Tong hop'!$N$10:$O$50000,2,0)),"")</f>
        <v/>
      </c>
      <c r="S1091" s="230">
        <f t="shared" si="3"/>
        <v>0</v>
      </c>
      <c r="T1091" s="229" t="str">
        <f>IF($K1091="","",VLOOKUP($K1091,'Tong hop'!$A$10:$K$50000,10,0))</f>
        <v/>
      </c>
      <c r="U1091" s="230" t="str">
        <f>IF($K1091="","",VLOOKUP($K1091,'Tong hop'!$A$10:$K$50000,11,0))</f>
        <v/>
      </c>
      <c r="V1091" s="231">
        <f t="shared" si="4"/>
        <v>0</v>
      </c>
      <c r="W1091" s="231" t="str">
        <f t="shared" si="5"/>
        <v/>
      </c>
      <c r="X1091" s="231">
        <f t="shared" si="6"/>
        <v>0</v>
      </c>
      <c r="Y1091" s="231" t="str">
        <f t="shared" si="7"/>
        <v/>
      </c>
      <c r="Z1091" s="232" t="str">
        <f t="shared" si="8"/>
        <v/>
      </c>
    </row>
    <row r="1092" ht="15.75" customHeight="1">
      <c r="A1092" s="112"/>
      <c r="B1092" s="244"/>
      <c r="C1092" s="245"/>
      <c r="D1092" s="245"/>
      <c r="E1092" s="220" t="str">
        <f>IF($D1092="","",VLOOKUP($D1092,DMKH!$A$9:$D$50006,2,0))</f>
        <v/>
      </c>
      <c r="F1092" s="220" t="str">
        <f>IF($D1092="","",VLOOKUP($D1092,DMKH!$A$9:$D$50006,3,0))</f>
        <v/>
      </c>
      <c r="G1092" s="220" t="str">
        <f>IF($D1092="","",VLOOKUP($D1092,DMKH!$A$9:$D$50006,4,0))</f>
        <v/>
      </c>
      <c r="H1092" s="113"/>
      <c r="I1092" s="113"/>
      <c r="J1092" s="113"/>
      <c r="K1092" s="112"/>
      <c r="L1092" s="224" t="str">
        <f>IF($K1092="","",VLOOKUP($K1092,'Tong hop'!$A$10:$O$50000,2,0))</f>
        <v/>
      </c>
      <c r="M1092" s="225" t="str">
        <f>IF($K1092="","",VLOOKUP($K1092,'Tong hop'!$A$10:$O$50000,3,0))</f>
        <v/>
      </c>
      <c r="N1092" s="246"/>
      <c r="O1092" s="227" t="str">
        <f t="shared" si="2"/>
        <v/>
      </c>
      <c r="P1092" s="158"/>
      <c r="Q1092" s="247"/>
      <c r="R1092" s="229" t="str">
        <f>IF(LEFT(A1092,2)="PX",IF(K1092="",0,VLOOKUP(K1092,'Tong hop'!$N$10:$O$50000,2,0)),"")</f>
        <v/>
      </c>
      <c r="S1092" s="230">
        <f t="shared" si="3"/>
        <v>0</v>
      </c>
      <c r="T1092" s="229" t="str">
        <f>IF($K1092="","",VLOOKUP($K1092,'Tong hop'!$A$10:$K$50000,10,0))</f>
        <v/>
      </c>
      <c r="U1092" s="230" t="str">
        <f>IF($K1092="","",VLOOKUP($K1092,'Tong hop'!$A$10:$K$50000,11,0))</f>
        <v/>
      </c>
      <c r="V1092" s="231">
        <f t="shared" si="4"/>
        <v>0</v>
      </c>
      <c r="W1092" s="231" t="str">
        <f t="shared" si="5"/>
        <v/>
      </c>
      <c r="X1092" s="231">
        <f t="shared" si="6"/>
        <v>0</v>
      </c>
      <c r="Y1092" s="231" t="str">
        <f t="shared" si="7"/>
        <v/>
      </c>
      <c r="Z1092" s="232" t="str">
        <f t="shared" si="8"/>
        <v/>
      </c>
    </row>
    <row r="1093" ht="15.75" customHeight="1">
      <c r="A1093" s="112"/>
      <c r="B1093" s="244"/>
      <c r="C1093" s="245"/>
      <c r="D1093" s="245"/>
      <c r="E1093" s="220" t="str">
        <f>IF($D1093="","",VLOOKUP($D1093,DMKH!$A$9:$D$50006,2,0))</f>
        <v/>
      </c>
      <c r="F1093" s="220" t="str">
        <f>IF($D1093="","",VLOOKUP($D1093,DMKH!$A$9:$D$50006,3,0))</f>
        <v/>
      </c>
      <c r="G1093" s="220" t="str">
        <f>IF($D1093="","",VLOOKUP($D1093,DMKH!$A$9:$D$50006,4,0))</f>
        <v/>
      </c>
      <c r="H1093" s="113"/>
      <c r="I1093" s="113"/>
      <c r="J1093" s="113"/>
      <c r="K1093" s="112"/>
      <c r="L1093" s="224" t="str">
        <f>IF($K1093="","",VLOOKUP($K1093,'Tong hop'!$A$10:$O$50000,2,0))</f>
        <v/>
      </c>
      <c r="M1093" s="225" t="str">
        <f>IF($K1093="","",VLOOKUP($K1093,'Tong hop'!$A$10:$O$50000,3,0))</f>
        <v/>
      </c>
      <c r="N1093" s="246"/>
      <c r="O1093" s="227" t="str">
        <f t="shared" si="2"/>
        <v/>
      </c>
      <c r="P1093" s="158"/>
      <c r="Q1093" s="247"/>
      <c r="R1093" s="229" t="str">
        <f>IF(LEFT(A1093,2)="PX",IF(K1093="",0,VLOOKUP(K1093,'Tong hop'!$N$10:$O$50000,2,0)),"")</f>
        <v/>
      </c>
      <c r="S1093" s="230">
        <f t="shared" si="3"/>
        <v>0</v>
      </c>
      <c r="T1093" s="229" t="str">
        <f>IF($K1093="","",VLOOKUP($K1093,'Tong hop'!$A$10:$K$50000,10,0))</f>
        <v/>
      </c>
      <c r="U1093" s="230" t="str">
        <f>IF($K1093="","",VLOOKUP($K1093,'Tong hop'!$A$10:$K$50000,11,0))</f>
        <v/>
      </c>
      <c r="V1093" s="231">
        <f t="shared" si="4"/>
        <v>0</v>
      </c>
      <c r="W1093" s="231" t="str">
        <f t="shared" si="5"/>
        <v/>
      </c>
      <c r="X1093" s="231">
        <f t="shared" si="6"/>
        <v>0</v>
      </c>
      <c r="Y1093" s="231" t="str">
        <f t="shared" si="7"/>
        <v/>
      </c>
      <c r="Z1093" s="232" t="str">
        <f t="shared" si="8"/>
        <v/>
      </c>
    </row>
    <row r="1094" ht="15.75" customHeight="1">
      <c r="A1094" s="112"/>
      <c r="B1094" s="244"/>
      <c r="C1094" s="245"/>
      <c r="D1094" s="245"/>
      <c r="E1094" s="220" t="str">
        <f>IF($D1094="","",VLOOKUP($D1094,DMKH!$A$9:$D$50006,2,0))</f>
        <v/>
      </c>
      <c r="F1094" s="220" t="str">
        <f>IF($D1094="","",VLOOKUP($D1094,DMKH!$A$9:$D$50006,3,0))</f>
        <v/>
      </c>
      <c r="G1094" s="220" t="str">
        <f>IF($D1094="","",VLOOKUP($D1094,DMKH!$A$9:$D$50006,4,0))</f>
        <v/>
      </c>
      <c r="H1094" s="113"/>
      <c r="I1094" s="113"/>
      <c r="J1094" s="113"/>
      <c r="K1094" s="112"/>
      <c r="L1094" s="224" t="str">
        <f>IF($K1094="","",VLOOKUP($K1094,'Tong hop'!$A$10:$O$50000,2,0))</f>
        <v/>
      </c>
      <c r="M1094" s="225" t="str">
        <f>IF($K1094="","",VLOOKUP($K1094,'Tong hop'!$A$10:$O$50000,3,0))</f>
        <v/>
      </c>
      <c r="N1094" s="246"/>
      <c r="O1094" s="227" t="str">
        <f t="shared" si="2"/>
        <v/>
      </c>
      <c r="P1094" s="158"/>
      <c r="Q1094" s="247"/>
      <c r="R1094" s="229" t="str">
        <f>IF(LEFT(A1094,2)="PX",IF(K1094="",0,VLOOKUP(K1094,'Tong hop'!$N$10:$O$50000,2,0)),"")</f>
        <v/>
      </c>
      <c r="S1094" s="230">
        <f t="shared" si="3"/>
        <v>0</v>
      </c>
      <c r="T1094" s="229" t="str">
        <f>IF($K1094="","",VLOOKUP($K1094,'Tong hop'!$A$10:$K$50000,10,0))</f>
        <v/>
      </c>
      <c r="U1094" s="230" t="str">
        <f>IF($K1094="","",VLOOKUP($K1094,'Tong hop'!$A$10:$K$50000,11,0))</f>
        <v/>
      </c>
      <c r="V1094" s="231">
        <f t="shared" si="4"/>
        <v>0</v>
      </c>
      <c r="W1094" s="231" t="str">
        <f t="shared" si="5"/>
        <v/>
      </c>
      <c r="X1094" s="231">
        <f t="shared" si="6"/>
        <v>0</v>
      </c>
      <c r="Y1094" s="231" t="str">
        <f t="shared" si="7"/>
        <v/>
      </c>
      <c r="Z1094" s="232" t="str">
        <f t="shared" si="8"/>
        <v/>
      </c>
    </row>
    <row r="1095" ht="15.75" customHeight="1">
      <c r="A1095" s="112"/>
      <c r="B1095" s="244"/>
      <c r="C1095" s="245"/>
      <c r="D1095" s="245"/>
      <c r="E1095" s="220" t="str">
        <f>IF($D1095="","",VLOOKUP($D1095,DMKH!$A$9:$D$50006,2,0))</f>
        <v/>
      </c>
      <c r="F1095" s="220" t="str">
        <f>IF($D1095="","",VLOOKUP($D1095,DMKH!$A$9:$D$50006,3,0))</f>
        <v/>
      </c>
      <c r="G1095" s="220" t="str">
        <f>IF($D1095="","",VLOOKUP($D1095,DMKH!$A$9:$D$50006,4,0))</f>
        <v/>
      </c>
      <c r="H1095" s="113"/>
      <c r="I1095" s="113"/>
      <c r="J1095" s="113"/>
      <c r="K1095" s="112"/>
      <c r="L1095" s="224" t="str">
        <f>IF($K1095="","",VLOOKUP($K1095,'Tong hop'!$A$10:$O$50000,2,0))</f>
        <v/>
      </c>
      <c r="M1095" s="225" t="str">
        <f>IF($K1095="","",VLOOKUP($K1095,'Tong hop'!$A$10:$O$50000,3,0))</f>
        <v/>
      </c>
      <c r="N1095" s="246"/>
      <c r="O1095" s="227" t="str">
        <f t="shared" si="2"/>
        <v/>
      </c>
      <c r="P1095" s="158"/>
      <c r="Q1095" s="247"/>
      <c r="R1095" s="229" t="str">
        <f>IF(LEFT(A1095,2)="PX",IF(K1095="",0,VLOOKUP(K1095,'Tong hop'!$N$10:$O$50000,2,0)),"")</f>
        <v/>
      </c>
      <c r="S1095" s="230">
        <f t="shared" si="3"/>
        <v>0</v>
      </c>
      <c r="T1095" s="229" t="str">
        <f>IF($K1095="","",VLOOKUP($K1095,'Tong hop'!$A$10:$K$50000,10,0))</f>
        <v/>
      </c>
      <c r="U1095" s="230" t="str">
        <f>IF($K1095="","",VLOOKUP($K1095,'Tong hop'!$A$10:$K$50000,11,0))</f>
        <v/>
      </c>
      <c r="V1095" s="231">
        <f t="shared" si="4"/>
        <v>0</v>
      </c>
      <c r="W1095" s="231" t="str">
        <f t="shared" si="5"/>
        <v/>
      </c>
      <c r="X1095" s="231">
        <f t="shared" si="6"/>
        <v>0</v>
      </c>
      <c r="Y1095" s="231" t="str">
        <f t="shared" si="7"/>
        <v/>
      </c>
      <c r="Z1095" s="232" t="str">
        <f t="shared" si="8"/>
        <v/>
      </c>
    </row>
    <row r="1096" ht="15.75" customHeight="1">
      <c r="A1096" s="112"/>
      <c r="B1096" s="244"/>
      <c r="C1096" s="245"/>
      <c r="D1096" s="245"/>
      <c r="E1096" s="220" t="str">
        <f>IF($D1096="","",VLOOKUP($D1096,DMKH!$A$9:$D$50006,2,0))</f>
        <v/>
      </c>
      <c r="F1096" s="220" t="str">
        <f>IF($D1096="","",VLOOKUP($D1096,DMKH!$A$9:$D$50006,3,0))</f>
        <v/>
      </c>
      <c r="G1096" s="220" t="str">
        <f>IF($D1096="","",VLOOKUP($D1096,DMKH!$A$9:$D$50006,4,0))</f>
        <v/>
      </c>
      <c r="H1096" s="113"/>
      <c r="I1096" s="113"/>
      <c r="J1096" s="113"/>
      <c r="K1096" s="112"/>
      <c r="L1096" s="224" t="str">
        <f>IF($K1096="","",VLOOKUP($K1096,'Tong hop'!$A$10:$O$50000,2,0))</f>
        <v/>
      </c>
      <c r="M1096" s="225" t="str">
        <f>IF($K1096="","",VLOOKUP($K1096,'Tong hop'!$A$10:$O$50000,3,0))</f>
        <v/>
      </c>
      <c r="N1096" s="246"/>
      <c r="O1096" s="227" t="str">
        <f t="shared" si="2"/>
        <v/>
      </c>
      <c r="P1096" s="158"/>
      <c r="Q1096" s="247"/>
      <c r="R1096" s="229" t="str">
        <f>IF(LEFT(A1096,2)="PX",IF(K1096="",0,VLOOKUP(K1096,'Tong hop'!$N$10:$O$50000,2,0)),"")</f>
        <v/>
      </c>
      <c r="S1096" s="230">
        <f t="shared" si="3"/>
        <v>0</v>
      </c>
      <c r="T1096" s="229" t="str">
        <f>IF($K1096="","",VLOOKUP($K1096,'Tong hop'!$A$10:$K$50000,10,0))</f>
        <v/>
      </c>
      <c r="U1096" s="230" t="str">
        <f>IF($K1096="","",VLOOKUP($K1096,'Tong hop'!$A$10:$K$50000,11,0))</f>
        <v/>
      </c>
      <c r="V1096" s="231">
        <f t="shared" si="4"/>
        <v>0</v>
      </c>
      <c r="W1096" s="231" t="str">
        <f t="shared" si="5"/>
        <v/>
      </c>
      <c r="X1096" s="231">
        <f t="shared" si="6"/>
        <v>0</v>
      </c>
      <c r="Y1096" s="231" t="str">
        <f t="shared" si="7"/>
        <v/>
      </c>
      <c r="Z1096" s="232" t="str">
        <f t="shared" si="8"/>
        <v/>
      </c>
    </row>
    <row r="1097" ht="15.75" customHeight="1">
      <c r="A1097" s="112"/>
      <c r="B1097" s="244"/>
      <c r="C1097" s="245"/>
      <c r="D1097" s="245"/>
      <c r="E1097" s="220" t="str">
        <f>IF($D1097="","",VLOOKUP($D1097,DMKH!$A$9:$D$50006,2,0))</f>
        <v/>
      </c>
      <c r="F1097" s="220" t="str">
        <f>IF($D1097="","",VLOOKUP($D1097,DMKH!$A$9:$D$50006,3,0))</f>
        <v/>
      </c>
      <c r="G1097" s="220" t="str">
        <f>IF($D1097="","",VLOOKUP($D1097,DMKH!$A$9:$D$50006,4,0))</f>
        <v/>
      </c>
      <c r="H1097" s="113"/>
      <c r="I1097" s="113"/>
      <c r="J1097" s="113"/>
      <c r="K1097" s="112"/>
      <c r="L1097" s="224" t="str">
        <f>IF($K1097="","",VLOOKUP($K1097,'Tong hop'!$A$10:$O$50000,2,0))</f>
        <v/>
      </c>
      <c r="M1097" s="225" t="str">
        <f>IF($K1097="","",VLOOKUP($K1097,'Tong hop'!$A$10:$O$50000,3,0))</f>
        <v/>
      </c>
      <c r="N1097" s="246"/>
      <c r="O1097" s="227" t="str">
        <f t="shared" si="2"/>
        <v/>
      </c>
      <c r="P1097" s="158"/>
      <c r="Q1097" s="247"/>
      <c r="R1097" s="229" t="str">
        <f>IF(LEFT(A1097,2)="PX",IF(K1097="",0,VLOOKUP(K1097,'Tong hop'!$N$10:$O$50000,2,0)),"")</f>
        <v/>
      </c>
      <c r="S1097" s="230">
        <f t="shared" si="3"/>
        <v>0</v>
      </c>
      <c r="T1097" s="229" t="str">
        <f>IF($K1097="","",VLOOKUP($K1097,'Tong hop'!$A$10:$K$50000,10,0))</f>
        <v/>
      </c>
      <c r="U1097" s="230" t="str">
        <f>IF($K1097="","",VLOOKUP($K1097,'Tong hop'!$A$10:$K$50000,11,0))</f>
        <v/>
      </c>
      <c r="V1097" s="231">
        <f t="shared" si="4"/>
        <v>0</v>
      </c>
      <c r="W1097" s="231" t="str">
        <f t="shared" si="5"/>
        <v/>
      </c>
      <c r="X1097" s="231">
        <f t="shared" si="6"/>
        <v>0</v>
      </c>
      <c r="Y1097" s="231" t="str">
        <f t="shared" si="7"/>
        <v/>
      </c>
      <c r="Z1097" s="232" t="str">
        <f t="shared" si="8"/>
        <v/>
      </c>
    </row>
    <row r="1098" ht="15.75" customHeight="1">
      <c r="A1098" s="112"/>
      <c r="B1098" s="244"/>
      <c r="C1098" s="245"/>
      <c r="D1098" s="245"/>
      <c r="E1098" s="220" t="str">
        <f>IF($D1098="","",VLOOKUP($D1098,DMKH!$A$9:$D$50006,2,0))</f>
        <v/>
      </c>
      <c r="F1098" s="220" t="str">
        <f>IF($D1098="","",VLOOKUP($D1098,DMKH!$A$9:$D$50006,3,0))</f>
        <v/>
      </c>
      <c r="G1098" s="220" t="str">
        <f>IF($D1098="","",VLOOKUP($D1098,DMKH!$A$9:$D$50006,4,0))</f>
        <v/>
      </c>
      <c r="H1098" s="113"/>
      <c r="I1098" s="113"/>
      <c r="J1098" s="113"/>
      <c r="K1098" s="112"/>
      <c r="L1098" s="224" t="str">
        <f>IF($K1098="","",VLOOKUP($K1098,'Tong hop'!$A$10:$O$50000,2,0))</f>
        <v/>
      </c>
      <c r="M1098" s="225" t="str">
        <f>IF($K1098="","",VLOOKUP($K1098,'Tong hop'!$A$10:$O$50000,3,0))</f>
        <v/>
      </c>
      <c r="N1098" s="246"/>
      <c r="O1098" s="227" t="str">
        <f t="shared" si="2"/>
        <v/>
      </c>
      <c r="P1098" s="158"/>
      <c r="Q1098" s="247"/>
      <c r="R1098" s="229" t="str">
        <f>IF(LEFT(A1098,2)="PX",IF(K1098="",0,VLOOKUP(K1098,'Tong hop'!$N$10:$O$50000,2,0)),"")</f>
        <v/>
      </c>
      <c r="S1098" s="230">
        <f t="shared" si="3"/>
        <v>0</v>
      </c>
      <c r="T1098" s="229" t="str">
        <f>IF($K1098="","",VLOOKUP($K1098,'Tong hop'!$A$10:$K$50000,10,0))</f>
        <v/>
      </c>
      <c r="U1098" s="230" t="str">
        <f>IF($K1098="","",VLOOKUP($K1098,'Tong hop'!$A$10:$K$50000,11,0))</f>
        <v/>
      </c>
      <c r="V1098" s="231">
        <f t="shared" si="4"/>
        <v>0</v>
      </c>
      <c r="W1098" s="231" t="str">
        <f t="shared" si="5"/>
        <v/>
      </c>
      <c r="X1098" s="231">
        <f t="shared" si="6"/>
        <v>0</v>
      </c>
      <c r="Y1098" s="231" t="str">
        <f t="shared" si="7"/>
        <v/>
      </c>
      <c r="Z1098" s="232" t="str">
        <f t="shared" si="8"/>
        <v/>
      </c>
    </row>
    <row r="1099" ht="15.75" customHeight="1">
      <c r="A1099" s="112"/>
      <c r="B1099" s="244"/>
      <c r="C1099" s="245"/>
      <c r="D1099" s="245"/>
      <c r="E1099" s="220" t="str">
        <f>IF($D1099="","",VLOOKUP($D1099,DMKH!$A$9:$D$50006,2,0))</f>
        <v/>
      </c>
      <c r="F1099" s="220" t="str">
        <f>IF($D1099="","",VLOOKUP($D1099,DMKH!$A$9:$D$50006,3,0))</f>
        <v/>
      </c>
      <c r="G1099" s="220" t="str">
        <f>IF($D1099="","",VLOOKUP($D1099,DMKH!$A$9:$D$50006,4,0))</f>
        <v/>
      </c>
      <c r="H1099" s="113"/>
      <c r="I1099" s="113"/>
      <c r="J1099" s="113"/>
      <c r="K1099" s="112"/>
      <c r="L1099" s="224" t="str">
        <f>IF($K1099="","",VLOOKUP($K1099,'Tong hop'!$A$10:$O$50000,2,0))</f>
        <v/>
      </c>
      <c r="M1099" s="225" t="str">
        <f>IF($K1099="","",VLOOKUP($K1099,'Tong hop'!$A$10:$O$50000,3,0))</f>
        <v/>
      </c>
      <c r="N1099" s="246"/>
      <c r="O1099" s="227" t="str">
        <f t="shared" si="2"/>
        <v/>
      </c>
      <c r="P1099" s="158"/>
      <c r="Q1099" s="247"/>
      <c r="R1099" s="229" t="str">
        <f>IF(LEFT(A1099,2)="PX",IF(K1099="",0,VLOOKUP(K1099,'Tong hop'!$N$10:$O$50000,2,0)),"")</f>
        <v/>
      </c>
      <c r="S1099" s="230">
        <f t="shared" si="3"/>
        <v>0</v>
      </c>
      <c r="T1099" s="229" t="str">
        <f>IF($K1099="","",VLOOKUP($K1099,'Tong hop'!$A$10:$K$50000,10,0))</f>
        <v/>
      </c>
      <c r="U1099" s="230" t="str">
        <f>IF($K1099="","",VLOOKUP($K1099,'Tong hop'!$A$10:$K$50000,11,0))</f>
        <v/>
      </c>
      <c r="V1099" s="231">
        <f t="shared" si="4"/>
        <v>0</v>
      </c>
      <c r="W1099" s="231" t="str">
        <f t="shared" si="5"/>
        <v/>
      </c>
      <c r="X1099" s="231">
        <f t="shared" si="6"/>
        <v>0</v>
      </c>
      <c r="Y1099" s="231" t="str">
        <f t="shared" si="7"/>
        <v/>
      </c>
      <c r="Z1099" s="232" t="str">
        <f t="shared" si="8"/>
        <v/>
      </c>
    </row>
    <row r="1100" ht="15.75" customHeight="1">
      <c r="A1100" s="112"/>
      <c r="B1100" s="244"/>
      <c r="C1100" s="245"/>
      <c r="D1100" s="245"/>
      <c r="E1100" s="220" t="str">
        <f>IF($D1100="","",VLOOKUP($D1100,DMKH!$A$9:$D$50006,2,0))</f>
        <v/>
      </c>
      <c r="F1100" s="220" t="str">
        <f>IF($D1100="","",VLOOKUP($D1100,DMKH!$A$9:$D$50006,3,0))</f>
        <v/>
      </c>
      <c r="G1100" s="220" t="str">
        <f>IF($D1100="","",VLOOKUP($D1100,DMKH!$A$9:$D$50006,4,0))</f>
        <v/>
      </c>
      <c r="H1100" s="113"/>
      <c r="I1100" s="113"/>
      <c r="J1100" s="113"/>
      <c r="K1100" s="112"/>
      <c r="L1100" s="224" t="str">
        <f>IF($K1100="","",VLOOKUP($K1100,'Tong hop'!$A$10:$O$50000,2,0))</f>
        <v/>
      </c>
      <c r="M1100" s="225" t="str">
        <f>IF($K1100="","",VLOOKUP($K1100,'Tong hop'!$A$10:$O$50000,3,0))</f>
        <v/>
      </c>
      <c r="N1100" s="246"/>
      <c r="O1100" s="227" t="str">
        <f t="shared" si="2"/>
        <v/>
      </c>
      <c r="P1100" s="158"/>
      <c r="Q1100" s="247"/>
      <c r="R1100" s="229" t="str">
        <f>IF(LEFT(A1100,2)="PX",IF(K1100="",0,VLOOKUP(K1100,'Tong hop'!$N$10:$O$50000,2,0)),"")</f>
        <v/>
      </c>
      <c r="S1100" s="230">
        <f t="shared" si="3"/>
        <v>0</v>
      </c>
      <c r="T1100" s="229" t="str">
        <f>IF($K1100="","",VLOOKUP($K1100,'Tong hop'!$A$10:$K$50000,10,0))</f>
        <v/>
      </c>
      <c r="U1100" s="230" t="str">
        <f>IF($K1100="","",VLOOKUP($K1100,'Tong hop'!$A$10:$K$50000,11,0))</f>
        <v/>
      </c>
      <c r="V1100" s="231">
        <f t="shared" si="4"/>
        <v>0</v>
      </c>
      <c r="W1100" s="231" t="str">
        <f t="shared" si="5"/>
        <v/>
      </c>
      <c r="X1100" s="231">
        <f t="shared" si="6"/>
        <v>0</v>
      </c>
      <c r="Y1100" s="231" t="str">
        <f t="shared" si="7"/>
        <v/>
      </c>
      <c r="Z1100" s="232" t="str">
        <f t="shared" si="8"/>
        <v/>
      </c>
    </row>
    <row r="1101" ht="15.75" customHeight="1">
      <c r="A1101" s="112"/>
      <c r="B1101" s="244"/>
      <c r="C1101" s="245"/>
      <c r="D1101" s="245"/>
      <c r="E1101" s="220" t="str">
        <f>IF($D1101="","",VLOOKUP($D1101,DMKH!$A$9:$D$50006,2,0))</f>
        <v/>
      </c>
      <c r="F1101" s="220" t="str">
        <f>IF($D1101="","",VLOOKUP($D1101,DMKH!$A$9:$D$50006,3,0))</f>
        <v/>
      </c>
      <c r="G1101" s="220" t="str">
        <f>IF($D1101="","",VLOOKUP($D1101,DMKH!$A$9:$D$50006,4,0))</f>
        <v/>
      </c>
      <c r="H1101" s="113"/>
      <c r="I1101" s="113"/>
      <c r="J1101" s="113"/>
      <c r="K1101" s="112"/>
      <c r="L1101" s="224" t="str">
        <f>IF($K1101="","",VLOOKUP($K1101,'Tong hop'!$A$10:$O$50000,2,0))</f>
        <v/>
      </c>
      <c r="M1101" s="225" t="str">
        <f>IF($K1101="","",VLOOKUP($K1101,'Tong hop'!$A$10:$O$50000,3,0))</f>
        <v/>
      </c>
      <c r="N1101" s="246"/>
      <c r="O1101" s="227" t="str">
        <f t="shared" si="2"/>
        <v/>
      </c>
      <c r="P1101" s="158"/>
      <c r="Q1101" s="247"/>
      <c r="R1101" s="229" t="str">
        <f>IF(LEFT(A1101,2)="PX",IF(K1101="",0,VLOOKUP(K1101,'Tong hop'!$N$10:$O$50000,2,0)),"")</f>
        <v/>
      </c>
      <c r="S1101" s="230">
        <f t="shared" si="3"/>
        <v>0</v>
      </c>
      <c r="T1101" s="229" t="str">
        <f>IF($K1101="","",VLOOKUP($K1101,'Tong hop'!$A$10:$K$50000,10,0))</f>
        <v/>
      </c>
      <c r="U1101" s="230" t="str">
        <f>IF($K1101="","",VLOOKUP($K1101,'Tong hop'!$A$10:$K$50000,11,0))</f>
        <v/>
      </c>
      <c r="V1101" s="231">
        <f t="shared" si="4"/>
        <v>0</v>
      </c>
      <c r="W1101" s="231" t="str">
        <f t="shared" si="5"/>
        <v/>
      </c>
      <c r="X1101" s="231">
        <f t="shared" si="6"/>
        <v>0</v>
      </c>
      <c r="Y1101" s="231" t="str">
        <f t="shared" si="7"/>
        <v/>
      </c>
      <c r="Z1101" s="232" t="str">
        <f t="shared" si="8"/>
        <v/>
      </c>
    </row>
    <row r="1102" ht="15.75" customHeight="1">
      <c r="A1102" s="112"/>
      <c r="B1102" s="244"/>
      <c r="C1102" s="245"/>
      <c r="D1102" s="245"/>
      <c r="E1102" s="220" t="str">
        <f>IF($D1102="","",VLOOKUP($D1102,DMKH!$A$9:$D$50006,2,0))</f>
        <v/>
      </c>
      <c r="F1102" s="220" t="str">
        <f>IF($D1102="","",VLOOKUP($D1102,DMKH!$A$9:$D$50006,3,0))</f>
        <v/>
      </c>
      <c r="G1102" s="220" t="str">
        <f>IF($D1102="","",VLOOKUP($D1102,DMKH!$A$9:$D$50006,4,0))</f>
        <v/>
      </c>
      <c r="H1102" s="113"/>
      <c r="I1102" s="113"/>
      <c r="J1102" s="113"/>
      <c r="K1102" s="112"/>
      <c r="L1102" s="224" t="str">
        <f>IF($K1102="","",VLOOKUP($K1102,'Tong hop'!$A$10:$O$50000,2,0))</f>
        <v/>
      </c>
      <c r="M1102" s="225" t="str">
        <f>IF($K1102="","",VLOOKUP($K1102,'Tong hop'!$A$10:$O$50000,3,0))</f>
        <v/>
      </c>
      <c r="N1102" s="246"/>
      <c r="O1102" s="227" t="str">
        <f t="shared" si="2"/>
        <v/>
      </c>
      <c r="P1102" s="158"/>
      <c r="Q1102" s="247"/>
      <c r="R1102" s="229" t="str">
        <f>IF(LEFT(A1102,2)="PX",IF(K1102="",0,VLOOKUP(K1102,'Tong hop'!$N$10:$O$50000,2,0)),"")</f>
        <v/>
      </c>
      <c r="S1102" s="230">
        <f t="shared" si="3"/>
        <v>0</v>
      </c>
      <c r="T1102" s="229" t="str">
        <f>IF($K1102="","",VLOOKUP($K1102,'Tong hop'!$A$10:$K$50000,10,0))</f>
        <v/>
      </c>
      <c r="U1102" s="230" t="str">
        <f>IF($K1102="","",VLOOKUP($K1102,'Tong hop'!$A$10:$K$50000,11,0))</f>
        <v/>
      </c>
      <c r="V1102" s="231">
        <f t="shared" si="4"/>
        <v>0</v>
      </c>
      <c r="W1102" s="231" t="str">
        <f t="shared" si="5"/>
        <v/>
      </c>
      <c r="X1102" s="231">
        <f t="shared" si="6"/>
        <v>0</v>
      </c>
      <c r="Y1102" s="231" t="str">
        <f t="shared" si="7"/>
        <v/>
      </c>
      <c r="Z1102" s="232" t="str">
        <f t="shared" si="8"/>
        <v/>
      </c>
    </row>
    <row r="1103" ht="15.75" customHeight="1">
      <c r="A1103" s="112"/>
      <c r="B1103" s="244"/>
      <c r="C1103" s="245"/>
      <c r="D1103" s="245"/>
      <c r="E1103" s="220" t="str">
        <f>IF($D1103="","",VLOOKUP($D1103,DMKH!$A$9:$D$50006,2,0))</f>
        <v/>
      </c>
      <c r="F1103" s="220" t="str">
        <f>IF($D1103="","",VLOOKUP($D1103,DMKH!$A$9:$D$50006,3,0))</f>
        <v/>
      </c>
      <c r="G1103" s="220" t="str">
        <f>IF($D1103="","",VLOOKUP($D1103,DMKH!$A$9:$D$50006,4,0))</f>
        <v/>
      </c>
      <c r="H1103" s="113"/>
      <c r="I1103" s="113"/>
      <c r="J1103" s="113"/>
      <c r="K1103" s="112"/>
      <c r="L1103" s="224" t="str">
        <f>IF($K1103="","",VLOOKUP($K1103,'Tong hop'!$A$10:$O$50000,2,0))</f>
        <v/>
      </c>
      <c r="M1103" s="225" t="str">
        <f>IF($K1103="","",VLOOKUP($K1103,'Tong hop'!$A$10:$O$50000,3,0))</f>
        <v/>
      </c>
      <c r="N1103" s="246"/>
      <c r="O1103" s="227" t="str">
        <f t="shared" si="2"/>
        <v/>
      </c>
      <c r="P1103" s="158"/>
      <c r="Q1103" s="247"/>
      <c r="R1103" s="229" t="str">
        <f>IF(LEFT(A1103,2)="PX",IF(K1103="",0,VLOOKUP(K1103,'Tong hop'!$N$10:$O$50000,2,0)),"")</f>
        <v/>
      </c>
      <c r="S1103" s="230">
        <f t="shared" si="3"/>
        <v>0</v>
      </c>
      <c r="T1103" s="229" t="str">
        <f>IF($K1103="","",VLOOKUP($K1103,'Tong hop'!$A$10:$K$50000,10,0))</f>
        <v/>
      </c>
      <c r="U1103" s="230" t="str">
        <f>IF($K1103="","",VLOOKUP($K1103,'Tong hop'!$A$10:$K$50000,11,0))</f>
        <v/>
      </c>
      <c r="V1103" s="231">
        <f t="shared" si="4"/>
        <v>0</v>
      </c>
      <c r="W1103" s="231" t="str">
        <f t="shared" si="5"/>
        <v/>
      </c>
      <c r="X1103" s="231">
        <f t="shared" si="6"/>
        <v>0</v>
      </c>
      <c r="Y1103" s="231" t="str">
        <f t="shared" si="7"/>
        <v/>
      </c>
      <c r="Z1103" s="232" t="str">
        <f t="shared" si="8"/>
        <v/>
      </c>
    </row>
    <row r="1104" ht="15.75" customHeight="1">
      <c r="A1104" s="112"/>
      <c r="B1104" s="244"/>
      <c r="C1104" s="245"/>
      <c r="D1104" s="245"/>
      <c r="E1104" s="220" t="str">
        <f>IF($D1104="","",VLOOKUP($D1104,DMKH!$A$9:$D$50006,2,0))</f>
        <v/>
      </c>
      <c r="F1104" s="220" t="str">
        <f>IF($D1104="","",VLOOKUP($D1104,DMKH!$A$9:$D$50006,3,0))</f>
        <v/>
      </c>
      <c r="G1104" s="220" t="str">
        <f>IF($D1104="","",VLOOKUP($D1104,DMKH!$A$9:$D$50006,4,0))</f>
        <v/>
      </c>
      <c r="H1104" s="113"/>
      <c r="I1104" s="113"/>
      <c r="J1104" s="113"/>
      <c r="K1104" s="112"/>
      <c r="L1104" s="224" t="str">
        <f>IF($K1104="","",VLOOKUP($K1104,'Tong hop'!$A$10:$O$50000,2,0))</f>
        <v/>
      </c>
      <c r="M1104" s="225" t="str">
        <f>IF($K1104="","",VLOOKUP($K1104,'Tong hop'!$A$10:$O$50000,3,0))</f>
        <v/>
      </c>
      <c r="N1104" s="246"/>
      <c r="O1104" s="227" t="str">
        <f t="shared" si="2"/>
        <v/>
      </c>
      <c r="P1104" s="158"/>
      <c r="Q1104" s="247"/>
      <c r="R1104" s="229" t="str">
        <f>IF(LEFT(A1104,2)="PX",IF(K1104="",0,VLOOKUP(K1104,'Tong hop'!$N$10:$O$50000,2,0)),"")</f>
        <v/>
      </c>
      <c r="S1104" s="230">
        <f t="shared" si="3"/>
        <v>0</v>
      </c>
      <c r="T1104" s="229" t="str">
        <f>IF($K1104="","",VLOOKUP($K1104,'Tong hop'!$A$10:$K$50000,10,0))</f>
        <v/>
      </c>
      <c r="U1104" s="230" t="str">
        <f>IF($K1104="","",VLOOKUP($K1104,'Tong hop'!$A$10:$K$50000,11,0))</f>
        <v/>
      </c>
      <c r="V1104" s="231">
        <f t="shared" si="4"/>
        <v>0</v>
      </c>
      <c r="W1104" s="231" t="str">
        <f t="shared" si="5"/>
        <v/>
      </c>
      <c r="X1104" s="231">
        <f t="shared" si="6"/>
        <v>0</v>
      </c>
      <c r="Y1104" s="231" t="str">
        <f t="shared" si="7"/>
        <v/>
      </c>
      <c r="Z1104" s="232" t="str">
        <f t="shared" si="8"/>
        <v/>
      </c>
    </row>
    <row r="1105" ht="15.75" customHeight="1">
      <c r="A1105" s="112"/>
      <c r="B1105" s="244"/>
      <c r="C1105" s="245"/>
      <c r="D1105" s="245"/>
      <c r="E1105" s="220" t="str">
        <f>IF($D1105="","",VLOOKUP($D1105,DMKH!$A$9:$D$50006,2,0))</f>
        <v/>
      </c>
      <c r="F1105" s="220" t="str">
        <f>IF($D1105="","",VLOOKUP($D1105,DMKH!$A$9:$D$50006,3,0))</f>
        <v/>
      </c>
      <c r="G1105" s="220" t="str">
        <f>IF($D1105="","",VLOOKUP($D1105,DMKH!$A$9:$D$50006,4,0))</f>
        <v/>
      </c>
      <c r="H1105" s="113"/>
      <c r="I1105" s="113"/>
      <c r="J1105" s="113"/>
      <c r="K1105" s="112"/>
      <c r="L1105" s="224" t="str">
        <f>IF($K1105="","",VLOOKUP($K1105,'Tong hop'!$A$10:$O$50000,2,0))</f>
        <v/>
      </c>
      <c r="M1105" s="225" t="str">
        <f>IF($K1105="","",VLOOKUP($K1105,'Tong hop'!$A$10:$O$50000,3,0))</f>
        <v/>
      </c>
      <c r="N1105" s="246"/>
      <c r="O1105" s="227" t="str">
        <f t="shared" si="2"/>
        <v/>
      </c>
      <c r="P1105" s="158"/>
      <c r="Q1105" s="247"/>
      <c r="R1105" s="229" t="str">
        <f>IF(LEFT(A1105,2)="PX",IF(K1105="",0,VLOOKUP(K1105,'Tong hop'!$N$10:$O$50000,2,0)),"")</f>
        <v/>
      </c>
      <c r="S1105" s="230">
        <f t="shared" si="3"/>
        <v>0</v>
      </c>
      <c r="T1105" s="229" t="str">
        <f>IF($K1105="","",VLOOKUP($K1105,'Tong hop'!$A$10:$K$50000,10,0))</f>
        <v/>
      </c>
      <c r="U1105" s="230" t="str">
        <f>IF($K1105="","",VLOOKUP($K1105,'Tong hop'!$A$10:$K$50000,11,0))</f>
        <v/>
      </c>
      <c r="V1105" s="231">
        <f t="shared" si="4"/>
        <v>0</v>
      </c>
      <c r="W1105" s="231" t="str">
        <f t="shared" si="5"/>
        <v/>
      </c>
      <c r="X1105" s="231">
        <f t="shared" si="6"/>
        <v>0</v>
      </c>
      <c r="Y1105" s="231" t="str">
        <f t="shared" si="7"/>
        <v/>
      </c>
      <c r="Z1105" s="232" t="str">
        <f t="shared" si="8"/>
        <v/>
      </c>
    </row>
    <row r="1106" ht="15.75" customHeight="1">
      <c r="A1106" s="112"/>
      <c r="B1106" s="244"/>
      <c r="C1106" s="245"/>
      <c r="D1106" s="245"/>
      <c r="E1106" s="220" t="str">
        <f>IF($D1106="","",VLOOKUP($D1106,DMKH!$A$9:$D$50006,2,0))</f>
        <v/>
      </c>
      <c r="F1106" s="220" t="str">
        <f>IF($D1106="","",VLOOKUP($D1106,DMKH!$A$9:$D$50006,3,0))</f>
        <v/>
      </c>
      <c r="G1106" s="220" t="str">
        <f>IF($D1106="","",VLOOKUP($D1106,DMKH!$A$9:$D$50006,4,0))</f>
        <v/>
      </c>
      <c r="H1106" s="113"/>
      <c r="I1106" s="113"/>
      <c r="J1106" s="113"/>
      <c r="K1106" s="112"/>
      <c r="L1106" s="224" t="str">
        <f>IF($K1106="","",VLOOKUP($K1106,'Tong hop'!$A$10:$O$50000,2,0))</f>
        <v/>
      </c>
      <c r="M1106" s="225" t="str">
        <f>IF($K1106="","",VLOOKUP($K1106,'Tong hop'!$A$10:$O$50000,3,0))</f>
        <v/>
      </c>
      <c r="N1106" s="246"/>
      <c r="O1106" s="227" t="str">
        <f t="shared" si="2"/>
        <v/>
      </c>
      <c r="P1106" s="158"/>
      <c r="Q1106" s="247"/>
      <c r="R1106" s="229" t="str">
        <f>IF(LEFT(A1106,2)="PX",IF(K1106="",0,VLOOKUP(K1106,'Tong hop'!$N$10:$O$50000,2,0)),"")</f>
        <v/>
      </c>
      <c r="S1106" s="230">
        <f t="shared" si="3"/>
        <v>0</v>
      </c>
      <c r="T1106" s="229" t="str">
        <f>IF($K1106="","",VLOOKUP($K1106,'Tong hop'!$A$10:$K$50000,10,0))</f>
        <v/>
      </c>
      <c r="U1106" s="230" t="str">
        <f>IF($K1106="","",VLOOKUP($K1106,'Tong hop'!$A$10:$K$50000,11,0))</f>
        <v/>
      </c>
      <c r="V1106" s="231">
        <f t="shared" si="4"/>
        <v>0</v>
      </c>
      <c r="W1106" s="231" t="str">
        <f t="shared" si="5"/>
        <v/>
      </c>
      <c r="X1106" s="231">
        <f t="shared" si="6"/>
        <v>0</v>
      </c>
      <c r="Y1106" s="231" t="str">
        <f t="shared" si="7"/>
        <v/>
      </c>
      <c r="Z1106" s="232" t="str">
        <f t="shared" si="8"/>
        <v/>
      </c>
    </row>
    <row r="1107" ht="15.75" customHeight="1">
      <c r="A1107" s="112"/>
      <c r="B1107" s="244"/>
      <c r="C1107" s="245"/>
      <c r="D1107" s="245"/>
      <c r="E1107" s="220" t="str">
        <f>IF($D1107="","",VLOOKUP($D1107,DMKH!$A$9:$D$50006,2,0))</f>
        <v/>
      </c>
      <c r="F1107" s="220" t="str">
        <f>IF($D1107="","",VLOOKUP($D1107,DMKH!$A$9:$D$50006,3,0))</f>
        <v/>
      </c>
      <c r="G1107" s="220" t="str">
        <f>IF($D1107="","",VLOOKUP($D1107,DMKH!$A$9:$D$50006,4,0))</f>
        <v/>
      </c>
      <c r="H1107" s="113"/>
      <c r="I1107" s="113"/>
      <c r="J1107" s="113"/>
      <c r="K1107" s="112"/>
      <c r="L1107" s="224" t="str">
        <f>IF($K1107="","",VLOOKUP($K1107,'Tong hop'!$A$10:$O$50000,2,0))</f>
        <v/>
      </c>
      <c r="M1107" s="225" t="str">
        <f>IF($K1107="","",VLOOKUP($K1107,'Tong hop'!$A$10:$O$50000,3,0))</f>
        <v/>
      </c>
      <c r="N1107" s="246"/>
      <c r="O1107" s="227" t="str">
        <f t="shared" si="2"/>
        <v/>
      </c>
      <c r="P1107" s="158"/>
      <c r="Q1107" s="247"/>
      <c r="R1107" s="229" t="str">
        <f>IF(LEFT(A1107,2)="PX",IF(K1107="",0,VLOOKUP(K1107,'Tong hop'!$N$10:$O$50000,2,0)),"")</f>
        <v/>
      </c>
      <c r="S1107" s="230">
        <f t="shared" si="3"/>
        <v>0</v>
      </c>
      <c r="T1107" s="229" t="str">
        <f>IF($K1107="","",VLOOKUP($K1107,'Tong hop'!$A$10:$K$50000,10,0))</f>
        <v/>
      </c>
      <c r="U1107" s="230" t="str">
        <f>IF($K1107="","",VLOOKUP($K1107,'Tong hop'!$A$10:$K$50000,11,0))</f>
        <v/>
      </c>
      <c r="V1107" s="231">
        <f t="shared" si="4"/>
        <v>0</v>
      </c>
      <c r="W1107" s="231" t="str">
        <f t="shared" si="5"/>
        <v/>
      </c>
      <c r="X1107" s="231">
        <f t="shared" si="6"/>
        <v>0</v>
      </c>
      <c r="Y1107" s="231" t="str">
        <f t="shared" si="7"/>
        <v/>
      </c>
      <c r="Z1107" s="232" t="str">
        <f t="shared" si="8"/>
        <v/>
      </c>
    </row>
    <row r="1108" ht="15.75" customHeight="1">
      <c r="A1108" s="112"/>
      <c r="B1108" s="244"/>
      <c r="C1108" s="245"/>
      <c r="D1108" s="245"/>
      <c r="E1108" s="220" t="str">
        <f>IF($D1108="","",VLOOKUP($D1108,DMKH!$A$9:$D$50006,2,0))</f>
        <v/>
      </c>
      <c r="F1108" s="220" t="str">
        <f>IF($D1108="","",VLOOKUP($D1108,DMKH!$A$9:$D$50006,3,0))</f>
        <v/>
      </c>
      <c r="G1108" s="220" t="str">
        <f>IF($D1108="","",VLOOKUP($D1108,DMKH!$A$9:$D$50006,4,0))</f>
        <v/>
      </c>
      <c r="H1108" s="113"/>
      <c r="I1108" s="113"/>
      <c r="J1108" s="113"/>
      <c r="K1108" s="112"/>
      <c r="L1108" s="224" t="str">
        <f>IF($K1108="","",VLOOKUP($K1108,'Tong hop'!$A$10:$O$50000,2,0))</f>
        <v/>
      </c>
      <c r="M1108" s="225" t="str">
        <f>IF($K1108="","",VLOOKUP($K1108,'Tong hop'!$A$10:$O$50000,3,0))</f>
        <v/>
      </c>
      <c r="N1108" s="246"/>
      <c r="O1108" s="227" t="str">
        <f t="shared" si="2"/>
        <v/>
      </c>
      <c r="P1108" s="158"/>
      <c r="Q1108" s="247"/>
      <c r="R1108" s="229" t="str">
        <f>IF(LEFT(A1108,2)="PX",IF(K1108="",0,VLOOKUP(K1108,'Tong hop'!$N$10:$O$50000,2,0)),"")</f>
        <v/>
      </c>
      <c r="S1108" s="230">
        <f t="shared" si="3"/>
        <v>0</v>
      </c>
      <c r="T1108" s="229" t="str">
        <f>IF($K1108="","",VLOOKUP($K1108,'Tong hop'!$A$10:$K$50000,10,0))</f>
        <v/>
      </c>
      <c r="U1108" s="230" t="str">
        <f>IF($K1108="","",VLOOKUP($K1108,'Tong hop'!$A$10:$K$50000,11,0))</f>
        <v/>
      </c>
      <c r="V1108" s="231">
        <f t="shared" si="4"/>
        <v>0</v>
      </c>
      <c r="W1108" s="231" t="str">
        <f t="shared" si="5"/>
        <v/>
      </c>
      <c r="X1108" s="231">
        <f t="shared" si="6"/>
        <v>0</v>
      </c>
      <c r="Y1108" s="231" t="str">
        <f t="shared" si="7"/>
        <v/>
      </c>
      <c r="Z1108" s="232" t="str">
        <f t="shared" si="8"/>
        <v/>
      </c>
    </row>
    <row r="1109" ht="15.75" customHeight="1">
      <c r="A1109" s="112"/>
      <c r="B1109" s="244"/>
      <c r="C1109" s="245"/>
      <c r="D1109" s="245"/>
      <c r="E1109" s="220" t="str">
        <f>IF($D1109="","",VLOOKUP($D1109,DMKH!$A$9:$D$50006,2,0))</f>
        <v/>
      </c>
      <c r="F1109" s="220" t="str">
        <f>IF($D1109="","",VLOOKUP($D1109,DMKH!$A$9:$D$50006,3,0))</f>
        <v/>
      </c>
      <c r="G1109" s="220" t="str">
        <f>IF($D1109="","",VLOOKUP($D1109,DMKH!$A$9:$D$50006,4,0))</f>
        <v/>
      </c>
      <c r="H1109" s="113"/>
      <c r="I1109" s="113"/>
      <c r="J1109" s="113"/>
      <c r="K1109" s="112"/>
      <c r="L1109" s="224" t="str">
        <f>IF($K1109="","",VLOOKUP($K1109,'Tong hop'!$A$10:$O$50000,2,0))</f>
        <v/>
      </c>
      <c r="M1109" s="225" t="str">
        <f>IF($K1109="","",VLOOKUP($K1109,'Tong hop'!$A$10:$O$50000,3,0))</f>
        <v/>
      </c>
      <c r="N1109" s="246"/>
      <c r="O1109" s="227" t="str">
        <f t="shared" si="2"/>
        <v/>
      </c>
      <c r="P1109" s="158"/>
      <c r="Q1109" s="247"/>
      <c r="R1109" s="229" t="str">
        <f>IF(LEFT(A1109,2)="PX",IF(K1109="",0,VLOOKUP(K1109,'Tong hop'!$N$10:$O$50000,2,0)),"")</f>
        <v/>
      </c>
      <c r="S1109" s="230">
        <f t="shared" si="3"/>
        <v>0</v>
      </c>
      <c r="T1109" s="229" t="str">
        <f>IF($K1109="","",VLOOKUP($K1109,'Tong hop'!$A$10:$K$50000,10,0))</f>
        <v/>
      </c>
      <c r="U1109" s="230" t="str">
        <f>IF($K1109="","",VLOOKUP($K1109,'Tong hop'!$A$10:$K$50000,11,0))</f>
        <v/>
      </c>
      <c r="V1109" s="231">
        <f t="shared" si="4"/>
        <v>0</v>
      </c>
      <c r="W1109" s="231" t="str">
        <f t="shared" si="5"/>
        <v/>
      </c>
      <c r="X1109" s="231">
        <f t="shared" si="6"/>
        <v>0</v>
      </c>
      <c r="Y1109" s="231" t="str">
        <f t="shared" si="7"/>
        <v/>
      </c>
      <c r="Z1109" s="232" t="str">
        <f t="shared" si="8"/>
        <v/>
      </c>
    </row>
    <row r="1110" ht="15.75" customHeight="1">
      <c r="A1110" s="112"/>
      <c r="B1110" s="244"/>
      <c r="C1110" s="245"/>
      <c r="D1110" s="245"/>
      <c r="E1110" s="220" t="str">
        <f>IF($D1110="","",VLOOKUP($D1110,DMKH!$A$9:$D$50006,2,0))</f>
        <v/>
      </c>
      <c r="F1110" s="220" t="str">
        <f>IF($D1110="","",VLOOKUP($D1110,DMKH!$A$9:$D$50006,3,0))</f>
        <v/>
      </c>
      <c r="G1110" s="220" t="str">
        <f>IF($D1110="","",VLOOKUP($D1110,DMKH!$A$9:$D$50006,4,0))</f>
        <v/>
      </c>
      <c r="H1110" s="113"/>
      <c r="I1110" s="113"/>
      <c r="J1110" s="113"/>
      <c r="K1110" s="112"/>
      <c r="L1110" s="224" t="str">
        <f>IF($K1110="","",VLOOKUP($K1110,'Tong hop'!$A$10:$O$50000,2,0))</f>
        <v/>
      </c>
      <c r="M1110" s="225" t="str">
        <f>IF($K1110="","",VLOOKUP($K1110,'Tong hop'!$A$10:$O$50000,3,0))</f>
        <v/>
      </c>
      <c r="N1110" s="246"/>
      <c r="O1110" s="227" t="str">
        <f t="shared" si="2"/>
        <v/>
      </c>
      <c r="P1110" s="158"/>
      <c r="Q1110" s="247"/>
      <c r="R1110" s="229" t="str">
        <f>IF(LEFT(A1110,2)="PX",IF(K1110="",0,VLOOKUP(K1110,'Tong hop'!$N$10:$O$50000,2,0)),"")</f>
        <v/>
      </c>
      <c r="S1110" s="230">
        <f t="shared" si="3"/>
        <v>0</v>
      </c>
      <c r="T1110" s="229" t="str">
        <f>IF($K1110="","",VLOOKUP($K1110,'Tong hop'!$A$10:$K$50000,10,0))</f>
        <v/>
      </c>
      <c r="U1110" s="230" t="str">
        <f>IF($K1110="","",VLOOKUP($K1110,'Tong hop'!$A$10:$K$50000,11,0))</f>
        <v/>
      </c>
      <c r="V1110" s="231">
        <f t="shared" si="4"/>
        <v>0</v>
      </c>
      <c r="W1110" s="231" t="str">
        <f t="shared" si="5"/>
        <v/>
      </c>
      <c r="X1110" s="231">
        <f t="shared" si="6"/>
        <v>0</v>
      </c>
      <c r="Y1110" s="231" t="str">
        <f t="shared" si="7"/>
        <v/>
      </c>
      <c r="Z1110" s="232" t="str">
        <f t="shared" si="8"/>
        <v/>
      </c>
    </row>
    <row r="1111" ht="15.75" customHeight="1">
      <c r="A1111" s="112"/>
      <c r="B1111" s="244"/>
      <c r="C1111" s="245"/>
      <c r="D1111" s="245"/>
      <c r="E1111" s="220" t="str">
        <f>IF($D1111="","",VLOOKUP($D1111,DMKH!$A$9:$D$50006,2,0))</f>
        <v/>
      </c>
      <c r="F1111" s="220" t="str">
        <f>IF($D1111="","",VLOOKUP($D1111,DMKH!$A$9:$D$50006,3,0))</f>
        <v/>
      </c>
      <c r="G1111" s="220" t="str">
        <f>IF($D1111="","",VLOOKUP($D1111,DMKH!$A$9:$D$50006,4,0))</f>
        <v/>
      </c>
      <c r="H1111" s="113"/>
      <c r="I1111" s="113"/>
      <c r="J1111" s="113"/>
      <c r="K1111" s="112"/>
      <c r="L1111" s="224" t="str">
        <f>IF($K1111="","",VLOOKUP($K1111,'Tong hop'!$A$10:$O$50000,2,0))</f>
        <v/>
      </c>
      <c r="M1111" s="225" t="str">
        <f>IF($K1111="","",VLOOKUP($K1111,'Tong hop'!$A$10:$O$50000,3,0))</f>
        <v/>
      </c>
      <c r="N1111" s="246"/>
      <c r="O1111" s="227" t="str">
        <f t="shared" si="2"/>
        <v/>
      </c>
      <c r="P1111" s="158"/>
      <c r="Q1111" s="247"/>
      <c r="R1111" s="229" t="str">
        <f>IF(LEFT(A1111,2)="PX",IF(K1111="",0,VLOOKUP(K1111,'Tong hop'!$N$10:$O$50000,2,0)),"")</f>
        <v/>
      </c>
      <c r="S1111" s="230">
        <f t="shared" si="3"/>
        <v>0</v>
      </c>
      <c r="T1111" s="229" t="str">
        <f>IF($K1111="","",VLOOKUP($K1111,'Tong hop'!$A$10:$K$50000,10,0))</f>
        <v/>
      </c>
      <c r="U1111" s="230" t="str">
        <f>IF($K1111="","",VLOOKUP($K1111,'Tong hop'!$A$10:$K$50000,11,0))</f>
        <v/>
      </c>
      <c r="V1111" s="231">
        <f t="shared" si="4"/>
        <v>0</v>
      </c>
      <c r="W1111" s="231" t="str">
        <f t="shared" si="5"/>
        <v/>
      </c>
      <c r="X1111" s="231">
        <f t="shared" si="6"/>
        <v>0</v>
      </c>
      <c r="Y1111" s="231" t="str">
        <f t="shared" si="7"/>
        <v/>
      </c>
      <c r="Z1111" s="232" t="str">
        <f t="shared" si="8"/>
        <v/>
      </c>
    </row>
    <row r="1112" ht="15.75" customHeight="1">
      <c r="A1112" s="112"/>
      <c r="B1112" s="244"/>
      <c r="C1112" s="245"/>
      <c r="D1112" s="245"/>
      <c r="E1112" s="220" t="str">
        <f>IF($D1112="","",VLOOKUP($D1112,DMKH!$A$9:$D$50006,2,0))</f>
        <v/>
      </c>
      <c r="F1112" s="220" t="str">
        <f>IF($D1112="","",VLOOKUP($D1112,DMKH!$A$9:$D$50006,3,0))</f>
        <v/>
      </c>
      <c r="G1112" s="220" t="str">
        <f>IF($D1112="","",VLOOKUP($D1112,DMKH!$A$9:$D$50006,4,0))</f>
        <v/>
      </c>
      <c r="H1112" s="113"/>
      <c r="I1112" s="113"/>
      <c r="J1112" s="113"/>
      <c r="K1112" s="112"/>
      <c r="L1112" s="224" t="str">
        <f>IF($K1112="","",VLOOKUP($K1112,'Tong hop'!$A$10:$O$50000,2,0))</f>
        <v/>
      </c>
      <c r="M1112" s="225" t="str">
        <f>IF($K1112="","",VLOOKUP($K1112,'Tong hop'!$A$10:$O$50000,3,0))</f>
        <v/>
      </c>
      <c r="N1112" s="246"/>
      <c r="O1112" s="227" t="str">
        <f t="shared" si="2"/>
        <v/>
      </c>
      <c r="P1112" s="158"/>
      <c r="Q1112" s="247"/>
      <c r="R1112" s="229" t="str">
        <f>IF(LEFT(A1112,2)="PX",IF(K1112="",0,VLOOKUP(K1112,'Tong hop'!$N$10:$O$50000,2,0)),"")</f>
        <v/>
      </c>
      <c r="S1112" s="230">
        <f t="shared" si="3"/>
        <v>0</v>
      </c>
      <c r="T1112" s="229" t="str">
        <f>IF($K1112="","",VLOOKUP($K1112,'Tong hop'!$A$10:$K$50000,10,0))</f>
        <v/>
      </c>
      <c r="U1112" s="230" t="str">
        <f>IF($K1112="","",VLOOKUP($K1112,'Tong hop'!$A$10:$K$50000,11,0))</f>
        <v/>
      </c>
      <c r="V1112" s="231">
        <f t="shared" si="4"/>
        <v>0</v>
      </c>
      <c r="W1112" s="231" t="str">
        <f t="shared" si="5"/>
        <v/>
      </c>
      <c r="X1112" s="231">
        <f t="shared" si="6"/>
        <v>0</v>
      </c>
      <c r="Y1112" s="231" t="str">
        <f t="shared" si="7"/>
        <v/>
      </c>
      <c r="Z1112" s="232" t="str">
        <f t="shared" si="8"/>
        <v/>
      </c>
    </row>
    <row r="1113" ht="15.75" customHeight="1">
      <c r="A1113" s="112"/>
      <c r="B1113" s="244"/>
      <c r="C1113" s="245"/>
      <c r="D1113" s="245"/>
      <c r="E1113" s="220" t="str">
        <f>IF($D1113="","",VLOOKUP($D1113,DMKH!$A$9:$D$50006,2,0))</f>
        <v/>
      </c>
      <c r="F1113" s="220" t="str">
        <f>IF($D1113="","",VLOOKUP($D1113,DMKH!$A$9:$D$50006,3,0))</f>
        <v/>
      </c>
      <c r="G1113" s="220" t="str">
        <f>IF($D1113="","",VLOOKUP($D1113,DMKH!$A$9:$D$50006,4,0))</f>
        <v/>
      </c>
      <c r="H1113" s="113"/>
      <c r="I1113" s="113"/>
      <c r="J1113" s="113"/>
      <c r="K1113" s="112"/>
      <c r="L1113" s="224" t="str">
        <f>IF($K1113="","",VLOOKUP($K1113,'Tong hop'!$A$10:$O$50000,2,0))</f>
        <v/>
      </c>
      <c r="M1113" s="225" t="str">
        <f>IF($K1113="","",VLOOKUP($K1113,'Tong hop'!$A$10:$O$50000,3,0))</f>
        <v/>
      </c>
      <c r="N1113" s="246"/>
      <c r="O1113" s="227" t="str">
        <f t="shared" si="2"/>
        <v/>
      </c>
      <c r="P1113" s="158"/>
      <c r="Q1113" s="247"/>
      <c r="R1113" s="229" t="str">
        <f>IF(LEFT(A1113,2)="PX",IF(K1113="",0,VLOOKUP(K1113,'Tong hop'!$N$10:$O$50000,2,0)),"")</f>
        <v/>
      </c>
      <c r="S1113" s="230">
        <f t="shared" si="3"/>
        <v>0</v>
      </c>
      <c r="T1113" s="229" t="str">
        <f>IF($K1113="","",VLOOKUP($K1113,'Tong hop'!$A$10:$K$50000,10,0))</f>
        <v/>
      </c>
      <c r="U1113" s="230" t="str">
        <f>IF($K1113="","",VLOOKUP($K1113,'Tong hop'!$A$10:$K$50000,11,0))</f>
        <v/>
      </c>
      <c r="V1113" s="231">
        <f t="shared" si="4"/>
        <v>0</v>
      </c>
      <c r="W1113" s="231" t="str">
        <f t="shared" si="5"/>
        <v/>
      </c>
      <c r="X1113" s="231">
        <f t="shared" si="6"/>
        <v>0</v>
      </c>
      <c r="Y1113" s="231" t="str">
        <f t="shared" si="7"/>
        <v/>
      </c>
      <c r="Z1113" s="232" t="str">
        <f t="shared" si="8"/>
        <v/>
      </c>
    </row>
    <row r="1114" ht="15.75" customHeight="1">
      <c r="A1114" s="112"/>
      <c r="B1114" s="244"/>
      <c r="C1114" s="245"/>
      <c r="D1114" s="245"/>
      <c r="E1114" s="220" t="str">
        <f>IF($D1114="","",VLOOKUP($D1114,DMKH!$A$9:$D$50006,2,0))</f>
        <v/>
      </c>
      <c r="F1114" s="220" t="str">
        <f>IF($D1114="","",VLOOKUP($D1114,DMKH!$A$9:$D$50006,3,0))</f>
        <v/>
      </c>
      <c r="G1114" s="220" t="str">
        <f>IF($D1114="","",VLOOKUP($D1114,DMKH!$A$9:$D$50006,4,0))</f>
        <v/>
      </c>
      <c r="H1114" s="113"/>
      <c r="I1114" s="113"/>
      <c r="J1114" s="113"/>
      <c r="K1114" s="112"/>
      <c r="L1114" s="224" t="str">
        <f>IF($K1114="","",VLOOKUP($K1114,'Tong hop'!$A$10:$O$50000,2,0))</f>
        <v/>
      </c>
      <c r="M1114" s="225" t="str">
        <f>IF($K1114="","",VLOOKUP($K1114,'Tong hop'!$A$10:$O$50000,3,0))</f>
        <v/>
      </c>
      <c r="N1114" s="246"/>
      <c r="O1114" s="227" t="str">
        <f t="shared" si="2"/>
        <v/>
      </c>
      <c r="P1114" s="158"/>
      <c r="Q1114" s="247"/>
      <c r="R1114" s="229" t="str">
        <f>IF(LEFT(A1114,2)="PX",IF(K1114="",0,VLOOKUP(K1114,'Tong hop'!$N$10:$O$50000,2,0)),"")</f>
        <v/>
      </c>
      <c r="S1114" s="230">
        <f t="shared" si="3"/>
        <v>0</v>
      </c>
      <c r="T1114" s="229" t="str">
        <f>IF($K1114="","",VLOOKUP($K1114,'Tong hop'!$A$10:$K$50000,10,0))</f>
        <v/>
      </c>
      <c r="U1114" s="230" t="str">
        <f>IF($K1114="","",VLOOKUP($K1114,'Tong hop'!$A$10:$K$50000,11,0))</f>
        <v/>
      </c>
      <c r="V1114" s="231">
        <f t="shared" si="4"/>
        <v>0</v>
      </c>
      <c r="W1114" s="231" t="str">
        <f t="shared" si="5"/>
        <v/>
      </c>
      <c r="X1114" s="231">
        <f t="shared" si="6"/>
        <v>0</v>
      </c>
      <c r="Y1114" s="231" t="str">
        <f t="shared" si="7"/>
        <v/>
      </c>
      <c r="Z1114" s="232" t="str">
        <f t="shared" si="8"/>
        <v/>
      </c>
    </row>
    <row r="1115" ht="15.75" customHeight="1">
      <c r="A1115" s="112"/>
      <c r="B1115" s="244"/>
      <c r="C1115" s="245"/>
      <c r="D1115" s="245"/>
      <c r="E1115" s="220" t="str">
        <f>IF($D1115="","",VLOOKUP($D1115,DMKH!$A$9:$D$50006,2,0))</f>
        <v/>
      </c>
      <c r="F1115" s="220" t="str">
        <f>IF($D1115="","",VLOOKUP($D1115,DMKH!$A$9:$D$50006,3,0))</f>
        <v/>
      </c>
      <c r="G1115" s="220" t="str">
        <f>IF($D1115="","",VLOOKUP($D1115,DMKH!$A$9:$D$50006,4,0))</f>
        <v/>
      </c>
      <c r="H1115" s="113"/>
      <c r="I1115" s="113"/>
      <c r="J1115" s="113"/>
      <c r="K1115" s="112"/>
      <c r="L1115" s="224" t="str">
        <f>IF($K1115="","",VLOOKUP($K1115,'Tong hop'!$A$10:$O$50000,2,0))</f>
        <v/>
      </c>
      <c r="M1115" s="225" t="str">
        <f>IF($K1115="","",VLOOKUP($K1115,'Tong hop'!$A$10:$O$50000,3,0))</f>
        <v/>
      </c>
      <c r="N1115" s="246"/>
      <c r="O1115" s="227" t="str">
        <f t="shared" si="2"/>
        <v/>
      </c>
      <c r="P1115" s="158"/>
      <c r="Q1115" s="247"/>
      <c r="R1115" s="229" t="str">
        <f>IF(LEFT(A1115,2)="PX",IF(K1115="",0,VLOOKUP(K1115,'Tong hop'!$N$10:$O$50000,2,0)),"")</f>
        <v/>
      </c>
      <c r="S1115" s="230">
        <f t="shared" si="3"/>
        <v>0</v>
      </c>
      <c r="T1115" s="229" t="str">
        <f>IF($K1115="","",VLOOKUP($K1115,'Tong hop'!$A$10:$K$50000,10,0))</f>
        <v/>
      </c>
      <c r="U1115" s="230" t="str">
        <f>IF($K1115="","",VLOOKUP($K1115,'Tong hop'!$A$10:$K$50000,11,0))</f>
        <v/>
      </c>
      <c r="V1115" s="231">
        <f t="shared" si="4"/>
        <v>0</v>
      </c>
      <c r="W1115" s="231" t="str">
        <f t="shared" si="5"/>
        <v/>
      </c>
      <c r="X1115" s="231">
        <f t="shared" si="6"/>
        <v>0</v>
      </c>
      <c r="Y1115" s="231" t="str">
        <f t="shared" si="7"/>
        <v/>
      </c>
      <c r="Z1115" s="232" t="str">
        <f t="shared" si="8"/>
        <v/>
      </c>
    </row>
    <row r="1116" ht="15.75" customHeight="1">
      <c r="A1116" s="112"/>
      <c r="B1116" s="244"/>
      <c r="C1116" s="245"/>
      <c r="D1116" s="245"/>
      <c r="E1116" s="220" t="str">
        <f>IF($D1116="","",VLOOKUP($D1116,DMKH!$A$9:$D$50006,2,0))</f>
        <v/>
      </c>
      <c r="F1116" s="220" t="str">
        <f>IF($D1116="","",VLOOKUP($D1116,DMKH!$A$9:$D$50006,3,0))</f>
        <v/>
      </c>
      <c r="G1116" s="220" t="str">
        <f>IF($D1116="","",VLOOKUP($D1116,DMKH!$A$9:$D$50006,4,0))</f>
        <v/>
      </c>
      <c r="H1116" s="113"/>
      <c r="I1116" s="113"/>
      <c r="J1116" s="113"/>
      <c r="K1116" s="112"/>
      <c r="L1116" s="224" t="str">
        <f>IF($K1116="","",VLOOKUP($K1116,'Tong hop'!$A$10:$O$50000,2,0))</f>
        <v/>
      </c>
      <c r="M1116" s="225" t="str">
        <f>IF($K1116="","",VLOOKUP($K1116,'Tong hop'!$A$10:$O$50000,3,0))</f>
        <v/>
      </c>
      <c r="N1116" s="246"/>
      <c r="O1116" s="227" t="str">
        <f t="shared" si="2"/>
        <v/>
      </c>
      <c r="P1116" s="158"/>
      <c r="Q1116" s="247"/>
      <c r="R1116" s="229" t="str">
        <f>IF(LEFT(A1116,2)="PX",IF(K1116="",0,VLOOKUP(K1116,'Tong hop'!$N$10:$O$50000,2,0)),"")</f>
        <v/>
      </c>
      <c r="S1116" s="230">
        <f t="shared" si="3"/>
        <v>0</v>
      </c>
      <c r="T1116" s="229" t="str">
        <f>IF($K1116="","",VLOOKUP($K1116,'Tong hop'!$A$10:$K$50000,10,0))</f>
        <v/>
      </c>
      <c r="U1116" s="230" t="str">
        <f>IF($K1116="","",VLOOKUP($K1116,'Tong hop'!$A$10:$K$50000,11,0))</f>
        <v/>
      </c>
      <c r="V1116" s="231">
        <f t="shared" si="4"/>
        <v>0</v>
      </c>
      <c r="W1116" s="231" t="str">
        <f t="shared" si="5"/>
        <v/>
      </c>
      <c r="X1116" s="231">
        <f t="shared" si="6"/>
        <v>0</v>
      </c>
      <c r="Y1116" s="231" t="str">
        <f t="shared" si="7"/>
        <v/>
      </c>
      <c r="Z1116" s="232" t="str">
        <f t="shared" si="8"/>
        <v/>
      </c>
    </row>
    <row r="1117" ht="15.75" customHeight="1">
      <c r="A1117" s="112"/>
      <c r="B1117" s="244"/>
      <c r="C1117" s="245"/>
      <c r="D1117" s="245"/>
      <c r="E1117" s="220" t="str">
        <f>IF($D1117="","",VLOOKUP($D1117,DMKH!$A$9:$D$50006,2,0))</f>
        <v/>
      </c>
      <c r="F1117" s="220" t="str">
        <f>IF($D1117="","",VLOOKUP($D1117,DMKH!$A$9:$D$50006,3,0))</f>
        <v/>
      </c>
      <c r="G1117" s="220" t="str">
        <f>IF($D1117="","",VLOOKUP($D1117,DMKH!$A$9:$D$50006,4,0))</f>
        <v/>
      </c>
      <c r="H1117" s="113"/>
      <c r="I1117" s="113"/>
      <c r="J1117" s="113"/>
      <c r="K1117" s="112"/>
      <c r="L1117" s="224" t="str">
        <f>IF($K1117="","",VLOOKUP($K1117,'Tong hop'!$A$10:$O$50000,2,0))</f>
        <v/>
      </c>
      <c r="M1117" s="225" t="str">
        <f>IF($K1117="","",VLOOKUP($K1117,'Tong hop'!$A$10:$O$50000,3,0))</f>
        <v/>
      </c>
      <c r="N1117" s="246"/>
      <c r="O1117" s="227" t="str">
        <f t="shared" si="2"/>
        <v/>
      </c>
      <c r="P1117" s="158"/>
      <c r="Q1117" s="247"/>
      <c r="R1117" s="229" t="str">
        <f>IF(LEFT(A1117,2)="PX",IF(K1117="",0,VLOOKUP(K1117,'Tong hop'!$N$10:$O$50000,2,0)),"")</f>
        <v/>
      </c>
      <c r="S1117" s="230">
        <f t="shared" si="3"/>
        <v>0</v>
      </c>
      <c r="T1117" s="229" t="str">
        <f>IF($K1117="","",VLOOKUP($K1117,'Tong hop'!$A$10:$K$50000,10,0))</f>
        <v/>
      </c>
      <c r="U1117" s="230" t="str">
        <f>IF($K1117="","",VLOOKUP($K1117,'Tong hop'!$A$10:$K$50000,11,0))</f>
        <v/>
      </c>
      <c r="V1117" s="231">
        <f t="shared" si="4"/>
        <v>0</v>
      </c>
      <c r="W1117" s="231" t="str">
        <f t="shared" si="5"/>
        <v/>
      </c>
      <c r="X1117" s="231">
        <f t="shared" si="6"/>
        <v>0</v>
      </c>
      <c r="Y1117" s="231" t="str">
        <f t="shared" si="7"/>
        <v/>
      </c>
      <c r="Z1117" s="232" t="str">
        <f t="shared" si="8"/>
        <v/>
      </c>
    </row>
    <row r="1118" ht="15.75" customHeight="1">
      <c r="A1118" s="112"/>
      <c r="B1118" s="244"/>
      <c r="C1118" s="245"/>
      <c r="D1118" s="245"/>
      <c r="E1118" s="220" t="str">
        <f>IF($D1118="","",VLOOKUP($D1118,DMKH!$A$9:$D$50006,2,0))</f>
        <v/>
      </c>
      <c r="F1118" s="220" t="str">
        <f>IF($D1118="","",VLOOKUP($D1118,DMKH!$A$9:$D$50006,3,0))</f>
        <v/>
      </c>
      <c r="G1118" s="220" t="str">
        <f>IF($D1118="","",VLOOKUP($D1118,DMKH!$A$9:$D$50006,4,0))</f>
        <v/>
      </c>
      <c r="H1118" s="113"/>
      <c r="I1118" s="113"/>
      <c r="J1118" s="113"/>
      <c r="K1118" s="112"/>
      <c r="L1118" s="224" t="str">
        <f>IF($K1118="","",VLOOKUP($K1118,'Tong hop'!$A$10:$O$50000,2,0))</f>
        <v/>
      </c>
      <c r="M1118" s="225" t="str">
        <f>IF($K1118="","",VLOOKUP($K1118,'Tong hop'!$A$10:$O$50000,3,0))</f>
        <v/>
      </c>
      <c r="N1118" s="246"/>
      <c r="O1118" s="227" t="str">
        <f t="shared" si="2"/>
        <v/>
      </c>
      <c r="P1118" s="158"/>
      <c r="Q1118" s="247"/>
      <c r="R1118" s="229" t="str">
        <f>IF(LEFT(A1118,2)="PX",IF(K1118="",0,VLOOKUP(K1118,'Tong hop'!$N$10:$O$50000,2,0)),"")</f>
        <v/>
      </c>
      <c r="S1118" s="230">
        <f t="shared" si="3"/>
        <v>0</v>
      </c>
      <c r="T1118" s="229" t="str">
        <f>IF($K1118="","",VLOOKUP($K1118,'Tong hop'!$A$10:$K$50000,10,0))</f>
        <v/>
      </c>
      <c r="U1118" s="230" t="str">
        <f>IF($K1118="","",VLOOKUP($K1118,'Tong hop'!$A$10:$K$50000,11,0))</f>
        <v/>
      </c>
      <c r="V1118" s="231">
        <f t="shared" si="4"/>
        <v>0</v>
      </c>
      <c r="W1118" s="231" t="str">
        <f t="shared" si="5"/>
        <v/>
      </c>
      <c r="X1118" s="231">
        <f t="shared" si="6"/>
        <v>0</v>
      </c>
      <c r="Y1118" s="231" t="str">
        <f t="shared" si="7"/>
        <v/>
      </c>
      <c r="Z1118" s="232" t="str">
        <f t="shared" si="8"/>
        <v/>
      </c>
    </row>
    <row r="1119" ht="15.75" customHeight="1">
      <c r="A1119" s="112"/>
      <c r="B1119" s="244"/>
      <c r="C1119" s="245"/>
      <c r="D1119" s="245"/>
      <c r="E1119" s="220" t="str">
        <f>IF($D1119="","",VLOOKUP($D1119,DMKH!$A$9:$D$50006,2,0))</f>
        <v/>
      </c>
      <c r="F1119" s="220" t="str">
        <f>IF($D1119="","",VLOOKUP($D1119,DMKH!$A$9:$D$50006,3,0))</f>
        <v/>
      </c>
      <c r="G1119" s="220" t="str">
        <f>IF($D1119="","",VLOOKUP($D1119,DMKH!$A$9:$D$50006,4,0))</f>
        <v/>
      </c>
      <c r="H1119" s="113"/>
      <c r="I1119" s="113"/>
      <c r="J1119" s="113"/>
      <c r="K1119" s="112"/>
      <c r="L1119" s="224" t="str">
        <f>IF($K1119="","",VLOOKUP($K1119,'Tong hop'!$A$10:$O$50000,2,0))</f>
        <v/>
      </c>
      <c r="M1119" s="225" t="str">
        <f>IF($K1119="","",VLOOKUP($K1119,'Tong hop'!$A$10:$O$50000,3,0))</f>
        <v/>
      </c>
      <c r="N1119" s="246"/>
      <c r="O1119" s="227" t="str">
        <f t="shared" si="2"/>
        <v/>
      </c>
      <c r="P1119" s="158"/>
      <c r="Q1119" s="247"/>
      <c r="R1119" s="229" t="str">
        <f>IF(LEFT(A1119,2)="PX",IF(K1119="",0,VLOOKUP(K1119,'Tong hop'!$N$10:$O$50000,2,0)),"")</f>
        <v/>
      </c>
      <c r="S1119" s="230">
        <f t="shared" si="3"/>
        <v>0</v>
      </c>
      <c r="T1119" s="229" t="str">
        <f>IF($K1119="","",VLOOKUP($K1119,'Tong hop'!$A$10:$K$50000,10,0))</f>
        <v/>
      </c>
      <c r="U1119" s="230" t="str">
        <f>IF($K1119="","",VLOOKUP($K1119,'Tong hop'!$A$10:$K$50000,11,0))</f>
        <v/>
      </c>
      <c r="V1119" s="231">
        <f t="shared" si="4"/>
        <v>0</v>
      </c>
      <c r="W1119" s="231" t="str">
        <f t="shared" si="5"/>
        <v/>
      </c>
      <c r="X1119" s="231">
        <f t="shared" si="6"/>
        <v>0</v>
      </c>
      <c r="Y1119" s="231" t="str">
        <f t="shared" si="7"/>
        <v/>
      </c>
      <c r="Z1119" s="232" t="str">
        <f t="shared" si="8"/>
        <v/>
      </c>
    </row>
    <row r="1120" ht="15.75" customHeight="1">
      <c r="A1120" s="112"/>
      <c r="B1120" s="244"/>
      <c r="C1120" s="245"/>
      <c r="D1120" s="245"/>
      <c r="E1120" s="220" t="str">
        <f>IF($D1120="","",VLOOKUP($D1120,DMKH!$A$9:$D$50006,2,0))</f>
        <v/>
      </c>
      <c r="F1120" s="220" t="str">
        <f>IF($D1120="","",VLOOKUP($D1120,DMKH!$A$9:$D$50006,3,0))</f>
        <v/>
      </c>
      <c r="G1120" s="220" t="str">
        <f>IF($D1120="","",VLOOKUP($D1120,DMKH!$A$9:$D$50006,4,0))</f>
        <v/>
      </c>
      <c r="H1120" s="113"/>
      <c r="I1120" s="113"/>
      <c r="J1120" s="113"/>
      <c r="K1120" s="112"/>
      <c r="L1120" s="224" t="str">
        <f>IF($K1120="","",VLOOKUP($K1120,'Tong hop'!$A$10:$O$50000,2,0))</f>
        <v/>
      </c>
      <c r="M1120" s="225" t="str">
        <f>IF($K1120="","",VLOOKUP($K1120,'Tong hop'!$A$10:$O$50000,3,0))</f>
        <v/>
      </c>
      <c r="N1120" s="246"/>
      <c r="O1120" s="227" t="str">
        <f t="shared" si="2"/>
        <v/>
      </c>
      <c r="P1120" s="158"/>
      <c r="Q1120" s="247"/>
      <c r="R1120" s="229" t="str">
        <f>IF(LEFT(A1120,2)="PX",IF(K1120="",0,VLOOKUP(K1120,'Tong hop'!$N$10:$O$50000,2,0)),"")</f>
        <v/>
      </c>
      <c r="S1120" s="230">
        <f t="shared" si="3"/>
        <v>0</v>
      </c>
      <c r="T1120" s="229" t="str">
        <f>IF($K1120="","",VLOOKUP($K1120,'Tong hop'!$A$10:$K$50000,10,0))</f>
        <v/>
      </c>
      <c r="U1120" s="230" t="str">
        <f>IF($K1120="","",VLOOKUP($K1120,'Tong hop'!$A$10:$K$50000,11,0))</f>
        <v/>
      </c>
      <c r="V1120" s="231">
        <f t="shared" si="4"/>
        <v>0</v>
      </c>
      <c r="W1120" s="231" t="str">
        <f t="shared" si="5"/>
        <v/>
      </c>
      <c r="X1120" s="231">
        <f t="shared" si="6"/>
        <v>0</v>
      </c>
      <c r="Y1120" s="231" t="str">
        <f t="shared" si="7"/>
        <v/>
      </c>
      <c r="Z1120" s="232" t="str">
        <f t="shared" si="8"/>
        <v/>
      </c>
    </row>
    <row r="1121" ht="15.75" customHeight="1">
      <c r="A1121" s="112"/>
      <c r="B1121" s="244"/>
      <c r="C1121" s="245"/>
      <c r="D1121" s="245"/>
      <c r="E1121" s="220" t="str">
        <f>IF($D1121="","",VLOOKUP($D1121,DMKH!$A$9:$D$50006,2,0))</f>
        <v/>
      </c>
      <c r="F1121" s="220" t="str">
        <f>IF($D1121="","",VLOOKUP($D1121,DMKH!$A$9:$D$50006,3,0))</f>
        <v/>
      </c>
      <c r="G1121" s="220" t="str">
        <f>IF($D1121="","",VLOOKUP($D1121,DMKH!$A$9:$D$50006,4,0))</f>
        <v/>
      </c>
      <c r="H1121" s="113"/>
      <c r="I1121" s="113"/>
      <c r="J1121" s="113"/>
      <c r="K1121" s="112"/>
      <c r="L1121" s="224" t="str">
        <f>IF($K1121="","",VLOOKUP($K1121,'Tong hop'!$A$10:$O$50000,2,0))</f>
        <v/>
      </c>
      <c r="M1121" s="225" t="str">
        <f>IF($K1121="","",VLOOKUP($K1121,'Tong hop'!$A$10:$O$50000,3,0))</f>
        <v/>
      </c>
      <c r="N1121" s="246"/>
      <c r="O1121" s="227" t="str">
        <f t="shared" si="2"/>
        <v/>
      </c>
      <c r="P1121" s="158"/>
      <c r="Q1121" s="247"/>
      <c r="R1121" s="229" t="str">
        <f>IF(LEFT(A1121,2)="PX",IF(K1121="",0,VLOOKUP(K1121,'Tong hop'!$N$10:$O$50000,2,0)),"")</f>
        <v/>
      </c>
      <c r="S1121" s="230">
        <f t="shared" si="3"/>
        <v>0</v>
      </c>
      <c r="T1121" s="229" t="str">
        <f>IF($K1121="","",VLOOKUP($K1121,'Tong hop'!$A$10:$K$50000,10,0))</f>
        <v/>
      </c>
      <c r="U1121" s="230" t="str">
        <f>IF($K1121="","",VLOOKUP($K1121,'Tong hop'!$A$10:$K$50000,11,0))</f>
        <v/>
      </c>
      <c r="V1121" s="231">
        <f t="shared" si="4"/>
        <v>0</v>
      </c>
      <c r="W1121" s="231" t="str">
        <f t="shared" si="5"/>
        <v/>
      </c>
      <c r="X1121" s="231">
        <f t="shared" si="6"/>
        <v>0</v>
      </c>
      <c r="Y1121" s="231" t="str">
        <f t="shared" si="7"/>
        <v/>
      </c>
      <c r="Z1121" s="232" t="str">
        <f t="shared" si="8"/>
        <v/>
      </c>
    </row>
    <row r="1122" ht="15.75" customHeight="1">
      <c r="A1122" s="112"/>
      <c r="B1122" s="244"/>
      <c r="C1122" s="245"/>
      <c r="D1122" s="245"/>
      <c r="E1122" s="220" t="str">
        <f>IF($D1122="","",VLOOKUP($D1122,DMKH!$A$9:$D$50006,2,0))</f>
        <v/>
      </c>
      <c r="F1122" s="220" t="str">
        <f>IF($D1122="","",VLOOKUP($D1122,DMKH!$A$9:$D$50006,3,0))</f>
        <v/>
      </c>
      <c r="G1122" s="220" t="str">
        <f>IF($D1122="","",VLOOKUP($D1122,DMKH!$A$9:$D$50006,4,0))</f>
        <v/>
      </c>
      <c r="H1122" s="113"/>
      <c r="I1122" s="113"/>
      <c r="J1122" s="113"/>
      <c r="K1122" s="112"/>
      <c r="L1122" s="224" t="str">
        <f>IF($K1122="","",VLOOKUP($K1122,'Tong hop'!$A$10:$O$50000,2,0))</f>
        <v/>
      </c>
      <c r="M1122" s="225" t="str">
        <f>IF($K1122="","",VLOOKUP($K1122,'Tong hop'!$A$10:$O$50000,3,0))</f>
        <v/>
      </c>
      <c r="N1122" s="246"/>
      <c r="O1122" s="227" t="str">
        <f t="shared" si="2"/>
        <v/>
      </c>
      <c r="P1122" s="158"/>
      <c r="Q1122" s="247"/>
      <c r="R1122" s="229" t="str">
        <f>IF(LEFT(A1122,2)="PX",IF(K1122="",0,VLOOKUP(K1122,'Tong hop'!$N$10:$O$50000,2,0)),"")</f>
        <v/>
      </c>
      <c r="S1122" s="230">
        <f t="shared" si="3"/>
        <v>0</v>
      </c>
      <c r="T1122" s="229" t="str">
        <f>IF($K1122="","",VLOOKUP($K1122,'Tong hop'!$A$10:$K$50000,10,0))</f>
        <v/>
      </c>
      <c r="U1122" s="230" t="str">
        <f>IF($K1122="","",VLOOKUP($K1122,'Tong hop'!$A$10:$K$50000,11,0))</f>
        <v/>
      </c>
      <c r="V1122" s="231">
        <f t="shared" si="4"/>
        <v>0</v>
      </c>
      <c r="W1122" s="231" t="str">
        <f t="shared" si="5"/>
        <v/>
      </c>
      <c r="X1122" s="231">
        <f t="shared" si="6"/>
        <v>0</v>
      </c>
      <c r="Y1122" s="231" t="str">
        <f t="shared" si="7"/>
        <v/>
      </c>
      <c r="Z1122" s="232" t="str">
        <f t="shared" si="8"/>
        <v/>
      </c>
    </row>
    <row r="1123" ht="15.75" customHeight="1">
      <c r="A1123" s="112"/>
      <c r="B1123" s="244"/>
      <c r="C1123" s="245"/>
      <c r="D1123" s="245"/>
      <c r="E1123" s="220" t="str">
        <f>IF($D1123="","",VLOOKUP($D1123,DMKH!$A$9:$D$50006,2,0))</f>
        <v/>
      </c>
      <c r="F1123" s="220" t="str">
        <f>IF($D1123="","",VLOOKUP($D1123,DMKH!$A$9:$D$50006,3,0))</f>
        <v/>
      </c>
      <c r="G1123" s="220" t="str">
        <f>IF($D1123="","",VLOOKUP($D1123,DMKH!$A$9:$D$50006,4,0))</f>
        <v/>
      </c>
      <c r="H1123" s="113"/>
      <c r="I1123" s="113"/>
      <c r="J1123" s="113"/>
      <c r="K1123" s="112"/>
      <c r="L1123" s="224" t="str">
        <f>IF($K1123="","",VLOOKUP($K1123,'Tong hop'!$A$10:$O$50000,2,0))</f>
        <v/>
      </c>
      <c r="M1123" s="225" t="str">
        <f>IF($K1123="","",VLOOKUP($K1123,'Tong hop'!$A$10:$O$50000,3,0))</f>
        <v/>
      </c>
      <c r="N1123" s="246"/>
      <c r="O1123" s="227" t="str">
        <f t="shared" si="2"/>
        <v/>
      </c>
      <c r="P1123" s="158"/>
      <c r="Q1123" s="247"/>
      <c r="R1123" s="229" t="str">
        <f>IF(LEFT(A1123,2)="PX",IF(K1123="",0,VLOOKUP(K1123,'Tong hop'!$N$10:$O$50000,2,0)),"")</f>
        <v/>
      </c>
      <c r="S1123" s="230">
        <f t="shared" si="3"/>
        <v>0</v>
      </c>
      <c r="T1123" s="229" t="str">
        <f>IF($K1123="","",VLOOKUP($K1123,'Tong hop'!$A$10:$K$50000,10,0))</f>
        <v/>
      </c>
      <c r="U1123" s="230" t="str">
        <f>IF($K1123="","",VLOOKUP($K1123,'Tong hop'!$A$10:$K$50000,11,0))</f>
        <v/>
      </c>
      <c r="V1123" s="231">
        <f t="shared" si="4"/>
        <v>0</v>
      </c>
      <c r="W1123" s="231" t="str">
        <f t="shared" si="5"/>
        <v/>
      </c>
      <c r="X1123" s="231">
        <f t="shared" si="6"/>
        <v>0</v>
      </c>
      <c r="Y1123" s="231" t="str">
        <f t="shared" si="7"/>
        <v/>
      </c>
      <c r="Z1123" s="232" t="str">
        <f t="shared" si="8"/>
        <v/>
      </c>
    </row>
    <row r="1124" ht="15.75" customHeight="1">
      <c r="A1124" s="112"/>
      <c r="B1124" s="244"/>
      <c r="C1124" s="245"/>
      <c r="D1124" s="245"/>
      <c r="E1124" s="220" t="str">
        <f>IF($D1124="","",VLOOKUP($D1124,DMKH!$A$9:$D$50006,2,0))</f>
        <v/>
      </c>
      <c r="F1124" s="220" t="str">
        <f>IF($D1124="","",VLOOKUP($D1124,DMKH!$A$9:$D$50006,3,0))</f>
        <v/>
      </c>
      <c r="G1124" s="220" t="str">
        <f>IF($D1124="","",VLOOKUP($D1124,DMKH!$A$9:$D$50006,4,0))</f>
        <v/>
      </c>
      <c r="H1124" s="113"/>
      <c r="I1124" s="113"/>
      <c r="J1124" s="113"/>
      <c r="K1124" s="112"/>
      <c r="L1124" s="224" t="str">
        <f>IF($K1124="","",VLOOKUP($K1124,'Tong hop'!$A$10:$O$50000,2,0))</f>
        <v/>
      </c>
      <c r="M1124" s="225" t="str">
        <f>IF($K1124="","",VLOOKUP($K1124,'Tong hop'!$A$10:$O$50000,3,0))</f>
        <v/>
      </c>
      <c r="N1124" s="246"/>
      <c r="O1124" s="227" t="str">
        <f t="shared" si="2"/>
        <v/>
      </c>
      <c r="P1124" s="158"/>
      <c r="Q1124" s="247"/>
      <c r="R1124" s="229" t="str">
        <f>IF(LEFT(A1124,2)="PX",IF(K1124="",0,VLOOKUP(K1124,'Tong hop'!$N$10:$O$50000,2,0)),"")</f>
        <v/>
      </c>
      <c r="S1124" s="230">
        <f t="shared" si="3"/>
        <v>0</v>
      </c>
      <c r="T1124" s="229" t="str">
        <f>IF($K1124="","",VLOOKUP($K1124,'Tong hop'!$A$10:$K$50000,10,0))</f>
        <v/>
      </c>
      <c r="U1124" s="230" t="str">
        <f>IF($K1124="","",VLOOKUP($K1124,'Tong hop'!$A$10:$K$50000,11,0))</f>
        <v/>
      </c>
      <c r="V1124" s="231">
        <f t="shared" si="4"/>
        <v>0</v>
      </c>
      <c r="W1124" s="231" t="str">
        <f t="shared" si="5"/>
        <v/>
      </c>
      <c r="X1124" s="231">
        <f t="shared" si="6"/>
        <v>0</v>
      </c>
      <c r="Y1124" s="231" t="str">
        <f t="shared" si="7"/>
        <v/>
      </c>
      <c r="Z1124" s="232" t="str">
        <f t="shared" si="8"/>
        <v/>
      </c>
    </row>
    <row r="1125" ht="15.75" customHeight="1">
      <c r="A1125" s="112"/>
      <c r="B1125" s="244"/>
      <c r="C1125" s="245"/>
      <c r="D1125" s="245"/>
      <c r="E1125" s="220" t="str">
        <f>IF($D1125="","",VLOOKUP($D1125,DMKH!$A$9:$D$50006,2,0))</f>
        <v/>
      </c>
      <c r="F1125" s="220" t="str">
        <f>IF($D1125="","",VLOOKUP($D1125,DMKH!$A$9:$D$50006,3,0))</f>
        <v/>
      </c>
      <c r="G1125" s="220" t="str">
        <f>IF($D1125="","",VLOOKUP($D1125,DMKH!$A$9:$D$50006,4,0))</f>
        <v/>
      </c>
      <c r="H1125" s="113"/>
      <c r="I1125" s="113"/>
      <c r="J1125" s="113"/>
      <c r="K1125" s="112"/>
      <c r="L1125" s="224" t="str">
        <f>IF($K1125="","",VLOOKUP($K1125,'Tong hop'!$A$10:$O$50000,2,0))</f>
        <v/>
      </c>
      <c r="M1125" s="225" t="str">
        <f>IF($K1125="","",VLOOKUP($K1125,'Tong hop'!$A$10:$O$50000,3,0))</f>
        <v/>
      </c>
      <c r="N1125" s="246"/>
      <c r="O1125" s="227" t="str">
        <f t="shared" si="2"/>
        <v/>
      </c>
      <c r="P1125" s="158"/>
      <c r="Q1125" s="247"/>
      <c r="R1125" s="229" t="str">
        <f>IF(LEFT(A1125,2)="PX",IF(K1125="",0,VLOOKUP(K1125,'Tong hop'!$N$10:$O$50000,2,0)),"")</f>
        <v/>
      </c>
      <c r="S1125" s="230">
        <f t="shared" si="3"/>
        <v>0</v>
      </c>
      <c r="T1125" s="229" t="str">
        <f>IF($K1125="","",VLOOKUP($K1125,'Tong hop'!$A$10:$K$50000,10,0))</f>
        <v/>
      </c>
      <c r="U1125" s="230" t="str">
        <f>IF($K1125="","",VLOOKUP($K1125,'Tong hop'!$A$10:$K$50000,11,0))</f>
        <v/>
      </c>
      <c r="V1125" s="231">
        <f t="shared" si="4"/>
        <v>0</v>
      </c>
      <c r="W1125" s="231" t="str">
        <f t="shared" si="5"/>
        <v/>
      </c>
      <c r="X1125" s="231">
        <f t="shared" si="6"/>
        <v>0</v>
      </c>
      <c r="Y1125" s="231" t="str">
        <f t="shared" si="7"/>
        <v/>
      </c>
      <c r="Z1125" s="232" t="str">
        <f t="shared" si="8"/>
        <v/>
      </c>
    </row>
    <row r="1126" ht="15.75" customHeight="1">
      <c r="A1126" s="112"/>
      <c r="B1126" s="244"/>
      <c r="C1126" s="245"/>
      <c r="D1126" s="245"/>
      <c r="E1126" s="220" t="str">
        <f>IF($D1126="","",VLOOKUP($D1126,DMKH!$A$9:$D$50006,2,0))</f>
        <v/>
      </c>
      <c r="F1126" s="220" t="str">
        <f>IF($D1126="","",VLOOKUP($D1126,DMKH!$A$9:$D$50006,3,0))</f>
        <v/>
      </c>
      <c r="G1126" s="220" t="str">
        <f>IF($D1126="","",VLOOKUP($D1126,DMKH!$A$9:$D$50006,4,0))</f>
        <v/>
      </c>
      <c r="H1126" s="113"/>
      <c r="I1126" s="113"/>
      <c r="J1126" s="113"/>
      <c r="K1126" s="112"/>
      <c r="L1126" s="224" t="str">
        <f>IF($K1126="","",VLOOKUP($K1126,'Tong hop'!$A$10:$O$50000,2,0))</f>
        <v/>
      </c>
      <c r="M1126" s="225" t="str">
        <f>IF($K1126="","",VLOOKUP($K1126,'Tong hop'!$A$10:$O$50000,3,0))</f>
        <v/>
      </c>
      <c r="N1126" s="246"/>
      <c r="O1126" s="227" t="str">
        <f t="shared" si="2"/>
        <v/>
      </c>
      <c r="P1126" s="158"/>
      <c r="Q1126" s="247"/>
      <c r="R1126" s="229" t="str">
        <f>IF(LEFT(A1126,2)="PX",IF(K1126="",0,VLOOKUP(K1126,'Tong hop'!$N$10:$O$50000,2,0)),"")</f>
        <v/>
      </c>
      <c r="S1126" s="230">
        <f t="shared" si="3"/>
        <v>0</v>
      </c>
      <c r="T1126" s="229" t="str">
        <f>IF($K1126="","",VLOOKUP($K1126,'Tong hop'!$A$10:$K$50000,10,0))</f>
        <v/>
      </c>
      <c r="U1126" s="230" t="str">
        <f>IF($K1126="","",VLOOKUP($K1126,'Tong hop'!$A$10:$K$50000,11,0))</f>
        <v/>
      </c>
      <c r="V1126" s="231">
        <f t="shared" si="4"/>
        <v>0</v>
      </c>
      <c r="W1126" s="231" t="str">
        <f t="shared" si="5"/>
        <v/>
      </c>
      <c r="X1126" s="231">
        <f t="shared" si="6"/>
        <v>0</v>
      </c>
      <c r="Y1126" s="231" t="str">
        <f t="shared" si="7"/>
        <v/>
      </c>
      <c r="Z1126" s="232" t="str">
        <f t="shared" si="8"/>
        <v/>
      </c>
    </row>
    <row r="1127" ht="15.75" customHeight="1">
      <c r="A1127" s="112"/>
      <c r="B1127" s="244"/>
      <c r="C1127" s="245"/>
      <c r="D1127" s="245"/>
      <c r="E1127" s="220" t="str">
        <f>IF($D1127="","",VLOOKUP($D1127,DMKH!$A$9:$D$50006,2,0))</f>
        <v/>
      </c>
      <c r="F1127" s="220" t="str">
        <f>IF($D1127="","",VLOOKUP($D1127,DMKH!$A$9:$D$50006,3,0))</f>
        <v/>
      </c>
      <c r="G1127" s="220" t="str">
        <f>IF($D1127="","",VLOOKUP($D1127,DMKH!$A$9:$D$50006,4,0))</f>
        <v/>
      </c>
      <c r="H1127" s="113"/>
      <c r="I1127" s="113"/>
      <c r="J1127" s="113"/>
      <c r="K1127" s="112"/>
      <c r="L1127" s="224" t="str">
        <f>IF($K1127="","",VLOOKUP($K1127,'Tong hop'!$A$10:$O$50000,2,0))</f>
        <v/>
      </c>
      <c r="M1127" s="225" t="str">
        <f>IF($K1127="","",VLOOKUP($K1127,'Tong hop'!$A$10:$O$50000,3,0))</f>
        <v/>
      </c>
      <c r="N1127" s="246"/>
      <c r="O1127" s="227" t="str">
        <f t="shared" si="2"/>
        <v/>
      </c>
      <c r="P1127" s="158"/>
      <c r="Q1127" s="247"/>
      <c r="R1127" s="229" t="str">
        <f>IF(LEFT(A1127,2)="PX",IF(K1127="",0,VLOOKUP(K1127,'Tong hop'!$N$10:$O$50000,2,0)),"")</f>
        <v/>
      </c>
      <c r="S1127" s="230">
        <f t="shared" si="3"/>
        <v>0</v>
      </c>
      <c r="T1127" s="229" t="str">
        <f>IF($K1127="","",VLOOKUP($K1127,'Tong hop'!$A$10:$K$50000,10,0))</f>
        <v/>
      </c>
      <c r="U1127" s="230" t="str">
        <f>IF($K1127="","",VLOOKUP($K1127,'Tong hop'!$A$10:$K$50000,11,0))</f>
        <v/>
      </c>
      <c r="V1127" s="231">
        <f t="shared" si="4"/>
        <v>0</v>
      </c>
      <c r="W1127" s="231" t="str">
        <f t="shared" si="5"/>
        <v/>
      </c>
      <c r="X1127" s="231">
        <f t="shared" si="6"/>
        <v>0</v>
      </c>
      <c r="Y1127" s="231" t="str">
        <f t="shared" si="7"/>
        <v/>
      </c>
      <c r="Z1127" s="232" t="str">
        <f t="shared" si="8"/>
        <v/>
      </c>
    </row>
    <row r="1128" ht="15.75" customHeight="1">
      <c r="A1128" s="112"/>
      <c r="B1128" s="244"/>
      <c r="C1128" s="245"/>
      <c r="D1128" s="245"/>
      <c r="E1128" s="220" t="str">
        <f>IF($D1128="","",VLOOKUP($D1128,DMKH!$A$9:$D$50006,2,0))</f>
        <v/>
      </c>
      <c r="F1128" s="220" t="str">
        <f>IF($D1128="","",VLOOKUP($D1128,DMKH!$A$9:$D$50006,3,0))</f>
        <v/>
      </c>
      <c r="G1128" s="220" t="str">
        <f>IF($D1128="","",VLOOKUP($D1128,DMKH!$A$9:$D$50006,4,0))</f>
        <v/>
      </c>
      <c r="H1128" s="113"/>
      <c r="I1128" s="113"/>
      <c r="J1128" s="113"/>
      <c r="K1128" s="112"/>
      <c r="L1128" s="224" t="str">
        <f>IF($K1128="","",VLOOKUP($K1128,'Tong hop'!$A$10:$O$50000,2,0))</f>
        <v/>
      </c>
      <c r="M1128" s="225" t="str">
        <f>IF($K1128="","",VLOOKUP($K1128,'Tong hop'!$A$10:$O$50000,3,0))</f>
        <v/>
      </c>
      <c r="N1128" s="246"/>
      <c r="O1128" s="227" t="str">
        <f t="shared" si="2"/>
        <v/>
      </c>
      <c r="P1128" s="158"/>
      <c r="Q1128" s="247"/>
      <c r="R1128" s="229" t="str">
        <f>IF(LEFT(A1128,2)="PX",IF(K1128="",0,VLOOKUP(K1128,'Tong hop'!$N$10:$O$50000,2,0)),"")</f>
        <v/>
      </c>
      <c r="S1128" s="230">
        <f t="shared" si="3"/>
        <v>0</v>
      </c>
      <c r="T1128" s="229" t="str">
        <f>IF($K1128="","",VLOOKUP($K1128,'Tong hop'!$A$10:$K$50000,10,0))</f>
        <v/>
      </c>
      <c r="U1128" s="230" t="str">
        <f>IF($K1128="","",VLOOKUP($K1128,'Tong hop'!$A$10:$K$50000,11,0))</f>
        <v/>
      </c>
      <c r="V1128" s="231">
        <f t="shared" si="4"/>
        <v>0</v>
      </c>
      <c r="W1128" s="231" t="str">
        <f t="shared" si="5"/>
        <v/>
      </c>
      <c r="X1128" s="231">
        <f t="shared" si="6"/>
        <v>0</v>
      </c>
      <c r="Y1128" s="231" t="str">
        <f t="shared" si="7"/>
        <v/>
      </c>
      <c r="Z1128" s="232" t="str">
        <f t="shared" si="8"/>
        <v/>
      </c>
    </row>
    <row r="1129" ht="15.75" customHeight="1">
      <c r="A1129" s="112"/>
      <c r="B1129" s="244"/>
      <c r="C1129" s="245"/>
      <c r="D1129" s="245"/>
      <c r="E1129" s="220" t="str">
        <f>IF($D1129="","",VLOOKUP($D1129,DMKH!$A$9:$D$50006,2,0))</f>
        <v/>
      </c>
      <c r="F1129" s="220" t="str">
        <f>IF($D1129="","",VLOOKUP($D1129,DMKH!$A$9:$D$50006,3,0))</f>
        <v/>
      </c>
      <c r="G1129" s="220" t="str">
        <f>IF($D1129="","",VLOOKUP($D1129,DMKH!$A$9:$D$50006,4,0))</f>
        <v/>
      </c>
      <c r="H1129" s="113"/>
      <c r="I1129" s="113"/>
      <c r="J1129" s="113"/>
      <c r="K1129" s="112"/>
      <c r="L1129" s="224" t="str">
        <f>IF($K1129="","",VLOOKUP($K1129,'Tong hop'!$A$10:$O$50000,2,0))</f>
        <v/>
      </c>
      <c r="M1129" s="225" t="str">
        <f>IF($K1129="","",VLOOKUP($K1129,'Tong hop'!$A$10:$O$50000,3,0))</f>
        <v/>
      </c>
      <c r="N1129" s="246"/>
      <c r="O1129" s="227" t="str">
        <f t="shared" si="2"/>
        <v/>
      </c>
      <c r="P1129" s="158"/>
      <c r="Q1129" s="247"/>
      <c r="R1129" s="229" t="str">
        <f>IF(LEFT(A1129,2)="PX",IF(K1129="",0,VLOOKUP(K1129,'Tong hop'!$N$10:$O$50000,2,0)),"")</f>
        <v/>
      </c>
      <c r="S1129" s="230">
        <f t="shared" si="3"/>
        <v>0</v>
      </c>
      <c r="T1129" s="229" t="str">
        <f>IF($K1129="","",VLOOKUP($K1129,'Tong hop'!$A$10:$K$50000,10,0))</f>
        <v/>
      </c>
      <c r="U1129" s="230" t="str">
        <f>IF($K1129="","",VLOOKUP($K1129,'Tong hop'!$A$10:$K$50000,11,0))</f>
        <v/>
      </c>
      <c r="V1129" s="231">
        <f t="shared" si="4"/>
        <v>0</v>
      </c>
      <c r="W1129" s="231" t="str">
        <f t="shared" si="5"/>
        <v/>
      </c>
      <c r="X1129" s="231">
        <f t="shared" si="6"/>
        <v>0</v>
      </c>
      <c r="Y1129" s="231" t="str">
        <f t="shared" si="7"/>
        <v/>
      </c>
      <c r="Z1129" s="232" t="str">
        <f t="shared" si="8"/>
        <v/>
      </c>
    </row>
    <row r="1130" ht="15.75" customHeight="1">
      <c r="A1130" s="112"/>
      <c r="B1130" s="244"/>
      <c r="C1130" s="245"/>
      <c r="D1130" s="245"/>
      <c r="E1130" s="220" t="str">
        <f>IF($D1130="","",VLOOKUP($D1130,DMKH!$A$9:$D$50006,2,0))</f>
        <v/>
      </c>
      <c r="F1130" s="220" t="str">
        <f>IF($D1130="","",VLOOKUP($D1130,DMKH!$A$9:$D$50006,3,0))</f>
        <v/>
      </c>
      <c r="G1130" s="220" t="str">
        <f>IF($D1130="","",VLOOKUP($D1130,DMKH!$A$9:$D$50006,4,0))</f>
        <v/>
      </c>
      <c r="H1130" s="113"/>
      <c r="I1130" s="113"/>
      <c r="J1130" s="113"/>
      <c r="K1130" s="112"/>
      <c r="L1130" s="224" t="str">
        <f>IF($K1130="","",VLOOKUP($K1130,'Tong hop'!$A$10:$O$50000,2,0))</f>
        <v/>
      </c>
      <c r="M1130" s="225" t="str">
        <f>IF($K1130="","",VLOOKUP($K1130,'Tong hop'!$A$10:$O$50000,3,0))</f>
        <v/>
      </c>
      <c r="N1130" s="246"/>
      <c r="O1130" s="227" t="str">
        <f t="shared" si="2"/>
        <v/>
      </c>
      <c r="P1130" s="158"/>
      <c r="Q1130" s="247"/>
      <c r="R1130" s="229" t="str">
        <f>IF(LEFT(A1130,2)="PX",IF(K1130="",0,VLOOKUP(K1130,'Tong hop'!$N$10:$O$50000,2,0)),"")</f>
        <v/>
      </c>
      <c r="S1130" s="230">
        <f t="shared" si="3"/>
        <v>0</v>
      </c>
      <c r="T1130" s="229" t="str">
        <f>IF($K1130="","",VLOOKUP($K1130,'Tong hop'!$A$10:$K$50000,10,0))</f>
        <v/>
      </c>
      <c r="U1130" s="230" t="str">
        <f>IF($K1130="","",VLOOKUP($K1130,'Tong hop'!$A$10:$K$50000,11,0))</f>
        <v/>
      </c>
      <c r="V1130" s="231">
        <f t="shared" si="4"/>
        <v>0</v>
      </c>
      <c r="W1130" s="231" t="str">
        <f t="shared" si="5"/>
        <v/>
      </c>
      <c r="X1130" s="231">
        <f t="shared" si="6"/>
        <v>0</v>
      </c>
      <c r="Y1130" s="231" t="str">
        <f t="shared" si="7"/>
        <v/>
      </c>
      <c r="Z1130" s="232" t="str">
        <f t="shared" si="8"/>
        <v/>
      </c>
    </row>
    <row r="1131" ht="15.75" customHeight="1">
      <c r="A1131" s="112"/>
      <c r="B1131" s="244"/>
      <c r="C1131" s="245"/>
      <c r="D1131" s="245"/>
      <c r="E1131" s="220" t="str">
        <f>IF($D1131="","",VLOOKUP($D1131,DMKH!$A$9:$D$50006,2,0))</f>
        <v/>
      </c>
      <c r="F1131" s="220" t="str">
        <f>IF($D1131="","",VLOOKUP($D1131,DMKH!$A$9:$D$50006,3,0))</f>
        <v/>
      </c>
      <c r="G1131" s="220" t="str">
        <f>IF($D1131="","",VLOOKUP($D1131,DMKH!$A$9:$D$50006,4,0))</f>
        <v/>
      </c>
      <c r="H1131" s="113"/>
      <c r="I1131" s="113"/>
      <c r="J1131" s="113"/>
      <c r="K1131" s="112"/>
      <c r="L1131" s="224" t="str">
        <f>IF($K1131="","",VLOOKUP($K1131,'Tong hop'!$A$10:$O$50000,2,0))</f>
        <v/>
      </c>
      <c r="M1131" s="225" t="str">
        <f>IF($K1131="","",VLOOKUP($K1131,'Tong hop'!$A$10:$O$50000,3,0))</f>
        <v/>
      </c>
      <c r="N1131" s="246"/>
      <c r="O1131" s="227" t="str">
        <f t="shared" si="2"/>
        <v/>
      </c>
      <c r="P1131" s="158"/>
      <c r="Q1131" s="247"/>
      <c r="R1131" s="229" t="str">
        <f>IF(LEFT(A1131,2)="PX",IF(K1131="",0,VLOOKUP(K1131,'Tong hop'!$N$10:$O$50000,2,0)),"")</f>
        <v/>
      </c>
      <c r="S1131" s="230">
        <f t="shared" si="3"/>
        <v>0</v>
      </c>
      <c r="T1131" s="229" t="str">
        <f>IF($K1131="","",VLOOKUP($K1131,'Tong hop'!$A$10:$K$50000,10,0))</f>
        <v/>
      </c>
      <c r="U1131" s="230" t="str">
        <f>IF($K1131="","",VLOOKUP($K1131,'Tong hop'!$A$10:$K$50000,11,0))</f>
        <v/>
      </c>
      <c r="V1131" s="231">
        <f t="shared" si="4"/>
        <v>0</v>
      </c>
      <c r="W1131" s="231" t="str">
        <f t="shared" si="5"/>
        <v/>
      </c>
      <c r="X1131" s="231">
        <f t="shared" si="6"/>
        <v>0</v>
      </c>
      <c r="Y1131" s="231" t="str">
        <f t="shared" si="7"/>
        <v/>
      </c>
      <c r="Z1131" s="232" t="str">
        <f t="shared" si="8"/>
        <v/>
      </c>
    </row>
    <row r="1132" ht="15.75" customHeight="1">
      <c r="A1132" s="112"/>
      <c r="B1132" s="244"/>
      <c r="C1132" s="245"/>
      <c r="D1132" s="245"/>
      <c r="E1132" s="220" t="str">
        <f>IF($D1132="","",VLOOKUP($D1132,DMKH!$A$9:$D$50006,2,0))</f>
        <v/>
      </c>
      <c r="F1132" s="220" t="str">
        <f>IF($D1132="","",VLOOKUP($D1132,DMKH!$A$9:$D$50006,3,0))</f>
        <v/>
      </c>
      <c r="G1132" s="220" t="str">
        <f>IF($D1132="","",VLOOKUP($D1132,DMKH!$A$9:$D$50006,4,0))</f>
        <v/>
      </c>
      <c r="H1132" s="113"/>
      <c r="I1132" s="113"/>
      <c r="J1132" s="113"/>
      <c r="K1132" s="112"/>
      <c r="L1132" s="224" t="str">
        <f>IF($K1132="","",VLOOKUP($K1132,'Tong hop'!$A$10:$O$50000,2,0))</f>
        <v/>
      </c>
      <c r="M1132" s="225" t="str">
        <f>IF($K1132="","",VLOOKUP($K1132,'Tong hop'!$A$10:$O$50000,3,0))</f>
        <v/>
      </c>
      <c r="N1132" s="246"/>
      <c r="O1132" s="227" t="str">
        <f t="shared" si="2"/>
        <v/>
      </c>
      <c r="P1132" s="158"/>
      <c r="Q1132" s="247"/>
      <c r="R1132" s="229" t="str">
        <f>IF(LEFT(A1132,2)="PX",IF(K1132="",0,VLOOKUP(K1132,'Tong hop'!$N$10:$O$50000,2,0)),"")</f>
        <v/>
      </c>
      <c r="S1132" s="230">
        <f t="shared" si="3"/>
        <v>0</v>
      </c>
      <c r="T1132" s="229" t="str">
        <f>IF($K1132="","",VLOOKUP($K1132,'Tong hop'!$A$10:$K$50000,10,0))</f>
        <v/>
      </c>
      <c r="U1132" s="230" t="str">
        <f>IF($K1132="","",VLOOKUP($K1132,'Tong hop'!$A$10:$K$50000,11,0))</f>
        <v/>
      </c>
      <c r="V1132" s="231">
        <f t="shared" si="4"/>
        <v>0</v>
      </c>
      <c r="W1132" s="231" t="str">
        <f t="shared" si="5"/>
        <v/>
      </c>
      <c r="X1132" s="231">
        <f t="shared" si="6"/>
        <v>0</v>
      </c>
      <c r="Y1132" s="231" t="str">
        <f t="shared" si="7"/>
        <v/>
      </c>
      <c r="Z1132" s="232" t="str">
        <f t="shared" si="8"/>
        <v/>
      </c>
    </row>
    <row r="1133" ht="15.75" customHeight="1">
      <c r="A1133" s="112"/>
      <c r="B1133" s="244"/>
      <c r="C1133" s="245"/>
      <c r="D1133" s="245"/>
      <c r="E1133" s="220" t="str">
        <f>IF($D1133="","",VLOOKUP($D1133,DMKH!$A$9:$D$50006,2,0))</f>
        <v/>
      </c>
      <c r="F1133" s="220" t="str">
        <f>IF($D1133="","",VLOOKUP($D1133,DMKH!$A$9:$D$50006,3,0))</f>
        <v/>
      </c>
      <c r="G1133" s="220" t="str">
        <f>IF($D1133="","",VLOOKUP($D1133,DMKH!$A$9:$D$50006,4,0))</f>
        <v/>
      </c>
      <c r="H1133" s="113"/>
      <c r="I1133" s="113"/>
      <c r="J1133" s="113"/>
      <c r="K1133" s="112"/>
      <c r="L1133" s="224" t="str">
        <f>IF($K1133="","",VLOOKUP($K1133,'Tong hop'!$A$10:$O$50000,2,0))</f>
        <v/>
      </c>
      <c r="M1133" s="225" t="str">
        <f>IF($K1133="","",VLOOKUP($K1133,'Tong hop'!$A$10:$O$50000,3,0))</f>
        <v/>
      </c>
      <c r="N1133" s="246"/>
      <c r="O1133" s="227" t="str">
        <f t="shared" si="2"/>
        <v/>
      </c>
      <c r="P1133" s="158"/>
      <c r="Q1133" s="247"/>
      <c r="R1133" s="229" t="str">
        <f>IF(LEFT(A1133,2)="PX",IF(K1133="",0,VLOOKUP(K1133,'Tong hop'!$N$10:$O$50000,2,0)),"")</f>
        <v/>
      </c>
      <c r="S1133" s="230">
        <f t="shared" si="3"/>
        <v>0</v>
      </c>
      <c r="T1133" s="229" t="str">
        <f>IF($K1133="","",VLOOKUP($K1133,'Tong hop'!$A$10:$K$50000,10,0))</f>
        <v/>
      </c>
      <c r="U1133" s="230" t="str">
        <f>IF($K1133="","",VLOOKUP($K1133,'Tong hop'!$A$10:$K$50000,11,0))</f>
        <v/>
      </c>
      <c r="V1133" s="231">
        <f t="shared" si="4"/>
        <v>0</v>
      </c>
      <c r="W1133" s="231" t="str">
        <f t="shared" si="5"/>
        <v/>
      </c>
      <c r="X1133" s="231">
        <f t="shared" si="6"/>
        <v>0</v>
      </c>
      <c r="Y1133" s="231" t="str">
        <f t="shared" si="7"/>
        <v/>
      </c>
      <c r="Z1133" s="232" t="str">
        <f t="shared" si="8"/>
        <v/>
      </c>
    </row>
    <row r="1134" ht="15.75" customHeight="1">
      <c r="A1134" s="112"/>
      <c r="B1134" s="244"/>
      <c r="C1134" s="245"/>
      <c r="D1134" s="245"/>
      <c r="E1134" s="220" t="str">
        <f>IF($D1134="","",VLOOKUP($D1134,DMKH!$A$9:$D$50006,2,0))</f>
        <v/>
      </c>
      <c r="F1134" s="220" t="str">
        <f>IF($D1134="","",VLOOKUP($D1134,DMKH!$A$9:$D$50006,3,0))</f>
        <v/>
      </c>
      <c r="G1134" s="220" t="str">
        <f>IF($D1134="","",VLOOKUP($D1134,DMKH!$A$9:$D$50006,4,0))</f>
        <v/>
      </c>
      <c r="H1134" s="113"/>
      <c r="I1134" s="113"/>
      <c r="J1134" s="113"/>
      <c r="K1134" s="112"/>
      <c r="L1134" s="224" t="str">
        <f>IF($K1134="","",VLOOKUP($K1134,'Tong hop'!$A$10:$O$50000,2,0))</f>
        <v/>
      </c>
      <c r="M1134" s="225" t="str">
        <f>IF($K1134="","",VLOOKUP($K1134,'Tong hop'!$A$10:$O$50000,3,0))</f>
        <v/>
      </c>
      <c r="N1134" s="246"/>
      <c r="O1134" s="227" t="str">
        <f t="shared" si="2"/>
        <v/>
      </c>
      <c r="P1134" s="158"/>
      <c r="Q1134" s="247"/>
      <c r="R1134" s="229" t="str">
        <f>IF(LEFT(A1134,2)="PX",IF(K1134="",0,VLOOKUP(K1134,'Tong hop'!$N$10:$O$50000,2,0)),"")</f>
        <v/>
      </c>
      <c r="S1134" s="230">
        <f t="shared" si="3"/>
        <v>0</v>
      </c>
      <c r="T1134" s="229" t="str">
        <f>IF($K1134="","",VLOOKUP($K1134,'Tong hop'!$A$10:$K$50000,10,0))</f>
        <v/>
      </c>
      <c r="U1134" s="230" t="str">
        <f>IF($K1134="","",VLOOKUP($K1134,'Tong hop'!$A$10:$K$50000,11,0))</f>
        <v/>
      </c>
      <c r="V1134" s="231">
        <f t="shared" si="4"/>
        <v>0</v>
      </c>
      <c r="W1134" s="231" t="str">
        <f t="shared" si="5"/>
        <v/>
      </c>
      <c r="X1134" s="231">
        <f t="shared" si="6"/>
        <v>0</v>
      </c>
      <c r="Y1134" s="231" t="str">
        <f t="shared" si="7"/>
        <v/>
      </c>
      <c r="Z1134" s="232" t="str">
        <f t="shared" si="8"/>
        <v/>
      </c>
    </row>
    <row r="1135" ht="15.75" customHeight="1">
      <c r="A1135" s="112"/>
      <c r="B1135" s="244"/>
      <c r="C1135" s="245"/>
      <c r="D1135" s="245"/>
      <c r="E1135" s="220" t="str">
        <f>IF($D1135="","",VLOOKUP($D1135,DMKH!$A$9:$D$50006,2,0))</f>
        <v/>
      </c>
      <c r="F1135" s="220" t="str">
        <f>IF($D1135="","",VLOOKUP($D1135,DMKH!$A$9:$D$50006,3,0))</f>
        <v/>
      </c>
      <c r="G1135" s="220" t="str">
        <f>IF($D1135="","",VLOOKUP($D1135,DMKH!$A$9:$D$50006,4,0))</f>
        <v/>
      </c>
      <c r="H1135" s="113"/>
      <c r="I1135" s="113"/>
      <c r="J1135" s="113"/>
      <c r="K1135" s="112"/>
      <c r="L1135" s="224" t="str">
        <f>IF($K1135="","",VLOOKUP($K1135,'Tong hop'!$A$10:$O$50000,2,0))</f>
        <v/>
      </c>
      <c r="M1135" s="225" t="str">
        <f>IF($K1135="","",VLOOKUP($K1135,'Tong hop'!$A$10:$O$50000,3,0))</f>
        <v/>
      </c>
      <c r="N1135" s="246"/>
      <c r="O1135" s="227" t="str">
        <f t="shared" si="2"/>
        <v/>
      </c>
      <c r="P1135" s="158"/>
      <c r="Q1135" s="247"/>
      <c r="R1135" s="229" t="str">
        <f>IF(LEFT(A1135,2)="PX",IF(K1135="",0,VLOOKUP(K1135,'Tong hop'!$N$10:$O$50000,2,0)),"")</f>
        <v/>
      </c>
      <c r="S1135" s="230">
        <f t="shared" si="3"/>
        <v>0</v>
      </c>
      <c r="T1135" s="229" t="str">
        <f>IF($K1135="","",VLOOKUP($K1135,'Tong hop'!$A$10:$K$50000,10,0))</f>
        <v/>
      </c>
      <c r="U1135" s="230" t="str">
        <f>IF($K1135="","",VLOOKUP($K1135,'Tong hop'!$A$10:$K$50000,11,0))</f>
        <v/>
      </c>
      <c r="V1135" s="231">
        <f t="shared" si="4"/>
        <v>0</v>
      </c>
      <c r="W1135" s="231" t="str">
        <f t="shared" si="5"/>
        <v/>
      </c>
      <c r="X1135" s="231">
        <f t="shared" si="6"/>
        <v>0</v>
      </c>
      <c r="Y1135" s="231" t="str">
        <f t="shared" si="7"/>
        <v/>
      </c>
      <c r="Z1135" s="232" t="str">
        <f t="shared" si="8"/>
        <v/>
      </c>
    </row>
    <row r="1136" ht="15.75" customHeight="1">
      <c r="A1136" s="112"/>
      <c r="B1136" s="244"/>
      <c r="C1136" s="245"/>
      <c r="D1136" s="245"/>
      <c r="E1136" s="220" t="str">
        <f>IF($D1136="","",VLOOKUP($D1136,DMKH!$A$9:$D$50006,2,0))</f>
        <v/>
      </c>
      <c r="F1136" s="220" t="str">
        <f>IF($D1136="","",VLOOKUP($D1136,DMKH!$A$9:$D$50006,3,0))</f>
        <v/>
      </c>
      <c r="G1136" s="220" t="str">
        <f>IF($D1136="","",VLOOKUP($D1136,DMKH!$A$9:$D$50006,4,0))</f>
        <v/>
      </c>
      <c r="H1136" s="113"/>
      <c r="I1136" s="113"/>
      <c r="J1136" s="113"/>
      <c r="K1136" s="112"/>
      <c r="L1136" s="224" t="str">
        <f>IF($K1136="","",VLOOKUP($K1136,'Tong hop'!$A$10:$O$50000,2,0))</f>
        <v/>
      </c>
      <c r="M1136" s="225" t="str">
        <f>IF($K1136="","",VLOOKUP($K1136,'Tong hop'!$A$10:$O$50000,3,0))</f>
        <v/>
      </c>
      <c r="N1136" s="246"/>
      <c r="O1136" s="227" t="str">
        <f t="shared" si="2"/>
        <v/>
      </c>
      <c r="P1136" s="158"/>
      <c r="Q1136" s="247"/>
      <c r="R1136" s="229" t="str">
        <f>IF(LEFT(A1136,2)="PX",IF(K1136="",0,VLOOKUP(K1136,'Tong hop'!$N$10:$O$50000,2,0)),"")</f>
        <v/>
      </c>
      <c r="S1136" s="230">
        <f t="shared" si="3"/>
        <v>0</v>
      </c>
      <c r="T1136" s="229" t="str">
        <f>IF($K1136="","",VLOOKUP($K1136,'Tong hop'!$A$10:$K$50000,10,0))</f>
        <v/>
      </c>
      <c r="U1136" s="230" t="str">
        <f>IF($K1136="","",VLOOKUP($K1136,'Tong hop'!$A$10:$K$50000,11,0))</f>
        <v/>
      </c>
      <c r="V1136" s="231">
        <f t="shared" si="4"/>
        <v>0</v>
      </c>
      <c r="W1136" s="231" t="str">
        <f t="shared" si="5"/>
        <v/>
      </c>
      <c r="X1136" s="231">
        <f t="shared" si="6"/>
        <v>0</v>
      </c>
      <c r="Y1136" s="231" t="str">
        <f t="shared" si="7"/>
        <v/>
      </c>
      <c r="Z1136" s="232" t="str">
        <f t="shared" si="8"/>
        <v/>
      </c>
    </row>
    <row r="1137" ht="15.75" customHeight="1">
      <c r="A1137" s="112"/>
      <c r="B1137" s="244"/>
      <c r="C1137" s="245"/>
      <c r="D1137" s="245"/>
      <c r="E1137" s="220" t="str">
        <f>IF($D1137="","",VLOOKUP($D1137,DMKH!$A$9:$D$50006,2,0))</f>
        <v/>
      </c>
      <c r="F1137" s="220" t="str">
        <f>IF($D1137="","",VLOOKUP($D1137,DMKH!$A$9:$D$50006,3,0))</f>
        <v/>
      </c>
      <c r="G1137" s="220" t="str">
        <f>IF($D1137="","",VLOOKUP($D1137,DMKH!$A$9:$D$50006,4,0))</f>
        <v/>
      </c>
      <c r="H1137" s="113"/>
      <c r="I1137" s="113"/>
      <c r="J1137" s="113"/>
      <c r="K1137" s="112"/>
      <c r="L1137" s="224" t="str">
        <f>IF($K1137="","",VLOOKUP($K1137,'Tong hop'!$A$10:$O$50000,2,0))</f>
        <v/>
      </c>
      <c r="M1137" s="225" t="str">
        <f>IF($K1137="","",VLOOKUP($K1137,'Tong hop'!$A$10:$O$50000,3,0))</f>
        <v/>
      </c>
      <c r="N1137" s="246"/>
      <c r="O1137" s="227" t="str">
        <f t="shared" si="2"/>
        <v/>
      </c>
      <c r="P1137" s="158"/>
      <c r="Q1137" s="247"/>
      <c r="R1137" s="229" t="str">
        <f>IF(LEFT(A1137,2)="PX",IF(K1137="",0,VLOOKUP(K1137,'Tong hop'!$N$10:$O$50000,2,0)),"")</f>
        <v/>
      </c>
      <c r="S1137" s="230">
        <f t="shared" si="3"/>
        <v>0</v>
      </c>
      <c r="T1137" s="229" t="str">
        <f>IF($K1137="","",VLOOKUP($K1137,'Tong hop'!$A$10:$K$50000,10,0))</f>
        <v/>
      </c>
      <c r="U1137" s="230" t="str">
        <f>IF($K1137="","",VLOOKUP($K1137,'Tong hop'!$A$10:$K$50000,11,0))</f>
        <v/>
      </c>
      <c r="V1137" s="231">
        <f t="shared" si="4"/>
        <v>0</v>
      </c>
      <c r="W1137" s="231" t="str">
        <f t="shared" si="5"/>
        <v/>
      </c>
      <c r="X1137" s="231">
        <f t="shared" si="6"/>
        <v>0</v>
      </c>
      <c r="Y1137" s="231" t="str">
        <f t="shared" si="7"/>
        <v/>
      </c>
      <c r="Z1137" s="232" t="str">
        <f t="shared" si="8"/>
        <v/>
      </c>
    </row>
    <row r="1138" ht="15.75" customHeight="1">
      <c r="A1138" s="112"/>
      <c r="B1138" s="244"/>
      <c r="C1138" s="245"/>
      <c r="D1138" s="245"/>
      <c r="E1138" s="220" t="str">
        <f>IF($D1138="","",VLOOKUP($D1138,DMKH!$A$9:$D$50006,2,0))</f>
        <v/>
      </c>
      <c r="F1138" s="220" t="str">
        <f>IF($D1138="","",VLOOKUP($D1138,DMKH!$A$9:$D$50006,3,0))</f>
        <v/>
      </c>
      <c r="G1138" s="220" t="str">
        <f>IF($D1138="","",VLOOKUP($D1138,DMKH!$A$9:$D$50006,4,0))</f>
        <v/>
      </c>
      <c r="H1138" s="113"/>
      <c r="I1138" s="113"/>
      <c r="J1138" s="113"/>
      <c r="K1138" s="112"/>
      <c r="L1138" s="224" t="str">
        <f>IF($K1138="","",VLOOKUP($K1138,'Tong hop'!$A$10:$O$50000,2,0))</f>
        <v/>
      </c>
      <c r="M1138" s="225" t="str">
        <f>IF($K1138="","",VLOOKUP($K1138,'Tong hop'!$A$10:$O$50000,3,0))</f>
        <v/>
      </c>
      <c r="N1138" s="246"/>
      <c r="O1138" s="227" t="str">
        <f t="shared" si="2"/>
        <v/>
      </c>
      <c r="P1138" s="158"/>
      <c r="Q1138" s="247"/>
      <c r="R1138" s="229" t="str">
        <f>IF(LEFT(A1138,2)="PX",IF(K1138="",0,VLOOKUP(K1138,'Tong hop'!$N$10:$O$50000,2,0)),"")</f>
        <v/>
      </c>
      <c r="S1138" s="230">
        <f t="shared" si="3"/>
        <v>0</v>
      </c>
      <c r="T1138" s="229" t="str">
        <f>IF($K1138="","",VLOOKUP($K1138,'Tong hop'!$A$10:$K$50000,10,0))</f>
        <v/>
      </c>
      <c r="U1138" s="230" t="str">
        <f>IF($K1138="","",VLOOKUP($K1138,'Tong hop'!$A$10:$K$50000,11,0))</f>
        <v/>
      </c>
      <c r="V1138" s="231">
        <f t="shared" si="4"/>
        <v>0</v>
      </c>
      <c r="W1138" s="231" t="str">
        <f t="shared" si="5"/>
        <v/>
      </c>
      <c r="X1138" s="231">
        <f t="shared" si="6"/>
        <v>0</v>
      </c>
      <c r="Y1138" s="231" t="str">
        <f t="shared" si="7"/>
        <v/>
      </c>
      <c r="Z1138" s="232" t="str">
        <f t="shared" si="8"/>
        <v/>
      </c>
    </row>
    <row r="1139" ht="15.75" customHeight="1">
      <c r="A1139" s="112"/>
      <c r="B1139" s="244"/>
      <c r="C1139" s="245"/>
      <c r="D1139" s="245"/>
      <c r="E1139" s="220" t="str">
        <f>IF($D1139="","",VLOOKUP($D1139,DMKH!$A$9:$D$50006,2,0))</f>
        <v/>
      </c>
      <c r="F1139" s="220" t="str">
        <f>IF($D1139="","",VLOOKUP($D1139,DMKH!$A$9:$D$50006,3,0))</f>
        <v/>
      </c>
      <c r="G1139" s="220" t="str">
        <f>IF($D1139="","",VLOOKUP($D1139,DMKH!$A$9:$D$50006,4,0))</f>
        <v/>
      </c>
      <c r="H1139" s="113"/>
      <c r="I1139" s="113"/>
      <c r="J1139" s="113"/>
      <c r="K1139" s="112"/>
      <c r="L1139" s="224" t="str">
        <f>IF($K1139="","",VLOOKUP($K1139,'Tong hop'!$A$10:$O$50000,2,0))</f>
        <v/>
      </c>
      <c r="M1139" s="225" t="str">
        <f>IF($K1139="","",VLOOKUP($K1139,'Tong hop'!$A$10:$O$50000,3,0))</f>
        <v/>
      </c>
      <c r="N1139" s="246"/>
      <c r="O1139" s="227" t="str">
        <f t="shared" si="2"/>
        <v/>
      </c>
      <c r="P1139" s="158"/>
      <c r="Q1139" s="247"/>
      <c r="R1139" s="229" t="str">
        <f>IF(LEFT(A1139,2)="PX",IF(K1139="",0,VLOOKUP(K1139,'Tong hop'!$N$10:$O$50000,2,0)),"")</f>
        <v/>
      </c>
      <c r="S1139" s="230">
        <f t="shared" si="3"/>
        <v>0</v>
      </c>
      <c r="T1139" s="229" t="str">
        <f>IF($K1139="","",VLOOKUP($K1139,'Tong hop'!$A$10:$K$50000,10,0))</f>
        <v/>
      </c>
      <c r="U1139" s="230" t="str">
        <f>IF($K1139="","",VLOOKUP($K1139,'Tong hop'!$A$10:$K$50000,11,0))</f>
        <v/>
      </c>
      <c r="V1139" s="231">
        <f t="shared" si="4"/>
        <v>0</v>
      </c>
      <c r="W1139" s="231" t="str">
        <f t="shared" si="5"/>
        <v/>
      </c>
      <c r="X1139" s="231">
        <f t="shared" si="6"/>
        <v>0</v>
      </c>
      <c r="Y1139" s="231" t="str">
        <f t="shared" si="7"/>
        <v/>
      </c>
      <c r="Z1139" s="232" t="str">
        <f t="shared" si="8"/>
        <v/>
      </c>
    </row>
    <row r="1140" ht="15.75" customHeight="1">
      <c r="A1140" s="112"/>
      <c r="B1140" s="244"/>
      <c r="C1140" s="245"/>
      <c r="D1140" s="245"/>
      <c r="E1140" s="220" t="str">
        <f>IF($D1140="","",VLOOKUP($D1140,DMKH!$A$9:$D$50006,2,0))</f>
        <v/>
      </c>
      <c r="F1140" s="220" t="str">
        <f>IF($D1140="","",VLOOKUP($D1140,DMKH!$A$9:$D$50006,3,0))</f>
        <v/>
      </c>
      <c r="G1140" s="220" t="str">
        <f>IF($D1140="","",VLOOKUP($D1140,DMKH!$A$9:$D$50006,4,0))</f>
        <v/>
      </c>
      <c r="H1140" s="113"/>
      <c r="I1140" s="113"/>
      <c r="J1140" s="113"/>
      <c r="K1140" s="112"/>
      <c r="L1140" s="224" t="str">
        <f>IF($K1140="","",VLOOKUP($K1140,'Tong hop'!$A$10:$O$50000,2,0))</f>
        <v/>
      </c>
      <c r="M1140" s="225" t="str">
        <f>IF($K1140="","",VLOOKUP($K1140,'Tong hop'!$A$10:$O$50000,3,0))</f>
        <v/>
      </c>
      <c r="N1140" s="246"/>
      <c r="O1140" s="227" t="str">
        <f t="shared" si="2"/>
        <v/>
      </c>
      <c r="P1140" s="158"/>
      <c r="Q1140" s="247"/>
      <c r="R1140" s="229" t="str">
        <f>IF(LEFT(A1140,2)="PX",IF(K1140="",0,VLOOKUP(K1140,'Tong hop'!$N$10:$O$50000,2,0)),"")</f>
        <v/>
      </c>
      <c r="S1140" s="230">
        <f t="shared" si="3"/>
        <v>0</v>
      </c>
      <c r="T1140" s="229" t="str">
        <f>IF($K1140="","",VLOOKUP($K1140,'Tong hop'!$A$10:$K$50000,10,0))</f>
        <v/>
      </c>
      <c r="U1140" s="230" t="str">
        <f>IF($K1140="","",VLOOKUP($K1140,'Tong hop'!$A$10:$K$50000,11,0))</f>
        <v/>
      </c>
      <c r="V1140" s="231">
        <f t="shared" si="4"/>
        <v>0</v>
      </c>
      <c r="W1140" s="231" t="str">
        <f t="shared" si="5"/>
        <v/>
      </c>
      <c r="X1140" s="231">
        <f t="shared" si="6"/>
        <v>0</v>
      </c>
      <c r="Y1140" s="231" t="str">
        <f t="shared" si="7"/>
        <v/>
      </c>
      <c r="Z1140" s="232" t="str">
        <f t="shared" si="8"/>
        <v/>
      </c>
    </row>
    <row r="1141" ht="15.75" customHeight="1">
      <c r="A1141" s="112"/>
      <c r="B1141" s="244"/>
      <c r="C1141" s="245"/>
      <c r="D1141" s="245"/>
      <c r="E1141" s="220" t="str">
        <f>IF($D1141="","",VLOOKUP($D1141,DMKH!$A$9:$D$50006,2,0))</f>
        <v/>
      </c>
      <c r="F1141" s="220" t="str">
        <f>IF($D1141="","",VLOOKUP($D1141,DMKH!$A$9:$D$50006,3,0))</f>
        <v/>
      </c>
      <c r="G1141" s="220" t="str">
        <f>IF($D1141="","",VLOOKUP($D1141,DMKH!$A$9:$D$50006,4,0))</f>
        <v/>
      </c>
      <c r="H1141" s="113"/>
      <c r="I1141" s="113"/>
      <c r="J1141" s="113"/>
      <c r="K1141" s="112"/>
      <c r="L1141" s="224" t="str">
        <f>IF($K1141="","",VLOOKUP($K1141,'Tong hop'!$A$10:$O$50000,2,0))</f>
        <v/>
      </c>
      <c r="M1141" s="225" t="str">
        <f>IF($K1141="","",VLOOKUP($K1141,'Tong hop'!$A$10:$O$50000,3,0))</f>
        <v/>
      </c>
      <c r="N1141" s="246"/>
      <c r="O1141" s="227" t="str">
        <f t="shared" si="2"/>
        <v/>
      </c>
      <c r="P1141" s="158"/>
      <c r="Q1141" s="247"/>
      <c r="R1141" s="229" t="str">
        <f>IF(LEFT(A1141,2)="PX",IF(K1141="",0,VLOOKUP(K1141,'Tong hop'!$N$10:$O$50000,2,0)),"")</f>
        <v/>
      </c>
      <c r="S1141" s="230">
        <f t="shared" si="3"/>
        <v>0</v>
      </c>
      <c r="T1141" s="229" t="str">
        <f>IF($K1141="","",VLOOKUP($K1141,'Tong hop'!$A$10:$K$50000,10,0))</f>
        <v/>
      </c>
      <c r="U1141" s="230" t="str">
        <f>IF($K1141="","",VLOOKUP($K1141,'Tong hop'!$A$10:$K$50000,11,0))</f>
        <v/>
      </c>
      <c r="V1141" s="231">
        <f t="shared" si="4"/>
        <v>0</v>
      </c>
      <c r="W1141" s="231" t="str">
        <f t="shared" si="5"/>
        <v/>
      </c>
      <c r="X1141" s="231">
        <f t="shared" si="6"/>
        <v>0</v>
      </c>
      <c r="Y1141" s="231" t="str">
        <f t="shared" si="7"/>
        <v/>
      </c>
      <c r="Z1141" s="232" t="str">
        <f t="shared" si="8"/>
        <v/>
      </c>
    </row>
    <row r="1142" ht="15.75" customHeight="1">
      <c r="A1142" s="112"/>
      <c r="B1142" s="244"/>
      <c r="C1142" s="245"/>
      <c r="D1142" s="245"/>
      <c r="E1142" s="220" t="str">
        <f>IF($D1142="","",VLOOKUP($D1142,DMKH!$A$9:$D$50006,2,0))</f>
        <v/>
      </c>
      <c r="F1142" s="220" t="str">
        <f>IF($D1142="","",VLOOKUP($D1142,DMKH!$A$9:$D$50006,3,0))</f>
        <v/>
      </c>
      <c r="G1142" s="220" t="str">
        <f>IF($D1142="","",VLOOKUP($D1142,DMKH!$A$9:$D$50006,4,0))</f>
        <v/>
      </c>
      <c r="H1142" s="113"/>
      <c r="I1142" s="113"/>
      <c r="J1142" s="113"/>
      <c r="K1142" s="112"/>
      <c r="L1142" s="224" t="str">
        <f>IF($K1142="","",VLOOKUP($K1142,'Tong hop'!$A$10:$O$50000,2,0))</f>
        <v/>
      </c>
      <c r="M1142" s="225" t="str">
        <f>IF($K1142="","",VLOOKUP($K1142,'Tong hop'!$A$10:$O$50000,3,0))</f>
        <v/>
      </c>
      <c r="N1142" s="246"/>
      <c r="O1142" s="227" t="str">
        <f t="shared" si="2"/>
        <v/>
      </c>
      <c r="P1142" s="158"/>
      <c r="Q1142" s="247"/>
      <c r="R1142" s="229" t="str">
        <f>IF(LEFT(A1142,2)="PX",IF(K1142="",0,VLOOKUP(K1142,'Tong hop'!$N$10:$O$50000,2,0)),"")</f>
        <v/>
      </c>
      <c r="S1142" s="230">
        <f t="shared" si="3"/>
        <v>0</v>
      </c>
      <c r="T1142" s="229" t="str">
        <f>IF($K1142="","",VLOOKUP($K1142,'Tong hop'!$A$10:$K$50000,10,0))</f>
        <v/>
      </c>
      <c r="U1142" s="230" t="str">
        <f>IF($K1142="","",VLOOKUP($K1142,'Tong hop'!$A$10:$K$50000,11,0))</f>
        <v/>
      </c>
      <c r="V1142" s="231">
        <f t="shared" si="4"/>
        <v>0</v>
      </c>
      <c r="W1142" s="231" t="str">
        <f t="shared" si="5"/>
        <v/>
      </c>
      <c r="X1142" s="231">
        <f t="shared" si="6"/>
        <v>0</v>
      </c>
      <c r="Y1142" s="231" t="str">
        <f t="shared" si="7"/>
        <v/>
      </c>
      <c r="Z1142" s="232" t="str">
        <f t="shared" si="8"/>
        <v/>
      </c>
    </row>
    <row r="1143" ht="15.75" customHeight="1">
      <c r="A1143" s="112"/>
      <c r="B1143" s="244"/>
      <c r="C1143" s="245"/>
      <c r="D1143" s="245"/>
      <c r="E1143" s="220" t="str">
        <f>IF($D1143="","",VLOOKUP($D1143,DMKH!$A$9:$D$50006,2,0))</f>
        <v/>
      </c>
      <c r="F1143" s="220" t="str">
        <f>IF($D1143="","",VLOOKUP($D1143,DMKH!$A$9:$D$50006,3,0))</f>
        <v/>
      </c>
      <c r="G1143" s="220" t="str">
        <f>IF($D1143="","",VLOOKUP($D1143,DMKH!$A$9:$D$50006,4,0))</f>
        <v/>
      </c>
      <c r="H1143" s="113"/>
      <c r="I1143" s="113"/>
      <c r="J1143" s="113"/>
      <c r="K1143" s="112"/>
      <c r="L1143" s="224" t="str">
        <f>IF($K1143="","",VLOOKUP($K1143,'Tong hop'!$A$10:$O$50000,2,0))</f>
        <v/>
      </c>
      <c r="M1143" s="225" t="str">
        <f>IF($K1143="","",VLOOKUP($K1143,'Tong hop'!$A$10:$O$50000,3,0))</f>
        <v/>
      </c>
      <c r="N1143" s="246"/>
      <c r="O1143" s="227" t="str">
        <f t="shared" si="2"/>
        <v/>
      </c>
      <c r="P1143" s="158"/>
      <c r="Q1143" s="247"/>
      <c r="R1143" s="229" t="str">
        <f>IF(LEFT(A1143,2)="PX",IF(K1143="",0,VLOOKUP(K1143,'Tong hop'!$N$10:$O$50000,2,0)),"")</f>
        <v/>
      </c>
      <c r="S1143" s="230">
        <f t="shared" si="3"/>
        <v>0</v>
      </c>
      <c r="T1143" s="229" t="str">
        <f>IF($K1143="","",VLOOKUP($K1143,'Tong hop'!$A$10:$K$50000,10,0))</f>
        <v/>
      </c>
      <c r="U1143" s="230" t="str">
        <f>IF($K1143="","",VLOOKUP($K1143,'Tong hop'!$A$10:$K$50000,11,0))</f>
        <v/>
      </c>
      <c r="V1143" s="231">
        <f t="shared" si="4"/>
        <v>0</v>
      </c>
      <c r="W1143" s="231" t="str">
        <f t="shared" si="5"/>
        <v/>
      </c>
      <c r="X1143" s="231">
        <f t="shared" si="6"/>
        <v>0</v>
      </c>
      <c r="Y1143" s="231" t="str">
        <f t="shared" si="7"/>
        <v/>
      </c>
      <c r="Z1143" s="232" t="str">
        <f t="shared" si="8"/>
        <v/>
      </c>
    </row>
    <row r="1144" ht="15.75" customHeight="1">
      <c r="A1144" s="112"/>
      <c r="B1144" s="244"/>
      <c r="C1144" s="245"/>
      <c r="D1144" s="245"/>
      <c r="E1144" s="220" t="str">
        <f>IF($D1144="","",VLOOKUP($D1144,DMKH!$A$9:$D$50006,2,0))</f>
        <v/>
      </c>
      <c r="F1144" s="220" t="str">
        <f>IF($D1144="","",VLOOKUP($D1144,DMKH!$A$9:$D$50006,3,0))</f>
        <v/>
      </c>
      <c r="G1144" s="220" t="str">
        <f>IF($D1144="","",VLOOKUP($D1144,DMKH!$A$9:$D$50006,4,0))</f>
        <v/>
      </c>
      <c r="H1144" s="113"/>
      <c r="I1144" s="113"/>
      <c r="J1144" s="113"/>
      <c r="K1144" s="112"/>
      <c r="L1144" s="224" t="str">
        <f>IF($K1144="","",VLOOKUP($K1144,'Tong hop'!$A$10:$O$50000,2,0))</f>
        <v/>
      </c>
      <c r="M1144" s="225" t="str">
        <f>IF($K1144="","",VLOOKUP($K1144,'Tong hop'!$A$10:$O$50000,3,0))</f>
        <v/>
      </c>
      <c r="N1144" s="246"/>
      <c r="O1144" s="227" t="str">
        <f t="shared" si="2"/>
        <v/>
      </c>
      <c r="P1144" s="158"/>
      <c r="Q1144" s="247"/>
      <c r="R1144" s="229" t="str">
        <f>IF(LEFT(A1144,2)="PX",IF(K1144="",0,VLOOKUP(K1144,'Tong hop'!$N$10:$O$50000,2,0)),"")</f>
        <v/>
      </c>
      <c r="S1144" s="230">
        <f t="shared" si="3"/>
        <v>0</v>
      </c>
      <c r="T1144" s="229" t="str">
        <f>IF($K1144="","",VLOOKUP($K1144,'Tong hop'!$A$10:$K$50000,10,0))</f>
        <v/>
      </c>
      <c r="U1144" s="230" t="str">
        <f>IF($K1144="","",VLOOKUP($K1144,'Tong hop'!$A$10:$K$50000,11,0))</f>
        <v/>
      </c>
      <c r="V1144" s="231">
        <f t="shared" si="4"/>
        <v>0</v>
      </c>
      <c r="W1144" s="231" t="str">
        <f t="shared" si="5"/>
        <v/>
      </c>
      <c r="X1144" s="231">
        <f t="shared" si="6"/>
        <v>0</v>
      </c>
      <c r="Y1144" s="231" t="str">
        <f t="shared" si="7"/>
        <v/>
      </c>
      <c r="Z1144" s="232" t="str">
        <f t="shared" si="8"/>
        <v/>
      </c>
    </row>
    <row r="1145" ht="15.75" customHeight="1">
      <c r="A1145" s="112"/>
      <c r="B1145" s="244"/>
      <c r="C1145" s="245"/>
      <c r="D1145" s="245"/>
      <c r="E1145" s="220" t="str">
        <f>IF($D1145="","",VLOOKUP($D1145,DMKH!$A$9:$D$50006,2,0))</f>
        <v/>
      </c>
      <c r="F1145" s="220" t="str">
        <f>IF($D1145="","",VLOOKUP($D1145,DMKH!$A$9:$D$50006,3,0))</f>
        <v/>
      </c>
      <c r="G1145" s="220" t="str">
        <f>IF($D1145="","",VLOOKUP($D1145,DMKH!$A$9:$D$50006,4,0))</f>
        <v/>
      </c>
      <c r="H1145" s="113"/>
      <c r="I1145" s="113"/>
      <c r="J1145" s="113"/>
      <c r="K1145" s="112"/>
      <c r="L1145" s="224" t="str">
        <f>IF($K1145="","",VLOOKUP($K1145,'Tong hop'!$A$10:$O$50000,2,0))</f>
        <v/>
      </c>
      <c r="M1145" s="225" t="str">
        <f>IF($K1145="","",VLOOKUP($K1145,'Tong hop'!$A$10:$O$50000,3,0))</f>
        <v/>
      </c>
      <c r="N1145" s="246"/>
      <c r="O1145" s="227" t="str">
        <f t="shared" si="2"/>
        <v/>
      </c>
      <c r="P1145" s="158"/>
      <c r="Q1145" s="247"/>
      <c r="R1145" s="229" t="str">
        <f>IF(LEFT(A1145,2)="PX",IF(K1145="",0,VLOOKUP(K1145,'Tong hop'!$N$10:$O$50000,2,0)),"")</f>
        <v/>
      </c>
      <c r="S1145" s="230">
        <f t="shared" si="3"/>
        <v>0</v>
      </c>
      <c r="T1145" s="229" t="str">
        <f>IF($K1145="","",VLOOKUP($K1145,'Tong hop'!$A$10:$K$50000,10,0))</f>
        <v/>
      </c>
      <c r="U1145" s="230" t="str">
        <f>IF($K1145="","",VLOOKUP($K1145,'Tong hop'!$A$10:$K$50000,11,0))</f>
        <v/>
      </c>
      <c r="V1145" s="231">
        <f t="shared" si="4"/>
        <v>0</v>
      </c>
      <c r="W1145" s="231" t="str">
        <f t="shared" si="5"/>
        <v/>
      </c>
      <c r="X1145" s="231">
        <f t="shared" si="6"/>
        <v>0</v>
      </c>
      <c r="Y1145" s="231" t="str">
        <f t="shared" si="7"/>
        <v/>
      </c>
      <c r="Z1145" s="232" t="str">
        <f t="shared" si="8"/>
        <v/>
      </c>
    </row>
    <row r="1146" ht="15.75" customHeight="1">
      <c r="A1146" s="112"/>
      <c r="B1146" s="244"/>
      <c r="C1146" s="245"/>
      <c r="D1146" s="245"/>
      <c r="E1146" s="220" t="str">
        <f>IF($D1146="","",VLOOKUP($D1146,DMKH!$A$9:$D$50006,2,0))</f>
        <v/>
      </c>
      <c r="F1146" s="220" t="str">
        <f>IF($D1146="","",VLOOKUP($D1146,DMKH!$A$9:$D$50006,3,0))</f>
        <v/>
      </c>
      <c r="G1146" s="220" t="str">
        <f>IF($D1146="","",VLOOKUP($D1146,DMKH!$A$9:$D$50006,4,0))</f>
        <v/>
      </c>
      <c r="H1146" s="113"/>
      <c r="I1146" s="113"/>
      <c r="J1146" s="113"/>
      <c r="K1146" s="112"/>
      <c r="L1146" s="224" t="str">
        <f>IF($K1146="","",VLOOKUP($K1146,'Tong hop'!$A$10:$O$50000,2,0))</f>
        <v/>
      </c>
      <c r="M1146" s="225" t="str">
        <f>IF($K1146="","",VLOOKUP($K1146,'Tong hop'!$A$10:$O$50000,3,0))</f>
        <v/>
      </c>
      <c r="N1146" s="246"/>
      <c r="O1146" s="227" t="str">
        <f t="shared" si="2"/>
        <v/>
      </c>
      <c r="P1146" s="158"/>
      <c r="Q1146" s="247"/>
      <c r="R1146" s="229" t="str">
        <f>IF(LEFT(A1146,2)="PX",IF(K1146="",0,VLOOKUP(K1146,'Tong hop'!$N$10:$O$50000,2,0)),"")</f>
        <v/>
      </c>
      <c r="S1146" s="230">
        <f t="shared" si="3"/>
        <v>0</v>
      </c>
      <c r="T1146" s="229" t="str">
        <f>IF($K1146="","",VLOOKUP($K1146,'Tong hop'!$A$10:$K$50000,10,0))</f>
        <v/>
      </c>
      <c r="U1146" s="230" t="str">
        <f>IF($K1146="","",VLOOKUP($K1146,'Tong hop'!$A$10:$K$50000,11,0))</f>
        <v/>
      </c>
      <c r="V1146" s="231">
        <f t="shared" si="4"/>
        <v>0</v>
      </c>
      <c r="W1146" s="231" t="str">
        <f t="shared" si="5"/>
        <v/>
      </c>
      <c r="X1146" s="231">
        <f t="shared" si="6"/>
        <v>0</v>
      </c>
      <c r="Y1146" s="231" t="str">
        <f t="shared" si="7"/>
        <v/>
      </c>
      <c r="Z1146" s="232" t="str">
        <f t="shared" si="8"/>
        <v/>
      </c>
    </row>
    <row r="1147" ht="15.75" customHeight="1">
      <c r="A1147" s="112"/>
      <c r="B1147" s="244"/>
      <c r="C1147" s="245"/>
      <c r="D1147" s="245"/>
      <c r="E1147" s="220" t="str">
        <f>IF($D1147="","",VLOOKUP($D1147,DMKH!$A$9:$D$50006,2,0))</f>
        <v/>
      </c>
      <c r="F1147" s="220" t="str">
        <f>IF($D1147="","",VLOOKUP($D1147,DMKH!$A$9:$D$50006,3,0))</f>
        <v/>
      </c>
      <c r="G1147" s="220" t="str">
        <f>IF($D1147="","",VLOOKUP($D1147,DMKH!$A$9:$D$50006,4,0))</f>
        <v/>
      </c>
      <c r="H1147" s="113"/>
      <c r="I1147" s="113"/>
      <c r="J1147" s="113"/>
      <c r="K1147" s="112"/>
      <c r="L1147" s="224" t="str">
        <f>IF($K1147="","",VLOOKUP($K1147,'Tong hop'!$A$10:$O$50000,2,0))</f>
        <v/>
      </c>
      <c r="M1147" s="225" t="str">
        <f>IF($K1147="","",VLOOKUP($K1147,'Tong hop'!$A$10:$O$50000,3,0))</f>
        <v/>
      </c>
      <c r="N1147" s="246"/>
      <c r="O1147" s="227" t="str">
        <f t="shared" si="2"/>
        <v/>
      </c>
      <c r="P1147" s="158"/>
      <c r="Q1147" s="247"/>
      <c r="R1147" s="229" t="str">
        <f>IF(LEFT(A1147,2)="PX",IF(K1147="",0,VLOOKUP(K1147,'Tong hop'!$N$10:$O$50000,2,0)),"")</f>
        <v/>
      </c>
      <c r="S1147" s="230">
        <f t="shared" si="3"/>
        <v>0</v>
      </c>
      <c r="T1147" s="229" t="str">
        <f>IF($K1147="","",VLOOKUP($K1147,'Tong hop'!$A$10:$K$50000,10,0))</f>
        <v/>
      </c>
      <c r="U1147" s="230" t="str">
        <f>IF($K1147="","",VLOOKUP($K1147,'Tong hop'!$A$10:$K$50000,11,0))</f>
        <v/>
      </c>
      <c r="V1147" s="231">
        <f t="shared" si="4"/>
        <v>0</v>
      </c>
      <c r="W1147" s="231" t="str">
        <f t="shared" si="5"/>
        <v/>
      </c>
      <c r="X1147" s="231">
        <f t="shared" si="6"/>
        <v>0</v>
      </c>
      <c r="Y1147" s="231" t="str">
        <f t="shared" si="7"/>
        <v/>
      </c>
      <c r="Z1147" s="232" t="str">
        <f t="shared" si="8"/>
        <v/>
      </c>
    </row>
    <row r="1148" ht="15.75" customHeight="1">
      <c r="A1148" s="112"/>
      <c r="B1148" s="244"/>
      <c r="C1148" s="245"/>
      <c r="D1148" s="245"/>
      <c r="E1148" s="220" t="str">
        <f>IF($D1148="","",VLOOKUP($D1148,DMKH!$A$9:$D$50006,2,0))</f>
        <v/>
      </c>
      <c r="F1148" s="220" t="str">
        <f>IF($D1148="","",VLOOKUP($D1148,DMKH!$A$9:$D$50006,3,0))</f>
        <v/>
      </c>
      <c r="G1148" s="220" t="str">
        <f>IF($D1148="","",VLOOKUP($D1148,DMKH!$A$9:$D$50006,4,0))</f>
        <v/>
      </c>
      <c r="H1148" s="113"/>
      <c r="I1148" s="113"/>
      <c r="J1148" s="113"/>
      <c r="K1148" s="112"/>
      <c r="L1148" s="224" t="str">
        <f>IF($K1148="","",VLOOKUP($K1148,'Tong hop'!$A$10:$O$50000,2,0))</f>
        <v/>
      </c>
      <c r="M1148" s="225" t="str">
        <f>IF($K1148="","",VLOOKUP($K1148,'Tong hop'!$A$10:$O$50000,3,0))</f>
        <v/>
      </c>
      <c r="N1148" s="246"/>
      <c r="O1148" s="227" t="str">
        <f t="shared" si="2"/>
        <v/>
      </c>
      <c r="P1148" s="158"/>
      <c r="Q1148" s="247"/>
      <c r="R1148" s="229" t="str">
        <f>IF(LEFT(A1148,2)="PX",IF(K1148="",0,VLOOKUP(K1148,'Tong hop'!$N$10:$O$50000,2,0)),"")</f>
        <v/>
      </c>
      <c r="S1148" s="230">
        <f t="shared" si="3"/>
        <v>0</v>
      </c>
      <c r="T1148" s="229" t="str">
        <f>IF($K1148="","",VLOOKUP($K1148,'Tong hop'!$A$10:$K$50000,10,0))</f>
        <v/>
      </c>
      <c r="U1148" s="230" t="str">
        <f>IF($K1148="","",VLOOKUP($K1148,'Tong hop'!$A$10:$K$50000,11,0))</f>
        <v/>
      </c>
      <c r="V1148" s="231">
        <f t="shared" si="4"/>
        <v>0</v>
      </c>
      <c r="W1148" s="231" t="str">
        <f t="shared" si="5"/>
        <v/>
      </c>
      <c r="X1148" s="231">
        <f t="shared" si="6"/>
        <v>0</v>
      </c>
      <c r="Y1148" s="231" t="str">
        <f t="shared" si="7"/>
        <v/>
      </c>
      <c r="Z1148" s="232" t="str">
        <f t="shared" si="8"/>
        <v/>
      </c>
    </row>
    <row r="1149" ht="15.75" customHeight="1">
      <c r="A1149" s="112"/>
      <c r="B1149" s="244"/>
      <c r="C1149" s="245"/>
      <c r="D1149" s="245"/>
      <c r="E1149" s="220" t="str">
        <f>IF($D1149="","",VLOOKUP($D1149,DMKH!$A$9:$D$50006,2,0))</f>
        <v/>
      </c>
      <c r="F1149" s="220" t="str">
        <f>IF($D1149="","",VLOOKUP($D1149,DMKH!$A$9:$D$50006,3,0))</f>
        <v/>
      </c>
      <c r="G1149" s="220" t="str">
        <f>IF($D1149="","",VLOOKUP($D1149,DMKH!$A$9:$D$50006,4,0))</f>
        <v/>
      </c>
      <c r="H1149" s="113"/>
      <c r="I1149" s="113"/>
      <c r="J1149" s="113"/>
      <c r="K1149" s="112"/>
      <c r="L1149" s="224" t="str">
        <f>IF($K1149="","",VLOOKUP($K1149,'Tong hop'!$A$10:$O$50000,2,0))</f>
        <v/>
      </c>
      <c r="M1149" s="225" t="str">
        <f>IF($K1149="","",VLOOKUP($K1149,'Tong hop'!$A$10:$O$50000,3,0))</f>
        <v/>
      </c>
      <c r="N1149" s="246"/>
      <c r="O1149" s="227" t="str">
        <f t="shared" si="2"/>
        <v/>
      </c>
      <c r="P1149" s="158"/>
      <c r="Q1149" s="247"/>
      <c r="R1149" s="229" t="str">
        <f>IF(LEFT(A1149,2)="PX",IF(K1149="",0,VLOOKUP(K1149,'Tong hop'!$N$10:$O$50000,2,0)),"")</f>
        <v/>
      </c>
      <c r="S1149" s="230">
        <f t="shared" si="3"/>
        <v>0</v>
      </c>
      <c r="T1149" s="229" t="str">
        <f>IF($K1149="","",VLOOKUP($K1149,'Tong hop'!$A$10:$K$50000,10,0))</f>
        <v/>
      </c>
      <c r="U1149" s="230" t="str">
        <f>IF($K1149="","",VLOOKUP($K1149,'Tong hop'!$A$10:$K$50000,11,0))</f>
        <v/>
      </c>
      <c r="V1149" s="231">
        <f t="shared" si="4"/>
        <v>0</v>
      </c>
      <c r="W1149" s="231" t="str">
        <f t="shared" si="5"/>
        <v/>
      </c>
      <c r="X1149" s="231">
        <f t="shared" si="6"/>
        <v>0</v>
      </c>
      <c r="Y1149" s="231" t="str">
        <f t="shared" si="7"/>
        <v/>
      </c>
      <c r="Z1149" s="232" t="str">
        <f t="shared" si="8"/>
        <v/>
      </c>
    </row>
    <row r="1150" ht="15.75" customHeight="1">
      <c r="A1150" s="112"/>
      <c r="B1150" s="244"/>
      <c r="C1150" s="245"/>
      <c r="D1150" s="245"/>
      <c r="E1150" s="220" t="str">
        <f>IF($D1150="","",VLOOKUP($D1150,DMKH!$A$9:$D$50006,2,0))</f>
        <v/>
      </c>
      <c r="F1150" s="220" t="str">
        <f>IF($D1150="","",VLOOKUP($D1150,DMKH!$A$9:$D$50006,3,0))</f>
        <v/>
      </c>
      <c r="G1150" s="220" t="str">
        <f>IF($D1150="","",VLOOKUP($D1150,DMKH!$A$9:$D$50006,4,0))</f>
        <v/>
      </c>
      <c r="H1150" s="113"/>
      <c r="I1150" s="113"/>
      <c r="J1150" s="113"/>
      <c r="K1150" s="112"/>
      <c r="L1150" s="224" t="str">
        <f>IF($K1150="","",VLOOKUP($K1150,'Tong hop'!$A$10:$O$50000,2,0))</f>
        <v/>
      </c>
      <c r="M1150" s="225" t="str">
        <f>IF($K1150="","",VLOOKUP($K1150,'Tong hop'!$A$10:$O$50000,3,0))</f>
        <v/>
      </c>
      <c r="N1150" s="246"/>
      <c r="O1150" s="227" t="str">
        <f t="shared" si="2"/>
        <v/>
      </c>
      <c r="P1150" s="158"/>
      <c r="Q1150" s="247"/>
      <c r="R1150" s="229" t="str">
        <f>IF(LEFT(A1150,2)="PX",IF(K1150="",0,VLOOKUP(K1150,'Tong hop'!$N$10:$O$50000,2,0)),"")</f>
        <v/>
      </c>
      <c r="S1150" s="230">
        <f t="shared" si="3"/>
        <v>0</v>
      </c>
      <c r="T1150" s="229" t="str">
        <f>IF($K1150="","",VLOOKUP($K1150,'Tong hop'!$A$10:$K$50000,10,0))</f>
        <v/>
      </c>
      <c r="U1150" s="230" t="str">
        <f>IF($K1150="","",VLOOKUP($K1150,'Tong hop'!$A$10:$K$50000,11,0))</f>
        <v/>
      </c>
      <c r="V1150" s="231">
        <f t="shared" si="4"/>
        <v>0</v>
      </c>
      <c r="W1150" s="231" t="str">
        <f t="shared" si="5"/>
        <v/>
      </c>
      <c r="X1150" s="231">
        <f t="shared" si="6"/>
        <v>0</v>
      </c>
      <c r="Y1150" s="231" t="str">
        <f t="shared" si="7"/>
        <v/>
      </c>
      <c r="Z1150" s="232" t="str">
        <f t="shared" si="8"/>
        <v/>
      </c>
    </row>
    <row r="1151" ht="15.75" customHeight="1">
      <c r="A1151" s="112"/>
      <c r="B1151" s="244"/>
      <c r="C1151" s="245"/>
      <c r="D1151" s="245"/>
      <c r="E1151" s="220" t="str">
        <f>IF($D1151="","",VLOOKUP($D1151,DMKH!$A$9:$D$50006,2,0))</f>
        <v/>
      </c>
      <c r="F1151" s="220" t="str">
        <f>IF($D1151="","",VLOOKUP($D1151,DMKH!$A$9:$D$50006,3,0))</f>
        <v/>
      </c>
      <c r="G1151" s="220" t="str">
        <f>IF($D1151="","",VLOOKUP($D1151,DMKH!$A$9:$D$50006,4,0))</f>
        <v/>
      </c>
      <c r="H1151" s="113"/>
      <c r="I1151" s="113"/>
      <c r="J1151" s="113"/>
      <c r="K1151" s="112"/>
      <c r="L1151" s="224" t="str">
        <f>IF($K1151="","",VLOOKUP($K1151,'Tong hop'!$A$10:$O$50000,2,0))</f>
        <v/>
      </c>
      <c r="M1151" s="225" t="str">
        <f>IF($K1151="","",VLOOKUP($K1151,'Tong hop'!$A$10:$O$50000,3,0))</f>
        <v/>
      </c>
      <c r="N1151" s="246"/>
      <c r="O1151" s="227" t="str">
        <f t="shared" si="2"/>
        <v/>
      </c>
      <c r="P1151" s="158"/>
      <c r="Q1151" s="247"/>
      <c r="R1151" s="229" t="str">
        <f>IF(LEFT(A1151,2)="PX",IF(K1151="",0,VLOOKUP(K1151,'Tong hop'!$N$10:$O$50000,2,0)),"")</f>
        <v/>
      </c>
      <c r="S1151" s="230">
        <f t="shared" si="3"/>
        <v>0</v>
      </c>
      <c r="T1151" s="229" t="str">
        <f>IF($K1151="","",VLOOKUP($K1151,'Tong hop'!$A$10:$K$50000,10,0))</f>
        <v/>
      </c>
      <c r="U1151" s="230" t="str">
        <f>IF($K1151="","",VLOOKUP($K1151,'Tong hop'!$A$10:$K$50000,11,0))</f>
        <v/>
      </c>
      <c r="V1151" s="231">
        <f t="shared" si="4"/>
        <v>0</v>
      </c>
      <c r="W1151" s="231" t="str">
        <f t="shared" si="5"/>
        <v/>
      </c>
      <c r="X1151" s="231">
        <f t="shared" si="6"/>
        <v>0</v>
      </c>
      <c r="Y1151" s="231" t="str">
        <f t="shared" si="7"/>
        <v/>
      </c>
      <c r="Z1151" s="232" t="str">
        <f t="shared" si="8"/>
        <v/>
      </c>
    </row>
    <row r="1152" ht="15.75" customHeight="1">
      <c r="A1152" s="112"/>
      <c r="B1152" s="244"/>
      <c r="C1152" s="245"/>
      <c r="D1152" s="245"/>
      <c r="E1152" s="220" t="str">
        <f>IF($D1152="","",VLOOKUP($D1152,DMKH!$A$9:$D$50006,2,0))</f>
        <v/>
      </c>
      <c r="F1152" s="220" t="str">
        <f>IF($D1152="","",VLOOKUP($D1152,DMKH!$A$9:$D$50006,3,0))</f>
        <v/>
      </c>
      <c r="G1152" s="220" t="str">
        <f>IF($D1152="","",VLOOKUP($D1152,DMKH!$A$9:$D$50006,4,0))</f>
        <v/>
      </c>
      <c r="H1152" s="113"/>
      <c r="I1152" s="113"/>
      <c r="J1152" s="113"/>
      <c r="K1152" s="112"/>
      <c r="L1152" s="224" t="str">
        <f>IF($K1152="","",VLOOKUP($K1152,'Tong hop'!$A$10:$O$50000,2,0))</f>
        <v/>
      </c>
      <c r="M1152" s="225" t="str">
        <f>IF($K1152="","",VLOOKUP($K1152,'Tong hop'!$A$10:$O$50000,3,0))</f>
        <v/>
      </c>
      <c r="N1152" s="246"/>
      <c r="O1152" s="227" t="str">
        <f t="shared" si="2"/>
        <v/>
      </c>
      <c r="P1152" s="158"/>
      <c r="Q1152" s="247"/>
      <c r="R1152" s="229" t="str">
        <f>IF(LEFT(A1152,2)="PX",IF(K1152="",0,VLOOKUP(K1152,'Tong hop'!$N$10:$O$50000,2,0)),"")</f>
        <v/>
      </c>
      <c r="S1152" s="230">
        <f t="shared" si="3"/>
        <v>0</v>
      </c>
      <c r="T1152" s="229" t="str">
        <f>IF($K1152="","",VLOOKUP($K1152,'Tong hop'!$A$10:$K$50000,10,0))</f>
        <v/>
      </c>
      <c r="U1152" s="230" t="str">
        <f>IF($K1152="","",VLOOKUP($K1152,'Tong hop'!$A$10:$K$50000,11,0))</f>
        <v/>
      </c>
      <c r="V1152" s="231">
        <f t="shared" si="4"/>
        <v>0</v>
      </c>
      <c r="W1152" s="231" t="str">
        <f t="shared" si="5"/>
        <v/>
      </c>
      <c r="X1152" s="231">
        <f t="shared" si="6"/>
        <v>0</v>
      </c>
      <c r="Y1152" s="231" t="str">
        <f t="shared" si="7"/>
        <v/>
      </c>
      <c r="Z1152" s="232" t="str">
        <f t="shared" si="8"/>
        <v/>
      </c>
    </row>
    <row r="1153" ht="15.75" customHeight="1">
      <c r="A1153" s="112"/>
      <c r="B1153" s="244"/>
      <c r="C1153" s="245"/>
      <c r="D1153" s="245"/>
      <c r="E1153" s="220" t="str">
        <f>IF($D1153="","",VLOOKUP($D1153,DMKH!$A$9:$D$50006,2,0))</f>
        <v/>
      </c>
      <c r="F1153" s="220" t="str">
        <f>IF($D1153="","",VLOOKUP($D1153,DMKH!$A$9:$D$50006,3,0))</f>
        <v/>
      </c>
      <c r="G1153" s="220" t="str">
        <f>IF($D1153="","",VLOOKUP($D1153,DMKH!$A$9:$D$50006,4,0))</f>
        <v/>
      </c>
      <c r="H1153" s="113"/>
      <c r="I1153" s="113"/>
      <c r="J1153" s="113"/>
      <c r="K1153" s="112"/>
      <c r="L1153" s="224" t="str">
        <f>IF($K1153="","",VLOOKUP($K1153,'Tong hop'!$A$10:$O$50000,2,0))</f>
        <v/>
      </c>
      <c r="M1153" s="225" t="str">
        <f>IF($K1153="","",VLOOKUP($K1153,'Tong hop'!$A$10:$O$50000,3,0))</f>
        <v/>
      </c>
      <c r="N1153" s="246"/>
      <c r="O1153" s="227" t="str">
        <f t="shared" si="2"/>
        <v/>
      </c>
      <c r="P1153" s="158"/>
      <c r="Q1153" s="247"/>
      <c r="R1153" s="229" t="str">
        <f>IF(LEFT(A1153,2)="PX",IF(K1153="",0,VLOOKUP(K1153,'Tong hop'!$N$10:$O$50000,2,0)),"")</f>
        <v/>
      </c>
      <c r="S1153" s="230">
        <f t="shared" si="3"/>
        <v>0</v>
      </c>
      <c r="T1153" s="229" t="str">
        <f>IF($K1153="","",VLOOKUP($K1153,'Tong hop'!$A$10:$K$50000,10,0))</f>
        <v/>
      </c>
      <c r="U1153" s="230" t="str">
        <f>IF($K1153="","",VLOOKUP($K1153,'Tong hop'!$A$10:$K$50000,11,0))</f>
        <v/>
      </c>
      <c r="V1153" s="231">
        <f t="shared" si="4"/>
        <v>0</v>
      </c>
      <c r="W1153" s="231" t="str">
        <f t="shared" si="5"/>
        <v/>
      </c>
      <c r="X1153" s="231">
        <f t="shared" si="6"/>
        <v>0</v>
      </c>
      <c r="Y1153" s="231" t="str">
        <f t="shared" si="7"/>
        <v/>
      </c>
      <c r="Z1153" s="232" t="str">
        <f t="shared" si="8"/>
        <v/>
      </c>
    </row>
    <row r="1154" ht="15.75" customHeight="1">
      <c r="A1154" s="112"/>
      <c r="B1154" s="244"/>
      <c r="C1154" s="245"/>
      <c r="D1154" s="245"/>
      <c r="E1154" s="220" t="str">
        <f>IF($D1154="","",VLOOKUP($D1154,DMKH!$A$9:$D$50006,2,0))</f>
        <v/>
      </c>
      <c r="F1154" s="220" t="str">
        <f>IF($D1154="","",VLOOKUP($D1154,DMKH!$A$9:$D$50006,3,0))</f>
        <v/>
      </c>
      <c r="G1154" s="220" t="str">
        <f>IF($D1154="","",VLOOKUP($D1154,DMKH!$A$9:$D$50006,4,0))</f>
        <v/>
      </c>
      <c r="H1154" s="113"/>
      <c r="I1154" s="113"/>
      <c r="J1154" s="113"/>
      <c r="K1154" s="112"/>
      <c r="L1154" s="224" t="str">
        <f>IF($K1154="","",VLOOKUP($K1154,'Tong hop'!$A$10:$O$50000,2,0))</f>
        <v/>
      </c>
      <c r="M1154" s="225" t="str">
        <f>IF($K1154="","",VLOOKUP($K1154,'Tong hop'!$A$10:$O$50000,3,0))</f>
        <v/>
      </c>
      <c r="N1154" s="246"/>
      <c r="O1154" s="227" t="str">
        <f t="shared" si="2"/>
        <v/>
      </c>
      <c r="P1154" s="158"/>
      <c r="Q1154" s="247"/>
      <c r="R1154" s="229" t="str">
        <f>IF(LEFT(A1154,2)="PX",IF(K1154="",0,VLOOKUP(K1154,'Tong hop'!$N$10:$O$50000,2,0)),"")</f>
        <v/>
      </c>
      <c r="S1154" s="230">
        <f t="shared" si="3"/>
        <v>0</v>
      </c>
      <c r="T1154" s="229" t="str">
        <f>IF($K1154="","",VLOOKUP($K1154,'Tong hop'!$A$10:$K$50000,10,0))</f>
        <v/>
      </c>
      <c r="U1154" s="230" t="str">
        <f>IF($K1154="","",VLOOKUP($K1154,'Tong hop'!$A$10:$K$50000,11,0))</f>
        <v/>
      </c>
      <c r="V1154" s="231">
        <f t="shared" si="4"/>
        <v>0</v>
      </c>
      <c r="W1154" s="231" t="str">
        <f t="shared" si="5"/>
        <v/>
      </c>
      <c r="X1154" s="231">
        <f t="shared" si="6"/>
        <v>0</v>
      </c>
      <c r="Y1154" s="231" t="str">
        <f t="shared" si="7"/>
        <v/>
      </c>
      <c r="Z1154" s="232" t="str">
        <f t="shared" si="8"/>
        <v/>
      </c>
    </row>
    <row r="1155" ht="15.75" customHeight="1">
      <c r="A1155" s="112"/>
      <c r="B1155" s="244"/>
      <c r="C1155" s="245"/>
      <c r="D1155" s="245"/>
      <c r="E1155" s="220" t="str">
        <f>IF($D1155="","",VLOOKUP($D1155,DMKH!$A$9:$D$50006,2,0))</f>
        <v/>
      </c>
      <c r="F1155" s="220" t="str">
        <f>IF($D1155="","",VLOOKUP($D1155,DMKH!$A$9:$D$50006,3,0))</f>
        <v/>
      </c>
      <c r="G1155" s="220" t="str">
        <f>IF($D1155="","",VLOOKUP($D1155,DMKH!$A$9:$D$50006,4,0))</f>
        <v/>
      </c>
      <c r="H1155" s="113"/>
      <c r="I1155" s="113"/>
      <c r="J1155" s="113"/>
      <c r="K1155" s="112"/>
      <c r="L1155" s="224" t="str">
        <f>IF($K1155="","",VLOOKUP($K1155,'Tong hop'!$A$10:$O$50000,2,0))</f>
        <v/>
      </c>
      <c r="M1155" s="225" t="str">
        <f>IF($K1155="","",VLOOKUP($K1155,'Tong hop'!$A$10:$O$50000,3,0))</f>
        <v/>
      </c>
      <c r="N1155" s="246"/>
      <c r="O1155" s="227" t="str">
        <f t="shared" si="2"/>
        <v/>
      </c>
      <c r="P1155" s="158"/>
      <c r="Q1155" s="247"/>
      <c r="R1155" s="229" t="str">
        <f>IF(LEFT(A1155,2)="PX",IF(K1155="",0,VLOOKUP(K1155,'Tong hop'!$N$10:$O$50000,2,0)),"")</f>
        <v/>
      </c>
      <c r="S1155" s="230">
        <f t="shared" si="3"/>
        <v>0</v>
      </c>
      <c r="T1155" s="229" t="str">
        <f>IF($K1155="","",VLOOKUP($K1155,'Tong hop'!$A$10:$K$50000,10,0))</f>
        <v/>
      </c>
      <c r="U1155" s="230" t="str">
        <f>IF($K1155="","",VLOOKUP($K1155,'Tong hop'!$A$10:$K$50000,11,0))</f>
        <v/>
      </c>
      <c r="V1155" s="231">
        <f t="shared" si="4"/>
        <v>0</v>
      </c>
      <c r="W1155" s="231" t="str">
        <f t="shared" si="5"/>
        <v/>
      </c>
      <c r="X1155" s="231">
        <f t="shared" si="6"/>
        <v>0</v>
      </c>
      <c r="Y1155" s="231" t="str">
        <f t="shared" si="7"/>
        <v/>
      </c>
      <c r="Z1155" s="232" t="str">
        <f t="shared" si="8"/>
        <v/>
      </c>
    </row>
    <row r="1156" ht="15.75" customHeight="1">
      <c r="A1156" s="112"/>
      <c r="B1156" s="244"/>
      <c r="C1156" s="245"/>
      <c r="D1156" s="245"/>
      <c r="E1156" s="220" t="str">
        <f>IF($D1156="","",VLOOKUP($D1156,DMKH!$A$9:$D$50006,2,0))</f>
        <v/>
      </c>
      <c r="F1156" s="220" t="str">
        <f>IF($D1156="","",VLOOKUP($D1156,DMKH!$A$9:$D$50006,3,0))</f>
        <v/>
      </c>
      <c r="G1156" s="220" t="str">
        <f>IF($D1156="","",VLOOKUP($D1156,DMKH!$A$9:$D$50006,4,0))</f>
        <v/>
      </c>
      <c r="H1156" s="113"/>
      <c r="I1156" s="113"/>
      <c r="J1156" s="113"/>
      <c r="K1156" s="112"/>
      <c r="L1156" s="224" t="str">
        <f>IF($K1156="","",VLOOKUP($K1156,'Tong hop'!$A$10:$O$50000,2,0))</f>
        <v/>
      </c>
      <c r="M1156" s="225" t="str">
        <f>IF($K1156="","",VLOOKUP($K1156,'Tong hop'!$A$10:$O$50000,3,0))</f>
        <v/>
      </c>
      <c r="N1156" s="246"/>
      <c r="O1156" s="227" t="str">
        <f t="shared" si="2"/>
        <v/>
      </c>
      <c r="P1156" s="158"/>
      <c r="Q1156" s="247"/>
      <c r="R1156" s="229" t="str">
        <f>IF(LEFT(A1156,2)="PX",IF(K1156="",0,VLOOKUP(K1156,'Tong hop'!$N$10:$O$50000,2,0)),"")</f>
        <v/>
      </c>
      <c r="S1156" s="230">
        <f t="shared" si="3"/>
        <v>0</v>
      </c>
      <c r="T1156" s="229" t="str">
        <f>IF($K1156="","",VLOOKUP($K1156,'Tong hop'!$A$10:$K$50000,10,0))</f>
        <v/>
      </c>
      <c r="U1156" s="230" t="str">
        <f>IF($K1156="","",VLOOKUP($K1156,'Tong hop'!$A$10:$K$50000,11,0))</f>
        <v/>
      </c>
      <c r="V1156" s="231">
        <f t="shared" si="4"/>
        <v>0</v>
      </c>
      <c r="W1156" s="231" t="str">
        <f t="shared" si="5"/>
        <v/>
      </c>
      <c r="X1156" s="231">
        <f t="shared" si="6"/>
        <v>0</v>
      </c>
      <c r="Y1156" s="231" t="str">
        <f t="shared" si="7"/>
        <v/>
      </c>
      <c r="Z1156" s="232" t="str">
        <f t="shared" si="8"/>
        <v/>
      </c>
    </row>
    <row r="1157" ht="15.75" customHeight="1">
      <c r="A1157" s="112"/>
      <c r="B1157" s="244"/>
      <c r="C1157" s="245"/>
      <c r="D1157" s="245"/>
      <c r="E1157" s="220" t="str">
        <f>IF($D1157="","",VLOOKUP($D1157,DMKH!$A$9:$D$50006,2,0))</f>
        <v/>
      </c>
      <c r="F1157" s="220" t="str">
        <f>IF($D1157="","",VLOOKUP($D1157,DMKH!$A$9:$D$50006,3,0))</f>
        <v/>
      </c>
      <c r="G1157" s="220" t="str">
        <f>IF($D1157="","",VLOOKUP($D1157,DMKH!$A$9:$D$50006,4,0))</f>
        <v/>
      </c>
      <c r="H1157" s="113"/>
      <c r="I1157" s="113"/>
      <c r="J1157" s="113"/>
      <c r="K1157" s="112"/>
      <c r="L1157" s="224" t="str">
        <f>IF($K1157="","",VLOOKUP($K1157,'Tong hop'!$A$10:$O$50000,2,0))</f>
        <v/>
      </c>
      <c r="M1157" s="225" t="str">
        <f>IF($K1157="","",VLOOKUP($K1157,'Tong hop'!$A$10:$O$50000,3,0))</f>
        <v/>
      </c>
      <c r="N1157" s="246"/>
      <c r="O1157" s="227" t="str">
        <f t="shared" si="2"/>
        <v/>
      </c>
      <c r="P1157" s="158"/>
      <c r="Q1157" s="247"/>
      <c r="R1157" s="229" t="str">
        <f>IF(LEFT(A1157,2)="PX",IF(K1157="",0,VLOOKUP(K1157,'Tong hop'!$N$10:$O$50000,2,0)),"")</f>
        <v/>
      </c>
      <c r="S1157" s="230">
        <f t="shared" si="3"/>
        <v>0</v>
      </c>
      <c r="T1157" s="229" t="str">
        <f>IF($K1157="","",VLOOKUP($K1157,'Tong hop'!$A$10:$K$50000,10,0))</f>
        <v/>
      </c>
      <c r="U1157" s="230" t="str">
        <f>IF($K1157="","",VLOOKUP($K1157,'Tong hop'!$A$10:$K$50000,11,0))</f>
        <v/>
      </c>
      <c r="V1157" s="231">
        <f t="shared" si="4"/>
        <v>0</v>
      </c>
      <c r="W1157" s="231" t="str">
        <f t="shared" si="5"/>
        <v/>
      </c>
      <c r="X1157" s="231">
        <f t="shared" si="6"/>
        <v>0</v>
      </c>
      <c r="Y1157" s="231" t="str">
        <f t="shared" si="7"/>
        <v/>
      </c>
      <c r="Z1157" s="232" t="str">
        <f t="shared" si="8"/>
        <v/>
      </c>
    </row>
    <row r="1158" ht="15.75" customHeight="1">
      <c r="A1158" s="112"/>
      <c r="B1158" s="244"/>
      <c r="C1158" s="245"/>
      <c r="D1158" s="245"/>
      <c r="E1158" s="220" t="str">
        <f>IF($D1158="","",VLOOKUP($D1158,DMKH!$A$9:$D$50006,2,0))</f>
        <v/>
      </c>
      <c r="F1158" s="220" t="str">
        <f>IF($D1158="","",VLOOKUP($D1158,DMKH!$A$9:$D$50006,3,0))</f>
        <v/>
      </c>
      <c r="G1158" s="220" t="str">
        <f>IF($D1158="","",VLOOKUP($D1158,DMKH!$A$9:$D$50006,4,0))</f>
        <v/>
      </c>
      <c r="H1158" s="113"/>
      <c r="I1158" s="113"/>
      <c r="J1158" s="113"/>
      <c r="K1158" s="112"/>
      <c r="L1158" s="224" t="str">
        <f>IF($K1158="","",VLOOKUP($K1158,'Tong hop'!$A$10:$O$50000,2,0))</f>
        <v/>
      </c>
      <c r="M1158" s="225" t="str">
        <f>IF($K1158="","",VLOOKUP($K1158,'Tong hop'!$A$10:$O$50000,3,0))</f>
        <v/>
      </c>
      <c r="N1158" s="246"/>
      <c r="O1158" s="227" t="str">
        <f t="shared" si="2"/>
        <v/>
      </c>
      <c r="P1158" s="158"/>
      <c r="Q1158" s="247"/>
      <c r="R1158" s="229" t="str">
        <f>IF(LEFT(A1158,2)="PX",IF(K1158="",0,VLOOKUP(K1158,'Tong hop'!$N$10:$O$50000,2,0)),"")</f>
        <v/>
      </c>
      <c r="S1158" s="230">
        <f t="shared" si="3"/>
        <v>0</v>
      </c>
      <c r="T1158" s="229" t="str">
        <f>IF($K1158="","",VLOOKUP($K1158,'Tong hop'!$A$10:$K$50000,10,0))</f>
        <v/>
      </c>
      <c r="U1158" s="230" t="str">
        <f>IF($K1158="","",VLOOKUP($K1158,'Tong hop'!$A$10:$K$50000,11,0))</f>
        <v/>
      </c>
      <c r="V1158" s="231">
        <f t="shared" si="4"/>
        <v>0</v>
      </c>
      <c r="W1158" s="231" t="str">
        <f t="shared" si="5"/>
        <v/>
      </c>
      <c r="X1158" s="231">
        <f t="shared" si="6"/>
        <v>0</v>
      </c>
      <c r="Y1158" s="231" t="str">
        <f t="shared" si="7"/>
        <v/>
      </c>
      <c r="Z1158" s="232" t="str">
        <f t="shared" si="8"/>
        <v/>
      </c>
    </row>
    <row r="1159" ht="15.75" customHeight="1">
      <c r="A1159" s="112"/>
      <c r="B1159" s="244"/>
      <c r="C1159" s="245"/>
      <c r="D1159" s="245"/>
      <c r="E1159" s="220" t="str">
        <f>IF($D1159="","",VLOOKUP($D1159,DMKH!$A$9:$D$50006,2,0))</f>
        <v/>
      </c>
      <c r="F1159" s="220" t="str">
        <f>IF($D1159="","",VLOOKUP($D1159,DMKH!$A$9:$D$50006,3,0))</f>
        <v/>
      </c>
      <c r="G1159" s="220" t="str">
        <f>IF($D1159="","",VLOOKUP($D1159,DMKH!$A$9:$D$50006,4,0))</f>
        <v/>
      </c>
      <c r="H1159" s="113"/>
      <c r="I1159" s="113"/>
      <c r="J1159" s="113"/>
      <c r="K1159" s="112"/>
      <c r="L1159" s="224" t="str">
        <f>IF($K1159="","",VLOOKUP($K1159,'Tong hop'!$A$10:$O$50000,2,0))</f>
        <v/>
      </c>
      <c r="M1159" s="225" t="str">
        <f>IF($K1159="","",VLOOKUP($K1159,'Tong hop'!$A$10:$O$50000,3,0))</f>
        <v/>
      </c>
      <c r="N1159" s="246"/>
      <c r="O1159" s="227" t="str">
        <f t="shared" si="2"/>
        <v/>
      </c>
      <c r="P1159" s="158"/>
      <c r="Q1159" s="247"/>
      <c r="R1159" s="229" t="str">
        <f>IF(LEFT(A1159,2)="PX",IF(K1159="",0,VLOOKUP(K1159,'Tong hop'!$N$10:$O$50000,2,0)),"")</f>
        <v/>
      </c>
      <c r="S1159" s="230">
        <f t="shared" si="3"/>
        <v>0</v>
      </c>
      <c r="T1159" s="229" t="str">
        <f>IF($K1159="","",VLOOKUP($K1159,'Tong hop'!$A$10:$K$50000,10,0))</f>
        <v/>
      </c>
      <c r="U1159" s="230" t="str">
        <f>IF($K1159="","",VLOOKUP($K1159,'Tong hop'!$A$10:$K$50000,11,0))</f>
        <v/>
      </c>
      <c r="V1159" s="231">
        <f t="shared" si="4"/>
        <v>0</v>
      </c>
      <c r="W1159" s="231" t="str">
        <f t="shared" si="5"/>
        <v/>
      </c>
      <c r="X1159" s="231">
        <f t="shared" si="6"/>
        <v>0</v>
      </c>
      <c r="Y1159" s="231" t="str">
        <f t="shared" si="7"/>
        <v/>
      </c>
      <c r="Z1159" s="232" t="str">
        <f t="shared" si="8"/>
        <v/>
      </c>
    </row>
    <row r="1160" ht="15.75" customHeight="1">
      <c r="A1160" s="112"/>
      <c r="B1160" s="244"/>
      <c r="C1160" s="245"/>
      <c r="D1160" s="245"/>
      <c r="E1160" s="220" t="str">
        <f>IF($D1160="","",VLOOKUP($D1160,DMKH!$A$9:$D$50006,2,0))</f>
        <v/>
      </c>
      <c r="F1160" s="220" t="str">
        <f>IF($D1160="","",VLOOKUP($D1160,DMKH!$A$9:$D$50006,3,0))</f>
        <v/>
      </c>
      <c r="G1160" s="220" t="str">
        <f>IF($D1160="","",VLOOKUP($D1160,DMKH!$A$9:$D$50006,4,0))</f>
        <v/>
      </c>
      <c r="H1160" s="113"/>
      <c r="I1160" s="113"/>
      <c r="J1160" s="113"/>
      <c r="K1160" s="112"/>
      <c r="L1160" s="224" t="str">
        <f>IF($K1160="","",VLOOKUP($K1160,'Tong hop'!$A$10:$O$50000,2,0))</f>
        <v/>
      </c>
      <c r="M1160" s="225" t="str">
        <f>IF($K1160="","",VLOOKUP($K1160,'Tong hop'!$A$10:$O$50000,3,0))</f>
        <v/>
      </c>
      <c r="N1160" s="246"/>
      <c r="O1160" s="227" t="str">
        <f t="shared" si="2"/>
        <v/>
      </c>
      <c r="P1160" s="158"/>
      <c r="Q1160" s="247"/>
      <c r="R1160" s="229" t="str">
        <f>IF(LEFT(A1160,2)="PX",IF(K1160="",0,VLOOKUP(K1160,'Tong hop'!$N$10:$O$50000,2,0)),"")</f>
        <v/>
      </c>
      <c r="S1160" s="230">
        <f t="shared" si="3"/>
        <v>0</v>
      </c>
      <c r="T1160" s="229" t="str">
        <f>IF($K1160="","",VLOOKUP($K1160,'Tong hop'!$A$10:$K$50000,10,0))</f>
        <v/>
      </c>
      <c r="U1160" s="230" t="str">
        <f>IF($K1160="","",VLOOKUP($K1160,'Tong hop'!$A$10:$K$50000,11,0))</f>
        <v/>
      </c>
      <c r="V1160" s="231">
        <f t="shared" si="4"/>
        <v>0</v>
      </c>
      <c r="W1160" s="231" t="str">
        <f t="shared" si="5"/>
        <v/>
      </c>
      <c r="X1160" s="231">
        <f t="shared" si="6"/>
        <v>0</v>
      </c>
      <c r="Y1160" s="231" t="str">
        <f t="shared" si="7"/>
        <v/>
      </c>
      <c r="Z1160" s="232" t="str">
        <f t="shared" si="8"/>
        <v/>
      </c>
    </row>
    <row r="1161" ht="15.75" customHeight="1">
      <c r="A1161" s="112"/>
      <c r="B1161" s="244"/>
      <c r="C1161" s="245"/>
      <c r="D1161" s="245"/>
      <c r="E1161" s="220" t="str">
        <f>IF($D1161="","",VLOOKUP($D1161,DMKH!$A$9:$D$50006,2,0))</f>
        <v/>
      </c>
      <c r="F1161" s="220" t="str">
        <f>IF($D1161="","",VLOOKUP($D1161,DMKH!$A$9:$D$50006,3,0))</f>
        <v/>
      </c>
      <c r="G1161" s="220" t="str">
        <f>IF($D1161="","",VLOOKUP($D1161,DMKH!$A$9:$D$50006,4,0))</f>
        <v/>
      </c>
      <c r="H1161" s="113"/>
      <c r="I1161" s="113"/>
      <c r="J1161" s="113"/>
      <c r="K1161" s="112"/>
      <c r="L1161" s="224" t="str">
        <f>IF($K1161="","",VLOOKUP($K1161,'Tong hop'!$A$10:$O$50000,2,0))</f>
        <v/>
      </c>
      <c r="M1161" s="225" t="str">
        <f>IF($K1161="","",VLOOKUP($K1161,'Tong hop'!$A$10:$O$50000,3,0))</f>
        <v/>
      </c>
      <c r="N1161" s="246"/>
      <c r="O1161" s="227" t="str">
        <f t="shared" si="2"/>
        <v/>
      </c>
      <c r="P1161" s="158"/>
      <c r="Q1161" s="247"/>
      <c r="R1161" s="229" t="str">
        <f>IF(LEFT(A1161,2)="PX",IF(K1161="",0,VLOOKUP(K1161,'Tong hop'!$N$10:$O$50000,2,0)),"")</f>
        <v/>
      </c>
      <c r="S1161" s="230">
        <f t="shared" si="3"/>
        <v>0</v>
      </c>
      <c r="T1161" s="229" t="str">
        <f>IF($K1161="","",VLOOKUP($K1161,'Tong hop'!$A$10:$K$50000,10,0))</f>
        <v/>
      </c>
      <c r="U1161" s="230" t="str">
        <f>IF($K1161="","",VLOOKUP($K1161,'Tong hop'!$A$10:$K$50000,11,0))</f>
        <v/>
      </c>
      <c r="V1161" s="231">
        <f t="shared" si="4"/>
        <v>0</v>
      </c>
      <c r="W1161" s="231" t="str">
        <f t="shared" si="5"/>
        <v/>
      </c>
      <c r="X1161" s="231">
        <f t="shared" si="6"/>
        <v>0</v>
      </c>
      <c r="Y1161" s="231" t="str">
        <f t="shared" si="7"/>
        <v/>
      </c>
      <c r="Z1161" s="232" t="str">
        <f t="shared" si="8"/>
        <v/>
      </c>
    </row>
    <row r="1162" ht="15.75" customHeight="1">
      <c r="A1162" s="112"/>
      <c r="B1162" s="244"/>
      <c r="C1162" s="245"/>
      <c r="D1162" s="245"/>
      <c r="E1162" s="220" t="str">
        <f>IF($D1162="","",VLOOKUP($D1162,DMKH!$A$9:$D$50006,2,0))</f>
        <v/>
      </c>
      <c r="F1162" s="220" t="str">
        <f>IF($D1162="","",VLOOKUP($D1162,DMKH!$A$9:$D$50006,3,0))</f>
        <v/>
      </c>
      <c r="G1162" s="220" t="str">
        <f>IF($D1162="","",VLOOKUP($D1162,DMKH!$A$9:$D$50006,4,0))</f>
        <v/>
      </c>
      <c r="H1162" s="113"/>
      <c r="I1162" s="113"/>
      <c r="J1162" s="113"/>
      <c r="K1162" s="112"/>
      <c r="L1162" s="224" t="str">
        <f>IF($K1162="","",VLOOKUP($K1162,'Tong hop'!$A$10:$O$50000,2,0))</f>
        <v/>
      </c>
      <c r="M1162" s="225" t="str">
        <f>IF($K1162="","",VLOOKUP($K1162,'Tong hop'!$A$10:$O$50000,3,0))</f>
        <v/>
      </c>
      <c r="N1162" s="246"/>
      <c r="O1162" s="227" t="str">
        <f t="shared" si="2"/>
        <v/>
      </c>
      <c r="P1162" s="158"/>
      <c r="Q1162" s="247"/>
      <c r="R1162" s="229" t="str">
        <f>IF(LEFT(A1162,2)="PX",IF(K1162="",0,VLOOKUP(K1162,'Tong hop'!$N$10:$O$50000,2,0)),"")</f>
        <v/>
      </c>
      <c r="S1162" s="230">
        <f t="shared" si="3"/>
        <v>0</v>
      </c>
      <c r="T1162" s="229" t="str">
        <f>IF($K1162="","",VLOOKUP($K1162,'Tong hop'!$A$10:$K$50000,10,0))</f>
        <v/>
      </c>
      <c r="U1162" s="230" t="str">
        <f>IF($K1162="","",VLOOKUP($K1162,'Tong hop'!$A$10:$K$50000,11,0))</f>
        <v/>
      </c>
      <c r="V1162" s="231">
        <f t="shared" si="4"/>
        <v>0</v>
      </c>
      <c r="W1162" s="231" t="str">
        <f t="shared" si="5"/>
        <v/>
      </c>
      <c r="X1162" s="231">
        <f t="shared" si="6"/>
        <v>0</v>
      </c>
      <c r="Y1162" s="231" t="str">
        <f t="shared" si="7"/>
        <v/>
      </c>
      <c r="Z1162" s="232" t="str">
        <f t="shared" si="8"/>
        <v/>
      </c>
    </row>
    <row r="1163" ht="15.75" customHeight="1">
      <c r="A1163" s="112"/>
      <c r="B1163" s="244"/>
      <c r="C1163" s="245"/>
      <c r="D1163" s="245"/>
      <c r="E1163" s="220" t="str">
        <f>IF($D1163="","",VLOOKUP($D1163,DMKH!$A$9:$D$50006,2,0))</f>
        <v/>
      </c>
      <c r="F1163" s="220" t="str">
        <f>IF($D1163="","",VLOOKUP($D1163,DMKH!$A$9:$D$50006,3,0))</f>
        <v/>
      </c>
      <c r="G1163" s="220" t="str">
        <f>IF($D1163="","",VLOOKUP($D1163,DMKH!$A$9:$D$50006,4,0))</f>
        <v/>
      </c>
      <c r="H1163" s="113"/>
      <c r="I1163" s="113"/>
      <c r="J1163" s="113"/>
      <c r="K1163" s="112"/>
      <c r="L1163" s="224" t="str">
        <f>IF($K1163="","",VLOOKUP($K1163,'Tong hop'!$A$10:$O$50000,2,0))</f>
        <v/>
      </c>
      <c r="M1163" s="225" t="str">
        <f>IF($K1163="","",VLOOKUP($K1163,'Tong hop'!$A$10:$O$50000,3,0))</f>
        <v/>
      </c>
      <c r="N1163" s="246"/>
      <c r="O1163" s="227" t="str">
        <f t="shared" si="2"/>
        <v/>
      </c>
      <c r="P1163" s="158"/>
      <c r="Q1163" s="247"/>
      <c r="R1163" s="229" t="str">
        <f>IF(LEFT(A1163,2)="PX",IF(K1163="",0,VLOOKUP(K1163,'Tong hop'!$N$10:$O$50000,2,0)),"")</f>
        <v/>
      </c>
      <c r="S1163" s="230">
        <f t="shared" si="3"/>
        <v>0</v>
      </c>
      <c r="T1163" s="229" t="str">
        <f>IF($K1163="","",VLOOKUP($K1163,'Tong hop'!$A$10:$K$50000,10,0))</f>
        <v/>
      </c>
      <c r="U1163" s="230" t="str">
        <f>IF($K1163="","",VLOOKUP($K1163,'Tong hop'!$A$10:$K$50000,11,0))</f>
        <v/>
      </c>
      <c r="V1163" s="231">
        <f t="shared" si="4"/>
        <v>0</v>
      </c>
      <c r="W1163" s="231" t="str">
        <f t="shared" si="5"/>
        <v/>
      </c>
      <c r="X1163" s="231">
        <f t="shared" si="6"/>
        <v>0</v>
      </c>
      <c r="Y1163" s="231" t="str">
        <f t="shared" si="7"/>
        <v/>
      </c>
      <c r="Z1163" s="232" t="str">
        <f t="shared" si="8"/>
        <v/>
      </c>
    </row>
    <row r="1164" ht="15.75" customHeight="1">
      <c r="A1164" s="112"/>
      <c r="B1164" s="244"/>
      <c r="C1164" s="245"/>
      <c r="D1164" s="245"/>
      <c r="E1164" s="220" t="str">
        <f>IF($D1164="","",VLOOKUP($D1164,DMKH!$A$9:$D$50006,2,0))</f>
        <v/>
      </c>
      <c r="F1164" s="220" t="str">
        <f>IF($D1164="","",VLOOKUP($D1164,DMKH!$A$9:$D$50006,3,0))</f>
        <v/>
      </c>
      <c r="G1164" s="220" t="str">
        <f>IF($D1164="","",VLOOKUP($D1164,DMKH!$A$9:$D$50006,4,0))</f>
        <v/>
      </c>
      <c r="H1164" s="113"/>
      <c r="I1164" s="113"/>
      <c r="J1164" s="113"/>
      <c r="K1164" s="112"/>
      <c r="L1164" s="224" t="str">
        <f>IF($K1164="","",VLOOKUP($K1164,'Tong hop'!$A$10:$O$50000,2,0))</f>
        <v/>
      </c>
      <c r="M1164" s="225" t="str">
        <f>IF($K1164="","",VLOOKUP($K1164,'Tong hop'!$A$10:$O$50000,3,0))</f>
        <v/>
      </c>
      <c r="N1164" s="246"/>
      <c r="O1164" s="227" t="str">
        <f t="shared" si="2"/>
        <v/>
      </c>
      <c r="P1164" s="158"/>
      <c r="Q1164" s="247"/>
      <c r="R1164" s="229" t="str">
        <f>IF(LEFT(A1164,2)="PX",IF(K1164="",0,VLOOKUP(K1164,'Tong hop'!$N$10:$O$50000,2,0)),"")</f>
        <v/>
      </c>
      <c r="S1164" s="230">
        <f t="shared" si="3"/>
        <v>0</v>
      </c>
      <c r="T1164" s="229" t="str">
        <f>IF($K1164="","",VLOOKUP($K1164,'Tong hop'!$A$10:$K$50000,10,0))</f>
        <v/>
      </c>
      <c r="U1164" s="230" t="str">
        <f>IF($K1164="","",VLOOKUP($K1164,'Tong hop'!$A$10:$K$50000,11,0))</f>
        <v/>
      </c>
      <c r="V1164" s="231">
        <f t="shared" si="4"/>
        <v>0</v>
      </c>
      <c r="W1164" s="231" t="str">
        <f t="shared" si="5"/>
        <v/>
      </c>
      <c r="X1164" s="231">
        <f t="shared" si="6"/>
        <v>0</v>
      </c>
      <c r="Y1164" s="231" t="str">
        <f t="shared" si="7"/>
        <v/>
      </c>
      <c r="Z1164" s="232" t="str">
        <f t="shared" si="8"/>
        <v/>
      </c>
    </row>
    <row r="1165" ht="15.75" customHeight="1">
      <c r="A1165" s="112"/>
      <c r="B1165" s="244"/>
      <c r="C1165" s="245"/>
      <c r="D1165" s="245"/>
      <c r="E1165" s="220" t="str">
        <f>IF($D1165="","",VLOOKUP($D1165,DMKH!$A$9:$D$50006,2,0))</f>
        <v/>
      </c>
      <c r="F1165" s="220" t="str">
        <f>IF($D1165="","",VLOOKUP($D1165,DMKH!$A$9:$D$50006,3,0))</f>
        <v/>
      </c>
      <c r="G1165" s="220" t="str">
        <f>IF($D1165="","",VLOOKUP($D1165,DMKH!$A$9:$D$50006,4,0))</f>
        <v/>
      </c>
      <c r="H1165" s="113"/>
      <c r="I1165" s="113"/>
      <c r="J1165" s="113"/>
      <c r="K1165" s="112"/>
      <c r="L1165" s="224" t="str">
        <f>IF($K1165="","",VLOOKUP($K1165,'Tong hop'!$A$10:$O$50000,2,0))</f>
        <v/>
      </c>
      <c r="M1165" s="225" t="str">
        <f>IF($K1165="","",VLOOKUP($K1165,'Tong hop'!$A$10:$O$50000,3,0))</f>
        <v/>
      </c>
      <c r="N1165" s="246"/>
      <c r="O1165" s="227" t="str">
        <f t="shared" si="2"/>
        <v/>
      </c>
      <c r="P1165" s="158"/>
      <c r="Q1165" s="247"/>
      <c r="R1165" s="229" t="str">
        <f>IF(LEFT(A1165,2)="PX",IF(K1165="",0,VLOOKUP(K1165,'Tong hop'!$N$10:$O$50000,2,0)),"")</f>
        <v/>
      </c>
      <c r="S1165" s="230">
        <f t="shared" si="3"/>
        <v>0</v>
      </c>
      <c r="T1165" s="229" t="str">
        <f>IF($K1165="","",VLOOKUP($K1165,'Tong hop'!$A$10:$K$50000,10,0))</f>
        <v/>
      </c>
      <c r="U1165" s="230" t="str">
        <f>IF($K1165="","",VLOOKUP($K1165,'Tong hop'!$A$10:$K$50000,11,0))</f>
        <v/>
      </c>
      <c r="V1165" s="231">
        <f t="shared" si="4"/>
        <v>0</v>
      </c>
      <c r="W1165" s="231" t="str">
        <f t="shared" si="5"/>
        <v/>
      </c>
      <c r="X1165" s="231">
        <f t="shared" si="6"/>
        <v>0</v>
      </c>
      <c r="Y1165" s="231" t="str">
        <f t="shared" si="7"/>
        <v/>
      </c>
      <c r="Z1165" s="232" t="str">
        <f t="shared" si="8"/>
        <v/>
      </c>
    </row>
    <row r="1166" ht="15.75" customHeight="1">
      <c r="A1166" s="112"/>
      <c r="B1166" s="244"/>
      <c r="C1166" s="245"/>
      <c r="D1166" s="245"/>
      <c r="E1166" s="220" t="str">
        <f>IF($D1166="","",VLOOKUP($D1166,DMKH!$A$9:$D$50006,2,0))</f>
        <v/>
      </c>
      <c r="F1166" s="220" t="str">
        <f>IF($D1166="","",VLOOKUP($D1166,DMKH!$A$9:$D$50006,3,0))</f>
        <v/>
      </c>
      <c r="G1166" s="220" t="str">
        <f>IF($D1166="","",VLOOKUP($D1166,DMKH!$A$9:$D$50006,4,0))</f>
        <v/>
      </c>
      <c r="H1166" s="113"/>
      <c r="I1166" s="113"/>
      <c r="J1166" s="113"/>
      <c r="K1166" s="112"/>
      <c r="L1166" s="224" t="str">
        <f>IF($K1166="","",VLOOKUP($K1166,'Tong hop'!$A$10:$O$50000,2,0))</f>
        <v/>
      </c>
      <c r="M1166" s="225" t="str">
        <f>IF($K1166="","",VLOOKUP($K1166,'Tong hop'!$A$10:$O$50000,3,0))</f>
        <v/>
      </c>
      <c r="N1166" s="246"/>
      <c r="O1166" s="227" t="str">
        <f t="shared" si="2"/>
        <v/>
      </c>
      <c r="P1166" s="158"/>
      <c r="Q1166" s="247"/>
      <c r="R1166" s="229" t="str">
        <f>IF(LEFT(A1166,2)="PX",IF(K1166="",0,VLOOKUP(K1166,'Tong hop'!$N$10:$O$50000,2,0)),"")</f>
        <v/>
      </c>
      <c r="S1166" s="230">
        <f t="shared" si="3"/>
        <v>0</v>
      </c>
      <c r="T1166" s="229" t="str">
        <f>IF($K1166="","",VLOOKUP($K1166,'Tong hop'!$A$10:$K$50000,10,0))</f>
        <v/>
      </c>
      <c r="U1166" s="230" t="str">
        <f>IF($K1166="","",VLOOKUP($K1166,'Tong hop'!$A$10:$K$50000,11,0))</f>
        <v/>
      </c>
      <c r="V1166" s="231">
        <f t="shared" si="4"/>
        <v>0</v>
      </c>
      <c r="W1166" s="231" t="str">
        <f t="shared" si="5"/>
        <v/>
      </c>
      <c r="X1166" s="231">
        <f t="shared" si="6"/>
        <v>0</v>
      </c>
      <c r="Y1166" s="231" t="str">
        <f t="shared" si="7"/>
        <v/>
      </c>
      <c r="Z1166" s="232" t="str">
        <f t="shared" si="8"/>
        <v/>
      </c>
    </row>
    <row r="1167" ht="15.75" customHeight="1">
      <c r="A1167" s="112"/>
      <c r="B1167" s="244"/>
      <c r="C1167" s="245"/>
      <c r="D1167" s="245"/>
      <c r="E1167" s="220" t="str">
        <f>IF($D1167="","",VLOOKUP($D1167,DMKH!$A$9:$D$50006,2,0))</f>
        <v/>
      </c>
      <c r="F1167" s="220" t="str">
        <f>IF($D1167="","",VLOOKUP($D1167,DMKH!$A$9:$D$50006,3,0))</f>
        <v/>
      </c>
      <c r="G1167" s="220" t="str">
        <f>IF($D1167="","",VLOOKUP($D1167,DMKH!$A$9:$D$50006,4,0))</f>
        <v/>
      </c>
      <c r="H1167" s="113"/>
      <c r="I1167" s="113"/>
      <c r="J1167" s="113"/>
      <c r="K1167" s="112"/>
      <c r="L1167" s="224" t="str">
        <f>IF($K1167="","",VLOOKUP($K1167,'Tong hop'!$A$10:$O$50000,2,0))</f>
        <v/>
      </c>
      <c r="M1167" s="225" t="str">
        <f>IF($K1167="","",VLOOKUP($K1167,'Tong hop'!$A$10:$O$50000,3,0))</f>
        <v/>
      </c>
      <c r="N1167" s="246"/>
      <c r="O1167" s="227" t="str">
        <f t="shared" si="2"/>
        <v/>
      </c>
      <c r="P1167" s="158"/>
      <c r="Q1167" s="247"/>
      <c r="R1167" s="229" t="str">
        <f>IF(LEFT(A1167,2)="PX",IF(K1167="",0,VLOOKUP(K1167,'Tong hop'!$N$10:$O$50000,2,0)),"")</f>
        <v/>
      </c>
      <c r="S1167" s="230">
        <f t="shared" si="3"/>
        <v>0</v>
      </c>
      <c r="T1167" s="229" t="str">
        <f>IF($K1167="","",VLOOKUP($K1167,'Tong hop'!$A$10:$K$50000,10,0))</f>
        <v/>
      </c>
      <c r="U1167" s="230" t="str">
        <f>IF($K1167="","",VLOOKUP($K1167,'Tong hop'!$A$10:$K$50000,11,0))</f>
        <v/>
      </c>
      <c r="V1167" s="231">
        <f t="shared" si="4"/>
        <v>0</v>
      </c>
      <c r="W1167" s="231" t="str">
        <f t="shared" si="5"/>
        <v/>
      </c>
      <c r="X1167" s="231">
        <f t="shared" si="6"/>
        <v>0</v>
      </c>
      <c r="Y1167" s="231" t="str">
        <f t="shared" si="7"/>
        <v/>
      </c>
      <c r="Z1167" s="232" t="str">
        <f t="shared" si="8"/>
        <v/>
      </c>
    </row>
    <row r="1168" ht="15.75" customHeight="1">
      <c r="A1168" s="112"/>
      <c r="B1168" s="244"/>
      <c r="C1168" s="245"/>
      <c r="D1168" s="245"/>
      <c r="E1168" s="220" t="str">
        <f>IF($D1168="","",VLOOKUP($D1168,DMKH!$A$9:$D$50006,2,0))</f>
        <v/>
      </c>
      <c r="F1168" s="220" t="str">
        <f>IF($D1168="","",VLOOKUP($D1168,DMKH!$A$9:$D$50006,3,0))</f>
        <v/>
      </c>
      <c r="G1168" s="220" t="str">
        <f>IF($D1168="","",VLOOKUP($D1168,DMKH!$A$9:$D$50006,4,0))</f>
        <v/>
      </c>
      <c r="H1168" s="113"/>
      <c r="I1168" s="113"/>
      <c r="J1168" s="113"/>
      <c r="K1168" s="112"/>
      <c r="L1168" s="224" t="str">
        <f>IF($K1168="","",VLOOKUP($K1168,'Tong hop'!$A$10:$O$50000,2,0))</f>
        <v/>
      </c>
      <c r="M1168" s="225" t="str">
        <f>IF($K1168="","",VLOOKUP($K1168,'Tong hop'!$A$10:$O$50000,3,0))</f>
        <v/>
      </c>
      <c r="N1168" s="246"/>
      <c r="O1168" s="227" t="str">
        <f t="shared" si="2"/>
        <v/>
      </c>
      <c r="P1168" s="158"/>
      <c r="Q1168" s="247"/>
      <c r="R1168" s="229" t="str">
        <f>IF(LEFT(A1168,2)="PX",IF(K1168="",0,VLOOKUP(K1168,'Tong hop'!$N$10:$O$50000,2,0)),"")</f>
        <v/>
      </c>
      <c r="S1168" s="230">
        <f t="shared" si="3"/>
        <v>0</v>
      </c>
      <c r="T1168" s="229" t="str">
        <f>IF($K1168="","",VLOOKUP($K1168,'Tong hop'!$A$10:$K$50000,10,0))</f>
        <v/>
      </c>
      <c r="U1168" s="230" t="str">
        <f>IF($K1168="","",VLOOKUP($K1168,'Tong hop'!$A$10:$K$50000,11,0))</f>
        <v/>
      </c>
      <c r="V1168" s="231">
        <f t="shared" si="4"/>
        <v>0</v>
      </c>
      <c r="W1168" s="231" t="str">
        <f t="shared" si="5"/>
        <v/>
      </c>
      <c r="X1168" s="231">
        <f t="shared" si="6"/>
        <v>0</v>
      </c>
      <c r="Y1168" s="231" t="str">
        <f t="shared" si="7"/>
        <v/>
      </c>
      <c r="Z1168" s="232" t="str">
        <f t="shared" si="8"/>
        <v/>
      </c>
    </row>
    <row r="1169" ht="15.75" customHeight="1">
      <c r="A1169" s="112"/>
      <c r="B1169" s="244"/>
      <c r="C1169" s="245"/>
      <c r="D1169" s="245"/>
      <c r="E1169" s="220" t="str">
        <f>IF($D1169="","",VLOOKUP($D1169,DMKH!$A$9:$D$50006,2,0))</f>
        <v/>
      </c>
      <c r="F1169" s="220" t="str">
        <f>IF($D1169="","",VLOOKUP($D1169,DMKH!$A$9:$D$50006,3,0))</f>
        <v/>
      </c>
      <c r="G1169" s="220" t="str">
        <f>IF($D1169="","",VLOOKUP($D1169,DMKH!$A$9:$D$50006,4,0))</f>
        <v/>
      </c>
      <c r="H1169" s="113"/>
      <c r="I1169" s="113"/>
      <c r="J1169" s="113"/>
      <c r="K1169" s="112"/>
      <c r="L1169" s="224" t="str">
        <f>IF($K1169="","",VLOOKUP($K1169,'Tong hop'!$A$10:$O$50000,2,0))</f>
        <v/>
      </c>
      <c r="M1169" s="225" t="str">
        <f>IF($K1169="","",VLOOKUP($K1169,'Tong hop'!$A$10:$O$50000,3,0))</f>
        <v/>
      </c>
      <c r="N1169" s="246"/>
      <c r="O1169" s="227" t="str">
        <f t="shared" si="2"/>
        <v/>
      </c>
      <c r="P1169" s="158"/>
      <c r="Q1169" s="247"/>
      <c r="R1169" s="229" t="str">
        <f>IF(LEFT(A1169,2)="PX",IF(K1169="",0,VLOOKUP(K1169,'Tong hop'!$N$10:$O$50000,2,0)),"")</f>
        <v/>
      </c>
      <c r="S1169" s="230">
        <f t="shared" si="3"/>
        <v>0</v>
      </c>
      <c r="T1169" s="229" t="str">
        <f>IF($K1169="","",VLOOKUP($K1169,'Tong hop'!$A$10:$K$50000,10,0))</f>
        <v/>
      </c>
      <c r="U1169" s="230" t="str">
        <f>IF($K1169="","",VLOOKUP($K1169,'Tong hop'!$A$10:$K$50000,11,0))</f>
        <v/>
      </c>
      <c r="V1169" s="231">
        <f t="shared" si="4"/>
        <v>0</v>
      </c>
      <c r="W1169" s="231" t="str">
        <f t="shared" si="5"/>
        <v/>
      </c>
      <c r="X1169" s="231">
        <f t="shared" si="6"/>
        <v>0</v>
      </c>
      <c r="Y1169" s="231" t="str">
        <f t="shared" si="7"/>
        <v/>
      </c>
      <c r="Z1169" s="232" t="str">
        <f t="shared" si="8"/>
        <v/>
      </c>
    </row>
    <row r="1170" ht="15.75" customHeight="1">
      <c r="A1170" s="112"/>
      <c r="B1170" s="244"/>
      <c r="C1170" s="245"/>
      <c r="D1170" s="245"/>
      <c r="E1170" s="220" t="str">
        <f>IF($D1170="","",VLOOKUP($D1170,DMKH!$A$9:$D$50006,2,0))</f>
        <v/>
      </c>
      <c r="F1170" s="220" t="str">
        <f>IF($D1170="","",VLOOKUP($D1170,DMKH!$A$9:$D$50006,3,0))</f>
        <v/>
      </c>
      <c r="G1170" s="220" t="str">
        <f>IF($D1170="","",VLOOKUP($D1170,DMKH!$A$9:$D$50006,4,0))</f>
        <v/>
      </c>
      <c r="H1170" s="113"/>
      <c r="I1170" s="113"/>
      <c r="J1170" s="113"/>
      <c r="K1170" s="112"/>
      <c r="L1170" s="224" t="str">
        <f>IF($K1170="","",VLOOKUP($K1170,'Tong hop'!$A$10:$O$50000,2,0))</f>
        <v/>
      </c>
      <c r="M1170" s="225" t="str">
        <f>IF($K1170="","",VLOOKUP($K1170,'Tong hop'!$A$10:$O$50000,3,0))</f>
        <v/>
      </c>
      <c r="N1170" s="246"/>
      <c r="O1170" s="227" t="str">
        <f t="shared" si="2"/>
        <v/>
      </c>
      <c r="P1170" s="158"/>
      <c r="Q1170" s="247"/>
      <c r="R1170" s="229" t="str">
        <f>IF(LEFT(A1170,2)="PX",IF(K1170="",0,VLOOKUP(K1170,'Tong hop'!$N$10:$O$50000,2,0)),"")</f>
        <v/>
      </c>
      <c r="S1170" s="230">
        <f t="shared" si="3"/>
        <v>0</v>
      </c>
      <c r="T1170" s="229" t="str">
        <f>IF($K1170="","",VLOOKUP($K1170,'Tong hop'!$A$10:$K$50000,10,0))</f>
        <v/>
      </c>
      <c r="U1170" s="230" t="str">
        <f>IF($K1170="","",VLOOKUP($K1170,'Tong hop'!$A$10:$K$50000,11,0))</f>
        <v/>
      </c>
      <c r="V1170" s="231">
        <f t="shared" si="4"/>
        <v>0</v>
      </c>
      <c r="W1170" s="231" t="str">
        <f t="shared" si="5"/>
        <v/>
      </c>
      <c r="X1170" s="231">
        <f t="shared" si="6"/>
        <v>0</v>
      </c>
      <c r="Y1170" s="231" t="str">
        <f t="shared" si="7"/>
        <v/>
      </c>
      <c r="Z1170" s="232" t="str">
        <f t="shared" si="8"/>
        <v/>
      </c>
    </row>
    <row r="1171" ht="15.75" customHeight="1">
      <c r="A1171" s="112"/>
      <c r="B1171" s="244"/>
      <c r="C1171" s="245"/>
      <c r="D1171" s="245"/>
      <c r="E1171" s="220" t="str">
        <f>IF($D1171="","",VLOOKUP($D1171,DMKH!$A$9:$D$50006,2,0))</f>
        <v/>
      </c>
      <c r="F1171" s="220" t="str">
        <f>IF($D1171="","",VLOOKUP($D1171,DMKH!$A$9:$D$50006,3,0))</f>
        <v/>
      </c>
      <c r="G1171" s="220" t="str">
        <f>IF($D1171="","",VLOOKUP($D1171,DMKH!$A$9:$D$50006,4,0))</f>
        <v/>
      </c>
      <c r="H1171" s="113"/>
      <c r="I1171" s="113"/>
      <c r="J1171" s="113"/>
      <c r="K1171" s="112"/>
      <c r="L1171" s="224" t="str">
        <f>IF($K1171="","",VLOOKUP($K1171,'Tong hop'!$A$10:$O$50000,2,0))</f>
        <v/>
      </c>
      <c r="M1171" s="225" t="str">
        <f>IF($K1171="","",VLOOKUP($K1171,'Tong hop'!$A$10:$O$50000,3,0))</f>
        <v/>
      </c>
      <c r="N1171" s="246"/>
      <c r="O1171" s="227" t="str">
        <f t="shared" si="2"/>
        <v/>
      </c>
      <c r="P1171" s="158"/>
      <c r="Q1171" s="247"/>
      <c r="R1171" s="229" t="str">
        <f>IF(LEFT(A1171,2)="PX",IF(K1171="",0,VLOOKUP(K1171,'Tong hop'!$N$10:$O$50000,2,0)),"")</f>
        <v/>
      </c>
      <c r="S1171" s="230">
        <f t="shared" si="3"/>
        <v>0</v>
      </c>
      <c r="T1171" s="229" t="str">
        <f>IF($K1171="","",VLOOKUP($K1171,'Tong hop'!$A$10:$K$50000,10,0))</f>
        <v/>
      </c>
      <c r="U1171" s="230" t="str">
        <f>IF($K1171="","",VLOOKUP($K1171,'Tong hop'!$A$10:$K$50000,11,0))</f>
        <v/>
      </c>
      <c r="V1171" s="231">
        <f t="shared" si="4"/>
        <v>0</v>
      </c>
      <c r="W1171" s="231" t="str">
        <f t="shared" si="5"/>
        <v/>
      </c>
      <c r="X1171" s="231">
        <f t="shared" si="6"/>
        <v>0</v>
      </c>
      <c r="Y1171" s="231" t="str">
        <f t="shared" si="7"/>
        <v/>
      </c>
      <c r="Z1171" s="232" t="str">
        <f t="shared" si="8"/>
        <v/>
      </c>
    </row>
    <row r="1172" ht="15.75" customHeight="1">
      <c r="A1172" s="112"/>
      <c r="B1172" s="244"/>
      <c r="C1172" s="245"/>
      <c r="D1172" s="245"/>
      <c r="E1172" s="220" t="str">
        <f>IF($D1172="","",VLOOKUP($D1172,DMKH!$A$9:$D$50006,2,0))</f>
        <v/>
      </c>
      <c r="F1172" s="220" t="str">
        <f>IF($D1172="","",VLOOKUP($D1172,DMKH!$A$9:$D$50006,3,0))</f>
        <v/>
      </c>
      <c r="G1172" s="220" t="str">
        <f>IF($D1172="","",VLOOKUP($D1172,DMKH!$A$9:$D$50006,4,0))</f>
        <v/>
      </c>
      <c r="H1172" s="113"/>
      <c r="I1172" s="113"/>
      <c r="J1172" s="113"/>
      <c r="K1172" s="112"/>
      <c r="L1172" s="224" t="str">
        <f>IF($K1172="","",VLOOKUP($K1172,'Tong hop'!$A$10:$O$50000,2,0))</f>
        <v/>
      </c>
      <c r="M1172" s="225" t="str">
        <f>IF($K1172="","",VLOOKUP($K1172,'Tong hop'!$A$10:$O$50000,3,0))</f>
        <v/>
      </c>
      <c r="N1172" s="246"/>
      <c r="O1172" s="227" t="str">
        <f t="shared" si="2"/>
        <v/>
      </c>
      <c r="P1172" s="158"/>
      <c r="Q1172" s="247"/>
      <c r="R1172" s="229" t="str">
        <f>IF(LEFT(A1172,2)="PX",IF(K1172="",0,VLOOKUP(K1172,'Tong hop'!$N$10:$O$50000,2,0)),"")</f>
        <v/>
      </c>
      <c r="S1172" s="230">
        <f t="shared" si="3"/>
        <v>0</v>
      </c>
      <c r="T1172" s="229" t="str">
        <f>IF($K1172="","",VLOOKUP($K1172,'Tong hop'!$A$10:$K$50000,10,0))</f>
        <v/>
      </c>
      <c r="U1172" s="230" t="str">
        <f>IF($K1172="","",VLOOKUP($K1172,'Tong hop'!$A$10:$K$50000,11,0))</f>
        <v/>
      </c>
      <c r="V1172" s="231">
        <f t="shared" si="4"/>
        <v>0</v>
      </c>
      <c r="W1172" s="231" t="str">
        <f t="shared" si="5"/>
        <v/>
      </c>
      <c r="X1172" s="231">
        <f t="shared" si="6"/>
        <v>0</v>
      </c>
      <c r="Y1172" s="231" t="str">
        <f t="shared" si="7"/>
        <v/>
      </c>
      <c r="Z1172" s="232" t="str">
        <f t="shared" si="8"/>
        <v/>
      </c>
    </row>
    <row r="1173" ht="15.75" customHeight="1">
      <c r="A1173" s="112"/>
      <c r="B1173" s="244"/>
      <c r="C1173" s="245"/>
      <c r="D1173" s="245"/>
      <c r="E1173" s="220" t="str">
        <f>IF($D1173="","",VLOOKUP($D1173,DMKH!$A$9:$D$50006,2,0))</f>
        <v/>
      </c>
      <c r="F1173" s="220" t="str">
        <f>IF($D1173="","",VLOOKUP($D1173,DMKH!$A$9:$D$50006,3,0))</f>
        <v/>
      </c>
      <c r="G1173" s="220" t="str">
        <f>IF($D1173="","",VLOOKUP($D1173,DMKH!$A$9:$D$50006,4,0))</f>
        <v/>
      </c>
      <c r="H1173" s="113"/>
      <c r="I1173" s="113"/>
      <c r="J1173" s="113"/>
      <c r="K1173" s="112"/>
      <c r="L1173" s="224" t="str">
        <f>IF($K1173="","",VLOOKUP($K1173,'Tong hop'!$A$10:$O$50000,2,0))</f>
        <v/>
      </c>
      <c r="M1173" s="225" t="str">
        <f>IF($K1173="","",VLOOKUP($K1173,'Tong hop'!$A$10:$O$50000,3,0))</f>
        <v/>
      </c>
      <c r="N1173" s="246"/>
      <c r="O1173" s="227" t="str">
        <f t="shared" si="2"/>
        <v/>
      </c>
      <c r="P1173" s="158"/>
      <c r="Q1173" s="247"/>
      <c r="R1173" s="229" t="str">
        <f>IF(LEFT(A1173,2)="PX",IF(K1173="",0,VLOOKUP(K1173,'Tong hop'!$N$10:$O$50000,2,0)),"")</f>
        <v/>
      </c>
      <c r="S1173" s="230">
        <f t="shared" si="3"/>
        <v>0</v>
      </c>
      <c r="T1173" s="229" t="str">
        <f>IF($K1173="","",VLOOKUP($K1173,'Tong hop'!$A$10:$K$50000,10,0))</f>
        <v/>
      </c>
      <c r="U1173" s="230" t="str">
        <f>IF($K1173="","",VLOOKUP($K1173,'Tong hop'!$A$10:$K$50000,11,0))</f>
        <v/>
      </c>
      <c r="V1173" s="231">
        <f t="shared" si="4"/>
        <v>0</v>
      </c>
      <c r="W1173" s="231" t="str">
        <f t="shared" si="5"/>
        <v/>
      </c>
      <c r="X1173" s="231">
        <f t="shared" si="6"/>
        <v>0</v>
      </c>
      <c r="Y1173" s="231" t="str">
        <f t="shared" si="7"/>
        <v/>
      </c>
      <c r="Z1173" s="232" t="str">
        <f t="shared" si="8"/>
        <v/>
      </c>
    </row>
    <row r="1174" ht="15.75" customHeight="1">
      <c r="A1174" s="112"/>
      <c r="B1174" s="244"/>
      <c r="C1174" s="245"/>
      <c r="D1174" s="245"/>
      <c r="E1174" s="220" t="str">
        <f>IF($D1174="","",VLOOKUP($D1174,DMKH!$A$9:$D$50006,2,0))</f>
        <v/>
      </c>
      <c r="F1174" s="220" t="str">
        <f>IF($D1174="","",VLOOKUP($D1174,DMKH!$A$9:$D$50006,3,0))</f>
        <v/>
      </c>
      <c r="G1174" s="220" t="str">
        <f>IF($D1174="","",VLOOKUP($D1174,DMKH!$A$9:$D$50006,4,0))</f>
        <v/>
      </c>
      <c r="H1174" s="113"/>
      <c r="I1174" s="113"/>
      <c r="J1174" s="113"/>
      <c r="K1174" s="112"/>
      <c r="L1174" s="224" t="str">
        <f>IF($K1174="","",VLOOKUP($K1174,'Tong hop'!$A$10:$O$50000,2,0))</f>
        <v/>
      </c>
      <c r="M1174" s="225" t="str">
        <f>IF($K1174="","",VLOOKUP($K1174,'Tong hop'!$A$10:$O$50000,3,0))</f>
        <v/>
      </c>
      <c r="N1174" s="246"/>
      <c r="O1174" s="227" t="str">
        <f t="shared" si="2"/>
        <v/>
      </c>
      <c r="P1174" s="158"/>
      <c r="Q1174" s="247"/>
      <c r="R1174" s="229" t="str">
        <f>IF(LEFT(A1174,2)="PX",IF(K1174="",0,VLOOKUP(K1174,'Tong hop'!$N$10:$O$50000,2,0)),"")</f>
        <v/>
      </c>
      <c r="S1174" s="230">
        <f t="shared" si="3"/>
        <v>0</v>
      </c>
      <c r="T1174" s="229" t="str">
        <f>IF($K1174="","",VLOOKUP($K1174,'Tong hop'!$A$10:$K$50000,10,0))</f>
        <v/>
      </c>
      <c r="U1174" s="230" t="str">
        <f>IF($K1174="","",VLOOKUP($K1174,'Tong hop'!$A$10:$K$50000,11,0))</f>
        <v/>
      </c>
      <c r="V1174" s="231">
        <f t="shared" si="4"/>
        <v>0</v>
      </c>
      <c r="W1174" s="231" t="str">
        <f t="shared" si="5"/>
        <v/>
      </c>
      <c r="X1174" s="231">
        <f t="shared" si="6"/>
        <v>0</v>
      </c>
      <c r="Y1174" s="231" t="str">
        <f t="shared" si="7"/>
        <v/>
      </c>
      <c r="Z1174" s="232" t="str">
        <f t="shared" si="8"/>
        <v/>
      </c>
    </row>
    <row r="1175" ht="15.75" customHeight="1">
      <c r="A1175" s="112"/>
      <c r="B1175" s="244"/>
      <c r="C1175" s="245"/>
      <c r="D1175" s="245"/>
      <c r="E1175" s="220" t="str">
        <f>IF($D1175="","",VLOOKUP($D1175,DMKH!$A$9:$D$50006,2,0))</f>
        <v/>
      </c>
      <c r="F1175" s="220" t="str">
        <f>IF($D1175="","",VLOOKUP($D1175,DMKH!$A$9:$D$50006,3,0))</f>
        <v/>
      </c>
      <c r="G1175" s="220" t="str">
        <f>IF($D1175="","",VLOOKUP($D1175,DMKH!$A$9:$D$50006,4,0))</f>
        <v/>
      </c>
      <c r="H1175" s="113"/>
      <c r="I1175" s="113"/>
      <c r="J1175" s="113"/>
      <c r="K1175" s="112"/>
      <c r="L1175" s="224" t="str">
        <f>IF($K1175="","",VLOOKUP($K1175,'Tong hop'!$A$10:$O$50000,2,0))</f>
        <v/>
      </c>
      <c r="M1175" s="225" t="str">
        <f>IF($K1175="","",VLOOKUP($K1175,'Tong hop'!$A$10:$O$50000,3,0))</f>
        <v/>
      </c>
      <c r="N1175" s="246"/>
      <c r="O1175" s="227" t="str">
        <f t="shared" si="2"/>
        <v/>
      </c>
      <c r="P1175" s="158"/>
      <c r="Q1175" s="247"/>
      <c r="R1175" s="229" t="str">
        <f>IF(LEFT(A1175,2)="PX",IF(K1175="",0,VLOOKUP(K1175,'Tong hop'!$N$10:$O$50000,2,0)),"")</f>
        <v/>
      </c>
      <c r="S1175" s="230">
        <f t="shared" si="3"/>
        <v>0</v>
      </c>
      <c r="T1175" s="229" t="str">
        <f>IF($K1175="","",VLOOKUP($K1175,'Tong hop'!$A$10:$K$50000,10,0))</f>
        <v/>
      </c>
      <c r="U1175" s="230" t="str">
        <f>IF($K1175="","",VLOOKUP($K1175,'Tong hop'!$A$10:$K$50000,11,0))</f>
        <v/>
      </c>
      <c r="V1175" s="231">
        <f t="shared" si="4"/>
        <v>0</v>
      </c>
      <c r="W1175" s="231" t="str">
        <f t="shared" si="5"/>
        <v/>
      </c>
      <c r="X1175" s="231">
        <f t="shared" si="6"/>
        <v>0</v>
      </c>
      <c r="Y1175" s="231" t="str">
        <f t="shared" si="7"/>
        <v/>
      </c>
      <c r="Z1175" s="232" t="str">
        <f t="shared" si="8"/>
        <v/>
      </c>
    </row>
    <row r="1176" ht="15.75" customHeight="1">
      <c r="A1176" s="112"/>
      <c r="B1176" s="244"/>
      <c r="C1176" s="245"/>
      <c r="D1176" s="245"/>
      <c r="E1176" s="220" t="str">
        <f>IF($D1176="","",VLOOKUP($D1176,DMKH!$A$9:$D$50006,2,0))</f>
        <v/>
      </c>
      <c r="F1176" s="220" t="str">
        <f>IF($D1176="","",VLOOKUP($D1176,DMKH!$A$9:$D$50006,3,0))</f>
        <v/>
      </c>
      <c r="G1176" s="220" t="str">
        <f>IF($D1176="","",VLOOKUP($D1176,DMKH!$A$9:$D$50006,4,0))</f>
        <v/>
      </c>
      <c r="H1176" s="113"/>
      <c r="I1176" s="113"/>
      <c r="J1176" s="113"/>
      <c r="K1176" s="112"/>
      <c r="L1176" s="224" t="str">
        <f>IF($K1176="","",VLOOKUP($K1176,'Tong hop'!$A$10:$O$50000,2,0))</f>
        <v/>
      </c>
      <c r="M1176" s="225" t="str">
        <f>IF($K1176="","",VLOOKUP($K1176,'Tong hop'!$A$10:$O$50000,3,0))</f>
        <v/>
      </c>
      <c r="N1176" s="246"/>
      <c r="O1176" s="227" t="str">
        <f t="shared" si="2"/>
        <v/>
      </c>
      <c r="P1176" s="158"/>
      <c r="Q1176" s="247"/>
      <c r="R1176" s="229" t="str">
        <f>IF(LEFT(A1176,2)="PX",IF(K1176="",0,VLOOKUP(K1176,'Tong hop'!$N$10:$O$50000,2,0)),"")</f>
        <v/>
      </c>
      <c r="S1176" s="230">
        <f t="shared" si="3"/>
        <v>0</v>
      </c>
      <c r="T1176" s="229" t="str">
        <f>IF($K1176="","",VLOOKUP($K1176,'Tong hop'!$A$10:$K$50000,10,0))</f>
        <v/>
      </c>
      <c r="U1176" s="230" t="str">
        <f>IF($K1176="","",VLOOKUP($K1176,'Tong hop'!$A$10:$K$50000,11,0))</f>
        <v/>
      </c>
      <c r="V1176" s="231">
        <f t="shared" si="4"/>
        <v>0</v>
      </c>
      <c r="W1176" s="231" t="str">
        <f t="shared" si="5"/>
        <v/>
      </c>
      <c r="X1176" s="231">
        <f t="shared" si="6"/>
        <v>0</v>
      </c>
      <c r="Y1176" s="231" t="str">
        <f t="shared" si="7"/>
        <v/>
      </c>
      <c r="Z1176" s="232" t="str">
        <f t="shared" si="8"/>
        <v/>
      </c>
    </row>
    <row r="1177" ht="15.75" customHeight="1">
      <c r="A1177" s="112"/>
      <c r="B1177" s="244"/>
      <c r="C1177" s="245"/>
      <c r="D1177" s="245"/>
      <c r="E1177" s="220" t="str">
        <f>IF($D1177="","",VLOOKUP($D1177,DMKH!$A$9:$D$50006,2,0))</f>
        <v/>
      </c>
      <c r="F1177" s="220" t="str">
        <f>IF($D1177="","",VLOOKUP($D1177,DMKH!$A$9:$D$50006,3,0))</f>
        <v/>
      </c>
      <c r="G1177" s="220" t="str">
        <f>IF($D1177="","",VLOOKUP($D1177,DMKH!$A$9:$D$50006,4,0))</f>
        <v/>
      </c>
      <c r="H1177" s="113"/>
      <c r="I1177" s="113"/>
      <c r="J1177" s="113"/>
      <c r="K1177" s="112"/>
      <c r="L1177" s="224" t="str">
        <f>IF($K1177="","",VLOOKUP($K1177,'Tong hop'!$A$10:$O$50000,2,0))</f>
        <v/>
      </c>
      <c r="M1177" s="225" t="str">
        <f>IF($K1177="","",VLOOKUP($K1177,'Tong hop'!$A$10:$O$50000,3,0))</f>
        <v/>
      </c>
      <c r="N1177" s="246"/>
      <c r="O1177" s="227" t="str">
        <f t="shared" si="2"/>
        <v/>
      </c>
      <c r="P1177" s="158"/>
      <c r="Q1177" s="247"/>
      <c r="R1177" s="229" t="str">
        <f>IF(LEFT(A1177,2)="PX",IF(K1177="",0,VLOOKUP(K1177,'Tong hop'!$N$10:$O$50000,2,0)),"")</f>
        <v/>
      </c>
      <c r="S1177" s="230">
        <f t="shared" si="3"/>
        <v>0</v>
      </c>
      <c r="T1177" s="229" t="str">
        <f>IF($K1177="","",VLOOKUP($K1177,'Tong hop'!$A$10:$K$50000,10,0))</f>
        <v/>
      </c>
      <c r="U1177" s="230" t="str">
        <f>IF($K1177="","",VLOOKUP($K1177,'Tong hop'!$A$10:$K$50000,11,0))</f>
        <v/>
      </c>
      <c r="V1177" s="231">
        <f t="shared" si="4"/>
        <v>0</v>
      </c>
      <c r="W1177" s="231" t="str">
        <f t="shared" si="5"/>
        <v/>
      </c>
      <c r="X1177" s="231">
        <f t="shared" si="6"/>
        <v>0</v>
      </c>
      <c r="Y1177" s="231" t="str">
        <f t="shared" si="7"/>
        <v/>
      </c>
      <c r="Z1177" s="232" t="str">
        <f t="shared" si="8"/>
        <v/>
      </c>
    </row>
    <row r="1178" ht="15.75" customHeight="1">
      <c r="A1178" s="112"/>
      <c r="B1178" s="244"/>
      <c r="C1178" s="245"/>
      <c r="D1178" s="245"/>
      <c r="E1178" s="220" t="str">
        <f>IF($D1178="","",VLOOKUP($D1178,DMKH!$A$9:$D$50006,2,0))</f>
        <v/>
      </c>
      <c r="F1178" s="220" t="str">
        <f>IF($D1178="","",VLOOKUP($D1178,DMKH!$A$9:$D$50006,3,0))</f>
        <v/>
      </c>
      <c r="G1178" s="220" t="str">
        <f>IF($D1178="","",VLOOKUP($D1178,DMKH!$A$9:$D$50006,4,0))</f>
        <v/>
      </c>
      <c r="H1178" s="113"/>
      <c r="I1178" s="113"/>
      <c r="J1178" s="113"/>
      <c r="K1178" s="112"/>
      <c r="L1178" s="224" t="str">
        <f>IF($K1178="","",VLOOKUP($K1178,'Tong hop'!$A$10:$O$50000,2,0))</f>
        <v/>
      </c>
      <c r="M1178" s="225" t="str">
        <f>IF($K1178="","",VLOOKUP($K1178,'Tong hop'!$A$10:$O$50000,3,0))</f>
        <v/>
      </c>
      <c r="N1178" s="246"/>
      <c r="O1178" s="227" t="str">
        <f t="shared" si="2"/>
        <v/>
      </c>
      <c r="P1178" s="158"/>
      <c r="Q1178" s="247"/>
      <c r="R1178" s="229" t="str">
        <f>IF(LEFT(A1178,2)="PX",IF(K1178="",0,VLOOKUP(K1178,'Tong hop'!$N$10:$O$50000,2,0)),"")</f>
        <v/>
      </c>
      <c r="S1178" s="230">
        <f t="shared" si="3"/>
        <v>0</v>
      </c>
      <c r="T1178" s="229" t="str">
        <f>IF($K1178="","",VLOOKUP($K1178,'Tong hop'!$A$10:$K$50000,10,0))</f>
        <v/>
      </c>
      <c r="U1178" s="230" t="str">
        <f>IF($K1178="","",VLOOKUP($K1178,'Tong hop'!$A$10:$K$50000,11,0))</f>
        <v/>
      </c>
      <c r="V1178" s="231">
        <f t="shared" si="4"/>
        <v>0</v>
      </c>
      <c r="W1178" s="231" t="str">
        <f t="shared" si="5"/>
        <v/>
      </c>
      <c r="X1178" s="231">
        <f t="shared" si="6"/>
        <v>0</v>
      </c>
      <c r="Y1178" s="231" t="str">
        <f t="shared" si="7"/>
        <v/>
      </c>
      <c r="Z1178" s="232" t="str">
        <f t="shared" si="8"/>
        <v/>
      </c>
    </row>
    <row r="1179" ht="15.75" customHeight="1">
      <c r="A1179" s="112"/>
      <c r="B1179" s="244"/>
      <c r="C1179" s="245"/>
      <c r="D1179" s="245"/>
      <c r="E1179" s="220" t="str">
        <f>IF($D1179="","",VLOOKUP($D1179,DMKH!$A$9:$D$50006,2,0))</f>
        <v/>
      </c>
      <c r="F1179" s="220" t="str">
        <f>IF($D1179="","",VLOOKUP($D1179,DMKH!$A$9:$D$50006,3,0))</f>
        <v/>
      </c>
      <c r="G1179" s="220" t="str">
        <f>IF($D1179="","",VLOOKUP($D1179,DMKH!$A$9:$D$50006,4,0))</f>
        <v/>
      </c>
      <c r="H1179" s="113"/>
      <c r="I1179" s="113"/>
      <c r="J1179" s="113"/>
      <c r="K1179" s="112"/>
      <c r="L1179" s="224" t="str">
        <f>IF($K1179="","",VLOOKUP($K1179,'Tong hop'!$A$10:$O$50000,2,0))</f>
        <v/>
      </c>
      <c r="M1179" s="225" t="str">
        <f>IF($K1179="","",VLOOKUP($K1179,'Tong hop'!$A$10:$O$50000,3,0))</f>
        <v/>
      </c>
      <c r="N1179" s="246"/>
      <c r="O1179" s="227" t="str">
        <f t="shared" si="2"/>
        <v/>
      </c>
      <c r="P1179" s="158"/>
      <c r="Q1179" s="247"/>
      <c r="R1179" s="229" t="str">
        <f>IF(LEFT(A1179,2)="PX",IF(K1179="",0,VLOOKUP(K1179,'Tong hop'!$N$10:$O$50000,2,0)),"")</f>
        <v/>
      </c>
      <c r="S1179" s="230">
        <f t="shared" si="3"/>
        <v>0</v>
      </c>
      <c r="T1179" s="229" t="str">
        <f>IF($K1179="","",VLOOKUP($K1179,'Tong hop'!$A$10:$K$50000,10,0))</f>
        <v/>
      </c>
      <c r="U1179" s="230" t="str">
        <f>IF($K1179="","",VLOOKUP($K1179,'Tong hop'!$A$10:$K$50000,11,0))</f>
        <v/>
      </c>
      <c r="V1179" s="231">
        <f t="shared" si="4"/>
        <v>0</v>
      </c>
      <c r="W1179" s="231" t="str">
        <f t="shared" si="5"/>
        <v/>
      </c>
      <c r="X1179" s="231">
        <f t="shared" si="6"/>
        <v>0</v>
      </c>
      <c r="Y1179" s="231" t="str">
        <f t="shared" si="7"/>
        <v/>
      </c>
      <c r="Z1179" s="232" t="str">
        <f t="shared" si="8"/>
        <v/>
      </c>
    </row>
    <row r="1180" ht="15.75" customHeight="1">
      <c r="A1180" s="112"/>
      <c r="B1180" s="244"/>
      <c r="C1180" s="245"/>
      <c r="D1180" s="245"/>
      <c r="E1180" s="220" t="str">
        <f>IF($D1180="","",VLOOKUP($D1180,DMKH!$A$9:$D$50006,2,0))</f>
        <v/>
      </c>
      <c r="F1180" s="220" t="str">
        <f>IF($D1180="","",VLOOKUP($D1180,DMKH!$A$9:$D$50006,3,0))</f>
        <v/>
      </c>
      <c r="G1180" s="220" t="str">
        <f>IF($D1180="","",VLOOKUP($D1180,DMKH!$A$9:$D$50006,4,0))</f>
        <v/>
      </c>
      <c r="H1180" s="113"/>
      <c r="I1180" s="113"/>
      <c r="J1180" s="113"/>
      <c r="K1180" s="112"/>
      <c r="L1180" s="224" t="str">
        <f>IF($K1180="","",VLOOKUP($K1180,'Tong hop'!$A$10:$O$50000,2,0))</f>
        <v/>
      </c>
      <c r="M1180" s="225" t="str">
        <f>IF($K1180="","",VLOOKUP($K1180,'Tong hop'!$A$10:$O$50000,3,0))</f>
        <v/>
      </c>
      <c r="N1180" s="246"/>
      <c r="O1180" s="227" t="str">
        <f t="shared" si="2"/>
        <v/>
      </c>
      <c r="P1180" s="158"/>
      <c r="Q1180" s="247"/>
      <c r="R1180" s="229" t="str">
        <f>IF(LEFT(A1180,2)="PX",IF(K1180="",0,VLOOKUP(K1180,'Tong hop'!$N$10:$O$50000,2,0)),"")</f>
        <v/>
      </c>
      <c r="S1180" s="230">
        <f t="shared" si="3"/>
        <v>0</v>
      </c>
      <c r="T1180" s="229" t="str">
        <f>IF($K1180="","",VLOOKUP($K1180,'Tong hop'!$A$10:$K$50000,10,0))</f>
        <v/>
      </c>
      <c r="U1180" s="230" t="str">
        <f>IF($K1180="","",VLOOKUP($K1180,'Tong hop'!$A$10:$K$50000,11,0))</f>
        <v/>
      </c>
      <c r="V1180" s="231">
        <f t="shared" si="4"/>
        <v>0</v>
      </c>
      <c r="W1180" s="231" t="str">
        <f t="shared" si="5"/>
        <v/>
      </c>
      <c r="X1180" s="231">
        <f t="shared" si="6"/>
        <v>0</v>
      </c>
      <c r="Y1180" s="231" t="str">
        <f t="shared" si="7"/>
        <v/>
      </c>
      <c r="Z1180" s="232" t="str">
        <f t="shared" si="8"/>
        <v/>
      </c>
    </row>
    <row r="1181" ht="15.75" customHeight="1">
      <c r="A1181" s="112"/>
      <c r="B1181" s="244"/>
      <c r="C1181" s="245"/>
      <c r="D1181" s="245"/>
      <c r="E1181" s="220" t="str">
        <f>IF($D1181="","",VLOOKUP($D1181,DMKH!$A$9:$D$50006,2,0))</f>
        <v/>
      </c>
      <c r="F1181" s="220" t="str">
        <f>IF($D1181="","",VLOOKUP($D1181,DMKH!$A$9:$D$50006,3,0))</f>
        <v/>
      </c>
      <c r="G1181" s="220" t="str">
        <f>IF($D1181="","",VLOOKUP($D1181,DMKH!$A$9:$D$50006,4,0))</f>
        <v/>
      </c>
      <c r="H1181" s="113"/>
      <c r="I1181" s="113"/>
      <c r="J1181" s="113"/>
      <c r="K1181" s="112"/>
      <c r="L1181" s="224" t="str">
        <f>IF($K1181="","",VLOOKUP($K1181,'Tong hop'!$A$10:$O$50000,2,0))</f>
        <v/>
      </c>
      <c r="M1181" s="225" t="str">
        <f>IF($K1181="","",VLOOKUP($K1181,'Tong hop'!$A$10:$O$50000,3,0))</f>
        <v/>
      </c>
      <c r="N1181" s="246"/>
      <c r="O1181" s="227" t="str">
        <f t="shared" si="2"/>
        <v/>
      </c>
      <c r="P1181" s="158"/>
      <c r="Q1181" s="247"/>
      <c r="R1181" s="229" t="str">
        <f>IF(LEFT(A1181,2)="PX",IF(K1181="",0,VLOOKUP(K1181,'Tong hop'!$N$10:$O$50000,2,0)),"")</f>
        <v/>
      </c>
      <c r="S1181" s="230">
        <f t="shared" si="3"/>
        <v>0</v>
      </c>
      <c r="T1181" s="229" t="str">
        <f>IF($K1181="","",VLOOKUP($K1181,'Tong hop'!$A$10:$K$50000,10,0))</f>
        <v/>
      </c>
      <c r="U1181" s="230" t="str">
        <f>IF($K1181="","",VLOOKUP($K1181,'Tong hop'!$A$10:$K$50000,11,0))</f>
        <v/>
      </c>
      <c r="V1181" s="231">
        <f t="shared" si="4"/>
        <v>0</v>
      </c>
      <c r="W1181" s="231" t="str">
        <f t="shared" si="5"/>
        <v/>
      </c>
      <c r="X1181" s="231">
        <f t="shared" si="6"/>
        <v>0</v>
      </c>
      <c r="Y1181" s="231" t="str">
        <f t="shared" si="7"/>
        <v/>
      </c>
      <c r="Z1181" s="232" t="str">
        <f t="shared" si="8"/>
        <v/>
      </c>
    </row>
    <row r="1182" ht="15.75" customHeight="1">
      <c r="A1182" s="112"/>
      <c r="B1182" s="244"/>
      <c r="C1182" s="245"/>
      <c r="D1182" s="245"/>
      <c r="E1182" s="220" t="str">
        <f>IF($D1182="","",VLOOKUP($D1182,DMKH!$A$9:$D$50006,2,0))</f>
        <v/>
      </c>
      <c r="F1182" s="220" t="str">
        <f>IF($D1182="","",VLOOKUP($D1182,DMKH!$A$9:$D$50006,3,0))</f>
        <v/>
      </c>
      <c r="G1182" s="220" t="str">
        <f>IF($D1182="","",VLOOKUP($D1182,DMKH!$A$9:$D$50006,4,0))</f>
        <v/>
      </c>
      <c r="H1182" s="113"/>
      <c r="I1182" s="113"/>
      <c r="J1182" s="113"/>
      <c r="K1182" s="112"/>
      <c r="L1182" s="224" t="str">
        <f>IF($K1182="","",VLOOKUP($K1182,'Tong hop'!$A$10:$O$50000,2,0))</f>
        <v/>
      </c>
      <c r="M1182" s="225" t="str">
        <f>IF($K1182="","",VLOOKUP($K1182,'Tong hop'!$A$10:$O$50000,3,0))</f>
        <v/>
      </c>
      <c r="N1182" s="246"/>
      <c r="O1182" s="227" t="str">
        <f t="shared" si="2"/>
        <v/>
      </c>
      <c r="P1182" s="158"/>
      <c r="Q1182" s="247"/>
      <c r="R1182" s="229" t="str">
        <f>IF(LEFT(A1182,2)="PX",IF(K1182="",0,VLOOKUP(K1182,'Tong hop'!$N$10:$O$50000,2,0)),"")</f>
        <v/>
      </c>
      <c r="S1182" s="230">
        <f t="shared" si="3"/>
        <v>0</v>
      </c>
      <c r="T1182" s="229" t="str">
        <f>IF($K1182="","",VLOOKUP($K1182,'Tong hop'!$A$10:$K$50000,10,0))</f>
        <v/>
      </c>
      <c r="U1182" s="230" t="str">
        <f>IF($K1182="","",VLOOKUP($K1182,'Tong hop'!$A$10:$K$50000,11,0))</f>
        <v/>
      </c>
      <c r="V1182" s="231">
        <f t="shared" si="4"/>
        <v>0</v>
      </c>
      <c r="W1182" s="231" t="str">
        <f t="shared" si="5"/>
        <v/>
      </c>
      <c r="X1182" s="231">
        <f t="shared" si="6"/>
        <v>0</v>
      </c>
      <c r="Y1182" s="231" t="str">
        <f t="shared" si="7"/>
        <v/>
      </c>
      <c r="Z1182" s="232" t="str">
        <f t="shared" si="8"/>
        <v/>
      </c>
    </row>
    <row r="1183" ht="15.75" customHeight="1">
      <c r="A1183" s="112"/>
      <c r="B1183" s="244"/>
      <c r="C1183" s="245"/>
      <c r="D1183" s="245"/>
      <c r="E1183" s="220" t="str">
        <f>IF($D1183="","",VLOOKUP($D1183,DMKH!$A$9:$D$50006,2,0))</f>
        <v/>
      </c>
      <c r="F1183" s="220" t="str">
        <f>IF($D1183="","",VLOOKUP($D1183,DMKH!$A$9:$D$50006,3,0))</f>
        <v/>
      </c>
      <c r="G1183" s="220" t="str">
        <f>IF($D1183="","",VLOOKUP($D1183,DMKH!$A$9:$D$50006,4,0))</f>
        <v/>
      </c>
      <c r="H1183" s="113"/>
      <c r="I1183" s="113"/>
      <c r="J1183" s="113"/>
      <c r="K1183" s="112"/>
      <c r="L1183" s="224" t="str">
        <f>IF($K1183="","",VLOOKUP($K1183,'Tong hop'!$A$10:$O$50000,2,0))</f>
        <v/>
      </c>
      <c r="M1183" s="225" t="str">
        <f>IF($K1183="","",VLOOKUP($K1183,'Tong hop'!$A$10:$O$50000,3,0))</f>
        <v/>
      </c>
      <c r="N1183" s="246"/>
      <c r="O1183" s="227" t="str">
        <f t="shared" si="2"/>
        <v/>
      </c>
      <c r="P1183" s="158"/>
      <c r="Q1183" s="247"/>
      <c r="R1183" s="229" t="str">
        <f>IF(LEFT(A1183,2)="PX",IF(K1183="",0,VLOOKUP(K1183,'Tong hop'!$N$10:$O$50000,2,0)),"")</f>
        <v/>
      </c>
      <c r="S1183" s="230">
        <f t="shared" si="3"/>
        <v>0</v>
      </c>
      <c r="T1183" s="229" t="str">
        <f>IF($K1183="","",VLOOKUP($K1183,'Tong hop'!$A$10:$K$50000,10,0))</f>
        <v/>
      </c>
      <c r="U1183" s="230" t="str">
        <f>IF($K1183="","",VLOOKUP($K1183,'Tong hop'!$A$10:$K$50000,11,0))</f>
        <v/>
      </c>
      <c r="V1183" s="231">
        <f t="shared" si="4"/>
        <v>0</v>
      </c>
      <c r="W1183" s="231" t="str">
        <f t="shared" si="5"/>
        <v/>
      </c>
      <c r="X1183" s="231">
        <f t="shared" si="6"/>
        <v>0</v>
      </c>
      <c r="Y1183" s="231" t="str">
        <f t="shared" si="7"/>
        <v/>
      </c>
      <c r="Z1183" s="232" t="str">
        <f t="shared" si="8"/>
        <v/>
      </c>
    </row>
    <row r="1184" ht="15.75" customHeight="1">
      <c r="A1184" s="112"/>
      <c r="B1184" s="244"/>
      <c r="C1184" s="245"/>
      <c r="D1184" s="245"/>
      <c r="E1184" s="220" t="str">
        <f>IF($D1184="","",VLOOKUP($D1184,DMKH!$A$9:$D$50006,2,0))</f>
        <v/>
      </c>
      <c r="F1184" s="220" t="str">
        <f>IF($D1184="","",VLOOKUP($D1184,DMKH!$A$9:$D$50006,3,0))</f>
        <v/>
      </c>
      <c r="G1184" s="220" t="str">
        <f>IF($D1184="","",VLOOKUP($D1184,DMKH!$A$9:$D$50006,4,0))</f>
        <v/>
      </c>
      <c r="H1184" s="113"/>
      <c r="I1184" s="113"/>
      <c r="J1184" s="113"/>
      <c r="K1184" s="112"/>
      <c r="L1184" s="224" t="str">
        <f>IF($K1184="","",VLOOKUP($K1184,'Tong hop'!$A$10:$O$50000,2,0))</f>
        <v/>
      </c>
      <c r="M1184" s="225" t="str">
        <f>IF($K1184="","",VLOOKUP($K1184,'Tong hop'!$A$10:$O$50000,3,0))</f>
        <v/>
      </c>
      <c r="N1184" s="246"/>
      <c r="O1184" s="227" t="str">
        <f t="shared" si="2"/>
        <v/>
      </c>
      <c r="P1184" s="158"/>
      <c r="Q1184" s="247"/>
      <c r="R1184" s="229" t="str">
        <f>IF(LEFT(A1184,2)="PX",IF(K1184="",0,VLOOKUP(K1184,'Tong hop'!$N$10:$O$50000,2,0)),"")</f>
        <v/>
      </c>
      <c r="S1184" s="230">
        <f t="shared" si="3"/>
        <v>0</v>
      </c>
      <c r="T1184" s="229" t="str">
        <f>IF($K1184="","",VLOOKUP($K1184,'Tong hop'!$A$10:$K$50000,10,0))</f>
        <v/>
      </c>
      <c r="U1184" s="230" t="str">
        <f>IF($K1184="","",VLOOKUP($K1184,'Tong hop'!$A$10:$K$50000,11,0))</f>
        <v/>
      </c>
      <c r="V1184" s="231">
        <f t="shared" si="4"/>
        <v>0</v>
      </c>
      <c r="W1184" s="231" t="str">
        <f t="shared" si="5"/>
        <v/>
      </c>
      <c r="X1184" s="231">
        <f t="shared" si="6"/>
        <v>0</v>
      </c>
      <c r="Y1184" s="231" t="str">
        <f t="shared" si="7"/>
        <v/>
      </c>
      <c r="Z1184" s="232" t="str">
        <f t="shared" si="8"/>
        <v/>
      </c>
    </row>
    <row r="1185" ht="15.75" customHeight="1">
      <c r="A1185" s="112"/>
      <c r="B1185" s="244"/>
      <c r="C1185" s="245"/>
      <c r="D1185" s="245"/>
      <c r="E1185" s="220" t="str">
        <f>IF($D1185="","",VLOOKUP($D1185,DMKH!$A$9:$D$50006,2,0))</f>
        <v/>
      </c>
      <c r="F1185" s="220" t="str">
        <f>IF($D1185="","",VLOOKUP($D1185,DMKH!$A$9:$D$50006,3,0))</f>
        <v/>
      </c>
      <c r="G1185" s="220" t="str">
        <f>IF($D1185="","",VLOOKUP($D1185,DMKH!$A$9:$D$50006,4,0))</f>
        <v/>
      </c>
      <c r="H1185" s="113"/>
      <c r="I1185" s="113"/>
      <c r="J1185" s="113"/>
      <c r="K1185" s="112"/>
      <c r="L1185" s="224" t="str">
        <f>IF($K1185="","",VLOOKUP($K1185,'Tong hop'!$A$10:$O$50000,2,0))</f>
        <v/>
      </c>
      <c r="M1185" s="225" t="str">
        <f>IF($K1185="","",VLOOKUP($K1185,'Tong hop'!$A$10:$O$50000,3,0))</f>
        <v/>
      </c>
      <c r="N1185" s="246"/>
      <c r="O1185" s="227" t="str">
        <f t="shared" si="2"/>
        <v/>
      </c>
      <c r="P1185" s="158"/>
      <c r="Q1185" s="247"/>
      <c r="R1185" s="229" t="str">
        <f>IF(LEFT(A1185,2)="PX",IF(K1185="",0,VLOOKUP(K1185,'Tong hop'!$N$10:$O$50000,2,0)),"")</f>
        <v/>
      </c>
      <c r="S1185" s="230">
        <f t="shared" si="3"/>
        <v>0</v>
      </c>
      <c r="T1185" s="229" t="str">
        <f>IF($K1185="","",VLOOKUP($K1185,'Tong hop'!$A$10:$K$50000,10,0))</f>
        <v/>
      </c>
      <c r="U1185" s="230" t="str">
        <f>IF($K1185="","",VLOOKUP($K1185,'Tong hop'!$A$10:$K$50000,11,0))</f>
        <v/>
      </c>
      <c r="V1185" s="231">
        <f t="shared" si="4"/>
        <v>0</v>
      </c>
      <c r="W1185" s="231" t="str">
        <f t="shared" si="5"/>
        <v/>
      </c>
      <c r="X1185" s="231">
        <f t="shared" si="6"/>
        <v>0</v>
      </c>
      <c r="Y1185" s="231" t="str">
        <f t="shared" si="7"/>
        <v/>
      </c>
      <c r="Z1185" s="232" t="str">
        <f t="shared" si="8"/>
        <v/>
      </c>
    </row>
    <row r="1186" ht="15.75" customHeight="1">
      <c r="A1186" s="112"/>
      <c r="B1186" s="244"/>
      <c r="C1186" s="245"/>
      <c r="D1186" s="245"/>
      <c r="E1186" s="220" t="str">
        <f>IF($D1186="","",VLOOKUP($D1186,DMKH!$A$9:$D$50006,2,0))</f>
        <v/>
      </c>
      <c r="F1186" s="220" t="str">
        <f>IF($D1186="","",VLOOKUP($D1186,DMKH!$A$9:$D$50006,3,0))</f>
        <v/>
      </c>
      <c r="G1186" s="220" t="str">
        <f>IF($D1186="","",VLOOKUP($D1186,DMKH!$A$9:$D$50006,4,0))</f>
        <v/>
      </c>
      <c r="H1186" s="113"/>
      <c r="I1186" s="113"/>
      <c r="J1186" s="113"/>
      <c r="K1186" s="112"/>
      <c r="L1186" s="224" t="str">
        <f>IF($K1186="","",VLOOKUP($K1186,'Tong hop'!$A$10:$O$50000,2,0))</f>
        <v/>
      </c>
      <c r="M1186" s="225" t="str">
        <f>IF($K1186="","",VLOOKUP($K1186,'Tong hop'!$A$10:$O$50000,3,0))</f>
        <v/>
      </c>
      <c r="N1186" s="246"/>
      <c r="O1186" s="227" t="str">
        <f t="shared" si="2"/>
        <v/>
      </c>
      <c r="P1186" s="158"/>
      <c r="Q1186" s="247"/>
      <c r="R1186" s="229" t="str">
        <f>IF(LEFT(A1186,2)="PX",IF(K1186="",0,VLOOKUP(K1186,'Tong hop'!$N$10:$O$50000,2,0)),"")</f>
        <v/>
      </c>
      <c r="S1186" s="230">
        <f t="shared" si="3"/>
        <v>0</v>
      </c>
      <c r="T1186" s="229" t="str">
        <f>IF($K1186="","",VLOOKUP($K1186,'Tong hop'!$A$10:$K$50000,10,0))</f>
        <v/>
      </c>
      <c r="U1186" s="230" t="str">
        <f>IF($K1186="","",VLOOKUP($K1186,'Tong hop'!$A$10:$K$50000,11,0))</f>
        <v/>
      </c>
      <c r="V1186" s="231">
        <f t="shared" si="4"/>
        <v>0</v>
      </c>
      <c r="W1186" s="231" t="str">
        <f t="shared" si="5"/>
        <v/>
      </c>
      <c r="X1186" s="231">
        <f t="shared" si="6"/>
        <v>0</v>
      </c>
      <c r="Y1186" s="231" t="str">
        <f t="shared" si="7"/>
        <v/>
      </c>
      <c r="Z1186" s="232" t="str">
        <f t="shared" si="8"/>
        <v/>
      </c>
    </row>
    <row r="1187" ht="15.75" customHeight="1">
      <c r="A1187" s="112"/>
      <c r="B1187" s="244"/>
      <c r="C1187" s="245"/>
      <c r="D1187" s="245"/>
      <c r="E1187" s="220" t="str">
        <f>IF($D1187="","",VLOOKUP($D1187,DMKH!$A$9:$D$50006,2,0))</f>
        <v/>
      </c>
      <c r="F1187" s="220" t="str">
        <f>IF($D1187="","",VLOOKUP($D1187,DMKH!$A$9:$D$50006,3,0))</f>
        <v/>
      </c>
      <c r="G1187" s="220" t="str">
        <f>IF($D1187="","",VLOOKUP($D1187,DMKH!$A$9:$D$50006,4,0))</f>
        <v/>
      </c>
      <c r="H1187" s="113"/>
      <c r="I1187" s="113"/>
      <c r="J1187" s="113"/>
      <c r="K1187" s="112"/>
      <c r="L1187" s="224" t="str">
        <f>IF($K1187="","",VLOOKUP($K1187,'Tong hop'!$A$10:$O$50000,2,0))</f>
        <v/>
      </c>
      <c r="M1187" s="225" t="str">
        <f>IF($K1187="","",VLOOKUP($K1187,'Tong hop'!$A$10:$O$50000,3,0))</f>
        <v/>
      </c>
      <c r="N1187" s="246"/>
      <c r="O1187" s="227" t="str">
        <f t="shared" si="2"/>
        <v/>
      </c>
      <c r="P1187" s="158"/>
      <c r="Q1187" s="247"/>
      <c r="R1187" s="229" t="str">
        <f>IF(LEFT(A1187,2)="PX",IF(K1187="",0,VLOOKUP(K1187,'Tong hop'!$N$10:$O$50000,2,0)),"")</f>
        <v/>
      </c>
      <c r="S1187" s="230">
        <f t="shared" si="3"/>
        <v>0</v>
      </c>
      <c r="T1187" s="229" t="str">
        <f>IF($K1187="","",VLOOKUP($K1187,'Tong hop'!$A$10:$K$50000,10,0))</f>
        <v/>
      </c>
      <c r="U1187" s="230" t="str">
        <f>IF($K1187="","",VLOOKUP($K1187,'Tong hop'!$A$10:$K$50000,11,0))</f>
        <v/>
      </c>
      <c r="V1187" s="231">
        <f t="shared" si="4"/>
        <v>0</v>
      </c>
      <c r="W1187" s="231" t="str">
        <f t="shared" si="5"/>
        <v/>
      </c>
      <c r="X1187" s="231">
        <f t="shared" si="6"/>
        <v>0</v>
      </c>
      <c r="Y1187" s="231" t="str">
        <f t="shared" si="7"/>
        <v/>
      </c>
      <c r="Z1187" s="232" t="str">
        <f t="shared" si="8"/>
        <v/>
      </c>
    </row>
    <row r="1188" ht="15.75" customHeight="1">
      <c r="A1188" s="112"/>
      <c r="B1188" s="244"/>
      <c r="C1188" s="245"/>
      <c r="D1188" s="245"/>
      <c r="E1188" s="220" t="str">
        <f>IF($D1188="","",VLOOKUP($D1188,DMKH!$A$9:$D$50006,2,0))</f>
        <v/>
      </c>
      <c r="F1188" s="220" t="str">
        <f>IF($D1188="","",VLOOKUP($D1188,DMKH!$A$9:$D$50006,3,0))</f>
        <v/>
      </c>
      <c r="G1188" s="220" t="str">
        <f>IF($D1188="","",VLOOKUP($D1188,DMKH!$A$9:$D$50006,4,0))</f>
        <v/>
      </c>
      <c r="H1188" s="113"/>
      <c r="I1188" s="113"/>
      <c r="J1188" s="113"/>
      <c r="K1188" s="112"/>
      <c r="L1188" s="224" t="str">
        <f>IF($K1188="","",VLOOKUP($K1188,'Tong hop'!$A$10:$O$50000,2,0))</f>
        <v/>
      </c>
      <c r="M1188" s="225" t="str">
        <f>IF($K1188="","",VLOOKUP($K1188,'Tong hop'!$A$10:$O$50000,3,0))</f>
        <v/>
      </c>
      <c r="N1188" s="246"/>
      <c r="O1188" s="227" t="str">
        <f t="shared" si="2"/>
        <v/>
      </c>
      <c r="P1188" s="158"/>
      <c r="Q1188" s="247"/>
      <c r="R1188" s="229" t="str">
        <f>IF(LEFT(A1188,2)="PX",IF(K1188="",0,VLOOKUP(K1188,'Tong hop'!$N$10:$O$50000,2,0)),"")</f>
        <v/>
      </c>
      <c r="S1188" s="230">
        <f t="shared" si="3"/>
        <v>0</v>
      </c>
      <c r="T1188" s="229" t="str">
        <f>IF($K1188="","",VLOOKUP($K1188,'Tong hop'!$A$10:$K$50000,10,0))</f>
        <v/>
      </c>
      <c r="U1188" s="230" t="str">
        <f>IF($K1188="","",VLOOKUP($K1188,'Tong hop'!$A$10:$K$50000,11,0))</f>
        <v/>
      </c>
      <c r="V1188" s="231">
        <f t="shared" si="4"/>
        <v>0</v>
      </c>
      <c r="W1188" s="231" t="str">
        <f t="shared" si="5"/>
        <v/>
      </c>
      <c r="X1188" s="231">
        <f t="shared" si="6"/>
        <v>0</v>
      </c>
      <c r="Y1188" s="231" t="str">
        <f t="shared" si="7"/>
        <v/>
      </c>
      <c r="Z1188" s="232" t="str">
        <f t="shared" si="8"/>
        <v/>
      </c>
    </row>
    <row r="1189" ht="15.75" customHeight="1">
      <c r="A1189" s="112"/>
      <c r="B1189" s="244"/>
      <c r="C1189" s="245"/>
      <c r="D1189" s="245"/>
      <c r="E1189" s="220" t="str">
        <f>IF($D1189="","",VLOOKUP($D1189,DMKH!$A$9:$D$50006,2,0))</f>
        <v/>
      </c>
      <c r="F1189" s="220" t="str">
        <f>IF($D1189="","",VLOOKUP($D1189,DMKH!$A$9:$D$50006,3,0))</f>
        <v/>
      </c>
      <c r="G1189" s="220" t="str">
        <f>IF($D1189="","",VLOOKUP($D1189,DMKH!$A$9:$D$50006,4,0))</f>
        <v/>
      </c>
      <c r="H1189" s="113"/>
      <c r="I1189" s="113"/>
      <c r="J1189" s="113"/>
      <c r="K1189" s="112"/>
      <c r="L1189" s="224" t="str">
        <f>IF($K1189="","",VLOOKUP($K1189,'Tong hop'!$A$10:$O$50000,2,0))</f>
        <v/>
      </c>
      <c r="M1189" s="225" t="str">
        <f>IF($K1189="","",VLOOKUP($K1189,'Tong hop'!$A$10:$O$50000,3,0))</f>
        <v/>
      </c>
      <c r="N1189" s="246"/>
      <c r="O1189" s="227" t="str">
        <f t="shared" si="2"/>
        <v/>
      </c>
      <c r="P1189" s="158"/>
      <c r="Q1189" s="247"/>
      <c r="R1189" s="229" t="str">
        <f>IF(LEFT(A1189,2)="PX",IF(K1189="",0,VLOOKUP(K1189,'Tong hop'!$N$10:$O$50000,2,0)),"")</f>
        <v/>
      </c>
      <c r="S1189" s="230">
        <f t="shared" si="3"/>
        <v>0</v>
      </c>
      <c r="T1189" s="229" t="str">
        <f>IF($K1189="","",VLOOKUP($K1189,'Tong hop'!$A$10:$K$50000,10,0))</f>
        <v/>
      </c>
      <c r="U1189" s="230" t="str">
        <f>IF($K1189="","",VLOOKUP($K1189,'Tong hop'!$A$10:$K$50000,11,0))</f>
        <v/>
      </c>
      <c r="V1189" s="231">
        <f t="shared" si="4"/>
        <v>0</v>
      </c>
      <c r="W1189" s="231" t="str">
        <f t="shared" si="5"/>
        <v/>
      </c>
      <c r="X1189" s="231">
        <f t="shared" si="6"/>
        <v>0</v>
      </c>
      <c r="Y1189" s="231" t="str">
        <f t="shared" si="7"/>
        <v/>
      </c>
      <c r="Z1189" s="232" t="str">
        <f t="shared" si="8"/>
        <v/>
      </c>
    </row>
    <row r="1190" ht="15.75" customHeight="1">
      <c r="A1190" s="112"/>
      <c r="B1190" s="244"/>
      <c r="C1190" s="245"/>
      <c r="D1190" s="245"/>
      <c r="E1190" s="220" t="str">
        <f>IF($D1190="","",VLOOKUP($D1190,DMKH!$A$9:$D$50006,2,0))</f>
        <v/>
      </c>
      <c r="F1190" s="220" t="str">
        <f>IF($D1190="","",VLOOKUP($D1190,DMKH!$A$9:$D$50006,3,0))</f>
        <v/>
      </c>
      <c r="G1190" s="220" t="str">
        <f>IF($D1190="","",VLOOKUP($D1190,DMKH!$A$9:$D$50006,4,0))</f>
        <v/>
      </c>
      <c r="H1190" s="113"/>
      <c r="I1190" s="113"/>
      <c r="J1190" s="113"/>
      <c r="K1190" s="112"/>
      <c r="L1190" s="224" t="str">
        <f>IF($K1190="","",VLOOKUP($K1190,'Tong hop'!$A$10:$O$50000,2,0))</f>
        <v/>
      </c>
      <c r="M1190" s="225" t="str">
        <f>IF($K1190="","",VLOOKUP($K1190,'Tong hop'!$A$10:$O$50000,3,0))</f>
        <v/>
      </c>
      <c r="N1190" s="246"/>
      <c r="O1190" s="227" t="str">
        <f t="shared" si="2"/>
        <v/>
      </c>
      <c r="P1190" s="158"/>
      <c r="Q1190" s="247"/>
      <c r="R1190" s="229" t="str">
        <f>IF(LEFT(A1190,2)="PX",IF(K1190="",0,VLOOKUP(K1190,'Tong hop'!$N$10:$O$50000,2,0)),"")</f>
        <v/>
      </c>
      <c r="S1190" s="230">
        <f t="shared" si="3"/>
        <v>0</v>
      </c>
      <c r="T1190" s="229" t="str">
        <f>IF($K1190="","",VLOOKUP($K1190,'Tong hop'!$A$10:$K$50000,10,0))</f>
        <v/>
      </c>
      <c r="U1190" s="230" t="str">
        <f>IF($K1190="","",VLOOKUP($K1190,'Tong hop'!$A$10:$K$50000,11,0))</f>
        <v/>
      </c>
      <c r="V1190" s="231">
        <f t="shared" si="4"/>
        <v>0</v>
      </c>
      <c r="W1190" s="231" t="str">
        <f t="shared" si="5"/>
        <v/>
      </c>
      <c r="X1190" s="231">
        <f t="shared" si="6"/>
        <v>0</v>
      </c>
      <c r="Y1190" s="231" t="str">
        <f t="shared" si="7"/>
        <v/>
      </c>
      <c r="Z1190" s="232" t="str">
        <f t="shared" si="8"/>
        <v/>
      </c>
    </row>
    <row r="1191" ht="15.75" customHeight="1">
      <c r="A1191" s="112"/>
      <c r="B1191" s="244"/>
      <c r="C1191" s="245"/>
      <c r="D1191" s="245"/>
      <c r="E1191" s="220" t="str">
        <f>IF($D1191="","",VLOOKUP($D1191,DMKH!$A$9:$D$50006,2,0))</f>
        <v/>
      </c>
      <c r="F1191" s="220" t="str">
        <f>IF($D1191="","",VLOOKUP($D1191,DMKH!$A$9:$D$50006,3,0))</f>
        <v/>
      </c>
      <c r="G1191" s="220" t="str">
        <f>IF($D1191="","",VLOOKUP($D1191,DMKH!$A$9:$D$50006,4,0))</f>
        <v/>
      </c>
      <c r="H1191" s="113"/>
      <c r="I1191" s="113"/>
      <c r="J1191" s="113"/>
      <c r="K1191" s="112"/>
      <c r="L1191" s="224" t="str">
        <f>IF($K1191="","",VLOOKUP($K1191,'Tong hop'!$A$10:$O$50000,2,0))</f>
        <v/>
      </c>
      <c r="M1191" s="225" t="str">
        <f>IF($K1191="","",VLOOKUP($K1191,'Tong hop'!$A$10:$O$50000,3,0))</f>
        <v/>
      </c>
      <c r="N1191" s="246"/>
      <c r="O1191" s="227" t="str">
        <f t="shared" si="2"/>
        <v/>
      </c>
      <c r="P1191" s="158"/>
      <c r="Q1191" s="247"/>
      <c r="R1191" s="229" t="str">
        <f>IF(LEFT(A1191,2)="PX",IF(K1191="",0,VLOOKUP(K1191,'Tong hop'!$N$10:$O$50000,2,0)),"")</f>
        <v/>
      </c>
      <c r="S1191" s="230">
        <f t="shared" si="3"/>
        <v>0</v>
      </c>
      <c r="T1191" s="229" t="str">
        <f>IF($K1191="","",VLOOKUP($K1191,'Tong hop'!$A$10:$K$50000,10,0))</f>
        <v/>
      </c>
      <c r="U1191" s="230" t="str">
        <f>IF($K1191="","",VLOOKUP($K1191,'Tong hop'!$A$10:$K$50000,11,0))</f>
        <v/>
      </c>
      <c r="V1191" s="231">
        <f t="shared" si="4"/>
        <v>0</v>
      </c>
      <c r="W1191" s="231" t="str">
        <f t="shared" si="5"/>
        <v/>
      </c>
      <c r="X1191" s="231">
        <f t="shared" si="6"/>
        <v>0</v>
      </c>
      <c r="Y1191" s="231" t="str">
        <f t="shared" si="7"/>
        <v/>
      </c>
      <c r="Z1191" s="232" t="str">
        <f t="shared" si="8"/>
        <v/>
      </c>
    </row>
    <row r="1192" ht="15.75" customHeight="1">
      <c r="A1192" s="112"/>
      <c r="B1192" s="244"/>
      <c r="C1192" s="245"/>
      <c r="D1192" s="245"/>
      <c r="E1192" s="220" t="str">
        <f>IF($D1192="","",VLOOKUP($D1192,DMKH!$A$9:$D$50006,2,0))</f>
        <v/>
      </c>
      <c r="F1192" s="220" t="str">
        <f>IF($D1192="","",VLOOKUP($D1192,DMKH!$A$9:$D$50006,3,0))</f>
        <v/>
      </c>
      <c r="G1192" s="220" t="str">
        <f>IF($D1192="","",VLOOKUP($D1192,DMKH!$A$9:$D$50006,4,0))</f>
        <v/>
      </c>
      <c r="H1192" s="113"/>
      <c r="I1192" s="113"/>
      <c r="J1192" s="113"/>
      <c r="K1192" s="112"/>
      <c r="L1192" s="224" t="str">
        <f>IF($K1192="","",VLOOKUP($K1192,'Tong hop'!$A$10:$O$50000,2,0))</f>
        <v/>
      </c>
      <c r="M1192" s="225" t="str">
        <f>IF($K1192="","",VLOOKUP($K1192,'Tong hop'!$A$10:$O$50000,3,0))</f>
        <v/>
      </c>
      <c r="N1192" s="246"/>
      <c r="O1192" s="227" t="str">
        <f t="shared" si="2"/>
        <v/>
      </c>
      <c r="P1192" s="158"/>
      <c r="Q1192" s="247"/>
      <c r="R1192" s="229" t="str">
        <f>IF(LEFT(A1192,2)="PX",IF(K1192="",0,VLOOKUP(K1192,'Tong hop'!$N$10:$O$50000,2,0)),"")</f>
        <v/>
      </c>
      <c r="S1192" s="230">
        <f t="shared" si="3"/>
        <v>0</v>
      </c>
      <c r="T1192" s="229" t="str">
        <f>IF($K1192="","",VLOOKUP($K1192,'Tong hop'!$A$10:$K$50000,10,0))</f>
        <v/>
      </c>
      <c r="U1192" s="230" t="str">
        <f>IF($K1192="","",VLOOKUP($K1192,'Tong hop'!$A$10:$K$50000,11,0))</f>
        <v/>
      </c>
      <c r="V1192" s="231">
        <f t="shared" si="4"/>
        <v>0</v>
      </c>
      <c r="W1192" s="231" t="str">
        <f t="shared" si="5"/>
        <v/>
      </c>
      <c r="X1192" s="231">
        <f t="shared" si="6"/>
        <v>0</v>
      </c>
      <c r="Y1192" s="231" t="str">
        <f t="shared" si="7"/>
        <v/>
      </c>
      <c r="Z1192" s="232" t="str">
        <f t="shared" si="8"/>
        <v/>
      </c>
    </row>
    <row r="1193" ht="15.75" customHeight="1">
      <c r="A1193" s="112"/>
      <c r="B1193" s="244"/>
      <c r="C1193" s="245"/>
      <c r="D1193" s="245"/>
      <c r="E1193" s="220" t="str">
        <f>IF($D1193="","",VLOOKUP($D1193,DMKH!$A$9:$D$50006,2,0))</f>
        <v/>
      </c>
      <c r="F1193" s="220" t="str">
        <f>IF($D1193="","",VLOOKUP($D1193,DMKH!$A$9:$D$50006,3,0))</f>
        <v/>
      </c>
      <c r="G1193" s="220" t="str">
        <f>IF($D1193="","",VLOOKUP($D1193,DMKH!$A$9:$D$50006,4,0))</f>
        <v/>
      </c>
      <c r="H1193" s="113"/>
      <c r="I1193" s="113"/>
      <c r="J1193" s="113"/>
      <c r="K1193" s="112"/>
      <c r="L1193" s="224" t="str">
        <f>IF($K1193="","",VLOOKUP($K1193,'Tong hop'!$A$10:$O$50000,2,0))</f>
        <v/>
      </c>
      <c r="M1193" s="225" t="str">
        <f>IF($K1193="","",VLOOKUP($K1193,'Tong hop'!$A$10:$O$50000,3,0))</f>
        <v/>
      </c>
      <c r="N1193" s="246"/>
      <c r="O1193" s="227" t="str">
        <f t="shared" si="2"/>
        <v/>
      </c>
      <c r="P1193" s="158"/>
      <c r="Q1193" s="247"/>
      <c r="R1193" s="229" t="str">
        <f>IF(LEFT(A1193,2)="PX",IF(K1193="",0,VLOOKUP(K1193,'Tong hop'!$N$10:$O$50000,2,0)),"")</f>
        <v/>
      </c>
      <c r="S1193" s="230">
        <f t="shared" si="3"/>
        <v>0</v>
      </c>
      <c r="T1193" s="229" t="str">
        <f>IF($K1193="","",VLOOKUP($K1193,'Tong hop'!$A$10:$K$50000,10,0))</f>
        <v/>
      </c>
      <c r="U1193" s="230" t="str">
        <f>IF($K1193="","",VLOOKUP($K1193,'Tong hop'!$A$10:$K$50000,11,0))</f>
        <v/>
      </c>
      <c r="V1193" s="231">
        <f t="shared" si="4"/>
        <v>0</v>
      </c>
      <c r="W1193" s="231" t="str">
        <f t="shared" si="5"/>
        <v/>
      </c>
      <c r="X1193" s="231">
        <f t="shared" si="6"/>
        <v>0</v>
      </c>
      <c r="Y1193" s="231" t="str">
        <f t="shared" si="7"/>
        <v/>
      </c>
      <c r="Z1193" s="232" t="str">
        <f t="shared" si="8"/>
        <v/>
      </c>
    </row>
    <row r="1194" ht="15.75" customHeight="1">
      <c r="A1194" s="112"/>
      <c r="B1194" s="244"/>
      <c r="C1194" s="245"/>
      <c r="D1194" s="245"/>
      <c r="E1194" s="220" t="str">
        <f>IF($D1194="","",VLOOKUP($D1194,DMKH!$A$9:$D$50006,2,0))</f>
        <v/>
      </c>
      <c r="F1194" s="220" t="str">
        <f>IF($D1194="","",VLOOKUP($D1194,DMKH!$A$9:$D$50006,3,0))</f>
        <v/>
      </c>
      <c r="G1194" s="220" t="str">
        <f>IF($D1194="","",VLOOKUP($D1194,DMKH!$A$9:$D$50006,4,0))</f>
        <v/>
      </c>
      <c r="H1194" s="113"/>
      <c r="I1194" s="113"/>
      <c r="J1194" s="113"/>
      <c r="K1194" s="112"/>
      <c r="L1194" s="224" t="str">
        <f>IF($K1194="","",VLOOKUP($K1194,'Tong hop'!$A$10:$O$50000,2,0))</f>
        <v/>
      </c>
      <c r="M1194" s="225" t="str">
        <f>IF($K1194="","",VLOOKUP($K1194,'Tong hop'!$A$10:$O$50000,3,0))</f>
        <v/>
      </c>
      <c r="N1194" s="246"/>
      <c r="O1194" s="227" t="str">
        <f t="shared" si="2"/>
        <v/>
      </c>
      <c r="P1194" s="158"/>
      <c r="Q1194" s="247"/>
      <c r="R1194" s="229" t="str">
        <f>IF(LEFT(A1194,2)="PX",IF(K1194="",0,VLOOKUP(K1194,'Tong hop'!$N$10:$O$50000,2,0)),"")</f>
        <v/>
      </c>
      <c r="S1194" s="230">
        <f t="shared" si="3"/>
        <v>0</v>
      </c>
      <c r="T1194" s="229" t="str">
        <f>IF($K1194="","",VLOOKUP($K1194,'Tong hop'!$A$10:$K$50000,10,0))</f>
        <v/>
      </c>
      <c r="U1194" s="230" t="str">
        <f>IF($K1194="","",VLOOKUP($K1194,'Tong hop'!$A$10:$K$50000,11,0))</f>
        <v/>
      </c>
      <c r="V1194" s="231">
        <f t="shared" si="4"/>
        <v>0</v>
      </c>
      <c r="W1194" s="231" t="str">
        <f t="shared" si="5"/>
        <v/>
      </c>
      <c r="X1194" s="231">
        <f t="shared" si="6"/>
        <v>0</v>
      </c>
      <c r="Y1194" s="231" t="str">
        <f t="shared" si="7"/>
        <v/>
      </c>
      <c r="Z1194" s="232" t="str">
        <f t="shared" si="8"/>
        <v/>
      </c>
    </row>
    <row r="1195" ht="15.75" customHeight="1">
      <c r="A1195" s="112"/>
      <c r="B1195" s="244"/>
      <c r="C1195" s="245"/>
      <c r="D1195" s="245"/>
      <c r="E1195" s="220" t="str">
        <f>IF($D1195="","",VLOOKUP($D1195,DMKH!$A$9:$D$50006,2,0))</f>
        <v/>
      </c>
      <c r="F1195" s="220" t="str">
        <f>IF($D1195="","",VLOOKUP($D1195,DMKH!$A$9:$D$50006,3,0))</f>
        <v/>
      </c>
      <c r="G1195" s="220" t="str">
        <f>IF($D1195="","",VLOOKUP($D1195,DMKH!$A$9:$D$50006,4,0))</f>
        <v/>
      </c>
      <c r="H1195" s="113"/>
      <c r="I1195" s="113"/>
      <c r="J1195" s="113"/>
      <c r="K1195" s="112"/>
      <c r="L1195" s="224" t="str">
        <f>IF($K1195="","",VLOOKUP($K1195,'Tong hop'!$A$10:$O$50000,2,0))</f>
        <v/>
      </c>
      <c r="M1195" s="225" t="str">
        <f>IF($K1195="","",VLOOKUP($K1195,'Tong hop'!$A$10:$O$50000,3,0))</f>
        <v/>
      </c>
      <c r="N1195" s="246"/>
      <c r="O1195" s="227" t="str">
        <f t="shared" si="2"/>
        <v/>
      </c>
      <c r="P1195" s="158"/>
      <c r="Q1195" s="247"/>
      <c r="R1195" s="229" t="str">
        <f>IF(LEFT(A1195,2)="PX",IF(K1195="",0,VLOOKUP(K1195,'Tong hop'!$N$10:$O$50000,2,0)),"")</f>
        <v/>
      </c>
      <c r="S1195" s="230">
        <f t="shared" si="3"/>
        <v>0</v>
      </c>
      <c r="T1195" s="229" t="str">
        <f>IF($K1195="","",VLOOKUP($K1195,'Tong hop'!$A$10:$K$50000,10,0))</f>
        <v/>
      </c>
      <c r="U1195" s="230" t="str">
        <f>IF($K1195="","",VLOOKUP($K1195,'Tong hop'!$A$10:$K$50000,11,0))</f>
        <v/>
      </c>
      <c r="V1195" s="231">
        <f t="shared" si="4"/>
        <v>0</v>
      </c>
      <c r="W1195" s="231" t="str">
        <f t="shared" si="5"/>
        <v/>
      </c>
      <c r="X1195" s="231">
        <f t="shared" si="6"/>
        <v>0</v>
      </c>
      <c r="Y1195" s="231" t="str">
        <f t="shared" si="7"/>
        <v/>
      </c>
      <c r="Z1195" s="232" t="str">
        <f t="shared" si="8"/>
        <v/>
      </c>
    </row>
    <row r="1196" ht="15.75" customHeight="1">
      <c r="A1196" s="112"/>
      <c r="B1196" s="244"/>
      <c r="C1196" s="245"/>
      <c r="D1196" s="245"/>
      <c r="E1196" s="220" t="str">
        <f>IF($D1196="","",VLOOKUP($D1196,DMKH!$A$9:$D$50006,2,0))</f>
        <v/>
      </c>
      <c r="F1196" s="220" t="str">
        <f>IF($D1196="","",VLOOKUP($D1196,DMKH!$A$9:$D$50006,3,0))</f>
        <v/>
      </c>
      <c r="G1196" s="220" t="str">
        <f>IF($D1196="","",VLOOKUP($D1196,DMKH!$A$9:$D$50006,4,0))</f>
        <v/>
      </c>
      <c r="H1196" s="113"/>
      <c r="I1196" s="113"/>
      <c r="J1196" s="113"/>
      <c r="K1196" s="112"/>
      <c r="L1196" s="224" t="str">
        <f>IF($K1196="","",VLOOKUP($K1196,'Tong hop'!$A$10:$O$50000,2,0))</f>
        <v/>
      </c>
      <c r="M1196" s="225" t="str">
        <f>IF($K1196="","",VLOOKUP($K1196,'Tong hop'!$A$10:$O$50000,3,0))</f>
        <v/>
      </c>
      <c r="N1196" s="246"/>
      <c r="O1196" s="227" t="str">
        <f t="shared" si="2"/>
        <v/>
      </c>
      <c r="P1196" s="158"/>
      <c r="Q1196" s="247"/>
      <c r="R1196" s="229" t="str">
        <f>IF(LEFT(A1196,2)="PX",IF(K1196="",0,VLOOKUP(K1196,'Tong hop'!$N$10:$O$50000,2,0)),"")</f>
        <v/>
      </c>
      <c r="S1196" s="230">
        <f t="shared" si="3"/>
        <v>0</v>
      </c>
      <c r="T1196" s="229" t="str">
        <f>IF($K1196="","",VLOOKUP($K1196,'Tong hop'!$A$10:$K$50000,10,0))</f>
        <v/>
      </c>
      <c r="U1196" s="230" t="str">
        <f>IF($K1196="","",VLOOKUP($K1196,'Tong hop'!$A$10:$K$50000,11,0))</f>
        <v/>
      </c>
      <c r="V1196" s="231">
        <f t="shared" si="4"/>
        <v>0</v>
      </c>
      <c r="W1196" s="231" t="str">
        <f t="shared" si="5"/>
        <v/>
      </c>
      <c r="X1196" s="231">
        <f t="shared" si="6"/>
        <v>0</v>
      </c>
      <c r="Y1196" s="231" t="str">
        <f t="shared" si="7"/>
        <v/>
      </c>
      <c r="Z1196" s="232" t="str">
        <f t="shared" si="8"/>
        <v/>
      </c>
    </row>
    <row r="1197" ht="15.75" customHeight="1">
      <c r="A1197" s="112"/>
      <c r="B1197" s="244"/>
      <c r="C1197" s="245"/>
      <c r="D1197" s="245"/>
      <c r="E1197" s="220" t="str">
        <f>IF($D1197="","",VLOOKUP($D1197,DMKH!$A$9:$D$50006,2,0))</f>
        <v/>
      </c>
      <c r="F1197" s="220" t="str">
        <f>IF($D1197="","",VLOOKUP($D1197,DMKH!$A$9:$D$50006,3,0))</f>
        <v/>
      </c>
      <c r="G1197" s="220" t="str">
        <f>IF($D1197="","",VLOOKUP($D1197,DMKH!$A$9:$D$50006,4,0))</f>
        <v/>
      </c>
      <c r="H1197" s="113"/>
      <c r="I1197" s="113"/>
      <c r="J1197" s="113"/>
      <c r="K1197" s="112"/>
      <c r="L1197" s="224" t="str">
        <f>IF($K1197="","",VLOOKUP($K1197,'Tong hop'!$A$10:$O$50000,2,0))</f>
        <v/>
      </c>
      <c r="M1197" s="225" t="str">
        <f>IF($K1197="","",VLOOKUP($K1197,'Tong hop'!$A$10:$O$50000,3,0))</f>
        <v/>
      </c>
      <c r="N1197" s="246"/>
      <c r="O1197" s="227" t="str">
        <f t="shared" si="2"/>
        <v/>
      </c>
      <c r="P1197" s="158"/>
      <c r="Q1197" s="247"/>
      <c r="R1197" s="229" t="str">
        <f>IF(LEFT(A1197,2)="PX",IF(K1197="",0,VLOOKUP(K1197,'Tong hop'!$N$10:$O$50000,2,0)),"")</f>
        <v/>
      </c>
      <c r="S1197" s="230">
        <f t="shared" si="3"/>
        <v>0</v>
      </c>
      <c r="T1197" s="229" t="str">
        <f>IF($K1197="","",VLOOKUP($K1197,'Tong hop'!$A$10:$K$50000,10,0))</f>
        <v/>
      </c>
      <c r="U1197" s="230" t="str">
        <f>IF($K1197="","",VLOOKUP($K1197,'Tong hop'!$A$10:$K$50000,11,0))</f>
        <v/>
      </c>
      <c r="V1197" s="231">
        <f t="shared" si="4"/>
        <v>0</v>
      </c>
      <c r="W1197" s="231" t="str">
        <f t="shared" si="5"/>
        <v/>
      </c>
      <c r="X1197" s="231">
        <f t="shared" si="6"/>
        <v>0</v>
      </c>
      <c r="Y1197" s="231" t="str">
        <f t="shared" si="7"/>
        <v/>
      </c>
      <c r="Z1197" s="232" t="str">
        <f t="shared" si="8"/>
        <v/>
      </c>
    </row>
    <row r="1198" ht="15.75" customHeight="1">
      <c r="A1198" s="112"/>
      <c r="B1198" s="244"/>
      <c r="C1198" s="245"/>
      <c r="D1198" s="245"/>
      <c r="E1198" s="220" t="str">
        <f>IF($D1198="","",VLOOKUP($D1198,DMKH!$A$9:$D$50006,2,0))</f>
        <v/>
      </c>
      <c r="F1198" s="220" t="str">
        <f>IF($D1198="","",VLOOKUP($D1198,DMKH!$A$9:$D$50006,3,0))</f>
        <v/>
      </c>
      <c r="G1198" s="220" t="str">
        <f>IF($D1198="","",VLOOKUP($D1198,DMKH!$A$9:$D$50006,4,0))</f>
        <v/>
      </c>
      <c r="H1198" s="113"/>
      <c r="I1198" s="113"/>
      <c r="J1198" s="113"/>
      <c r="K1198" s="112"/>
      <c r="L1198" s="224" t="str">
        <f>IF($K1198="","",VLOOKUP($K1198,'Tong hop'!$A$10:$O$50000,2,0))</f>
        <v/>
      </c>
      <c r="M1198" s="225" t="str">
        <f>IF($K1198="","",VLOOKUP($K1198,'Tong hop'!$A$10:$O$50000,3,0))</f>
        <v/>
      </c>
      <c r="N1198" s="246"/>
      <c r="O1198" s="227" t="str">
        <f t="shared" si="2"/>
        <v/>
      </c>
      <c r="P1198" s="158"/>
      <c r="Q1198" s="247"/>
      <c r="R1198" s="229" t="str">
        <f>IF(LEFT(A1198,2)="PX",IF(K1198="",0,VLOOKUP(K1198,'Tong hop'!$N$10:$O$50000,2,0)),"")</f>
        <v/>
      </c>
      <c r="S1198" s="230">
        <f t="shared" si="3"/>
        <v>0</v>
      </c>
      <c r="T1198" s="229" t="str">
        <f>IF($K1198="","",VLOOKUP($K1198,'Tong hop'!$A$10:$K$50000,10,0))</f>
        <v/>
      </c>
      <c r="U1198" s="230" t="str">
        <f>IF($K1198="","",VLOOKUP($K1198,'Tong hop'!$A$10:$K$50000,11,0))</f>
        <v/>
      </c>
      <c r="V1198" s="231">
        <f t="shared" si="4"/>
        <v>0</v>
      </c>
      <c r="W1198" s="231" t="str">
        <f t="shared" si="5"/>
        <v/>
      </c>
      <c r="X1198" s="231">
        <f t="shared" si="6"/>
        <v>0</v>
      </c>
      <c r="Y1198" s="231" t="str">
        <f t="shared" si="7"/>
        <v/>
      </c>
      <c r="Z1198" s="232" t="str">
        <f t="shared" si="8"/>
        <v/>
      </c>
    </row>
    <row r="1199" ht="15.75" customHeight="1">
      <c r="A1199" s="112"/>
      <c r="B1199" s="244"/>
      <c r="C1199" s="245"/>
      <c r="D1199" s="245"/>
      <c r="E1199" s="220" t="str">
        <f>IF($D1199="","",VLOOKUP($D1199,DMKH!$A$9:$D$50006,2,0))</f>
        <v/>
      </c>
      <c r="F1199" s="220" t="str">
        <f>IF($D1199="","",VLOOKUP($D1199,DMKH!$A$9:$D$50006,3,0))</f>
        <v/>
      </c>
      <c r="G1199" s="220" t="str">
        <f>IF($D1199="","",VLOOKUP($D1199,DMKH!$A$9:$D$50006,4,0))</f>
        <v/>
      </c>
      <c r="H1199" s="113"/>
      <c r="I1199" s="113"/>
      <c r="J1199" s="113"/>
      <c r="K1199" s="112"/>
      <c r="L1199" s="224" t="str">
        <f>IF($K1199="","",VLOOKUP($K1199,'Tong hop'!$A$10:$O$50000,2,0))</f>
        <v/>
      </c>
      <c r="M1199" s="225" t="str">
        <f>IF($K1199="","",VLOOKUP($K1199,'Tong hop'!$A$10:$O$50000,3,0))</f>
        <v/>
      </c>
      <c r="N1199" s="246"/>
      <c r="O1199" s="227" t="str">
        <f t="shared" si="2"/>
        <v/>
      </c>
      <c r="P1199" s="158"/>
      <c r="Q1199" s="247"/>
      <c r="R1199" s="229" t="str">
        <f>IF(LEFT(A1199,2)="PX",IF(K1199="",0,VLOOKUP(K1199,'Tong hop'!$N$10:$O$50000,2,0)),"")</f>
        <v/>
      </c>
      <c r="S1199" s="230">
        <f t="shared" si="3"/>
        <v>0</v>
      </c>
      <c r="T1199" s="229" t="str">
        <f>IF($K1199="","",VLOOKUP($K1199,'Tong hop'!$A$10:$K$50000,10,0))</f>
        <v/>
      </c>
      <c r="U1199" s="230" t="str">
        <f>IF($K1199="","",VLOOKUP($K1199,'Tong hop'!$A$10:$K$50000,11,0))</f>
        <v/>
      </c>
      <c r="V1199" s="231">
        <f t="shared" si="4"/>
        <v>0</v>
      </c>
      <c r="W1199" s="231" t="str">
        <f t="shared" si="5"/>
        <v/>
      </c>
      <c r="X1199" s="231">
        <f t="shared" si="6"/>
        <v>0</v>
      </c>
      <c r="Y1199" s="231" t="str">
        <f t="shared" si="7"/>
        <v/>
      </c>
      <c r="Z1199" s="232" t="str">
        <f t="shared" si="8"/>
        <v/>
      </c>
    </row>
    <row r="1200" ht="15.75" customHeight="1">
      <c r="A1200" s="112"/>
      <c r="B1200" s="244"/>
      <c r="C1200" s="245"/>
      <c r="D1200" s="245"/>
      <c r="E1200" s="220" t="str">
        <f>IF($D1200="","",VLOOKUP($D1200,DMKH!$A$9:$D$50006,2,0))</f>
        <v/>
      </c>
      <c r="F1200" s="220" t="str">
        <f>IF($D1200="","",VLOOKUP($D1200,DMKH!$A$9:$D$50006,3,0))</f>
        <v/>
      </c>
      <c r="G1200" s="220" t="str">
        <f>IF($D1200="","",VLOOKUP($D1200,DMKH!$A$9:$D$50006,4,0))</f>
        <v/>
      </c>
      <c r="H1200" s="113"/>
      <c r="I1200" s="113"/>
      <c r="J1200" s="113"/>
      <c r="K1200" s="112"/>
      <c r="L1200" s="224" t="str">
        <f>IF($K1200="","",VLOOKUP($K1200,'Tong hop'!$A$10:$O$50000,2,0))</f>
        <v/>
      </c>
      <c r="M1200" s="225" t="str">
        <f>IF($K1200="","",VLOOKUP($K1200,'Tong hop'!$A$10:$O$50000,3,0))</f>
        <v/>
      </c>
      <c r="N1200" s="246"/>
      <c r="O1200" s="227" t="str">
        <f t="shared" si="2"/>
        <v/>
      </c>
      <c r="P1200" s="158"/>
      <c r="Q1200" s="247"/>
      <c r="R1200" s="229" t="str">
        <f>IF(LEFT(A1200,2)="PX",IF(K1200="",0,VLOOKUP(K1200,'Tong hop'!$N$10:$O$50000,2,0)),"")</f>
        <v/>
      </c>
      <c r="S1200" s="230">
        <f t="shared" si="3"/>
        <v>0</v>
      </c>
      <c r="T1200" s="229" t="str">
        <f>IF($K1200="","",VLOOKUP($K1200,'Tong hop'!$A$10:$K$50000,10,0))</f>
        <v/>
      </c>
      <c r="U1200" s="230" t="str">
        <f>IF($K1200="","",VLOOKUP($K1200,'Tong hop'!$A$10:$K$50000,11,0))</f>
        <v/>
      </c>
      <c r="V1200" s="231">
        <f t="shared" si="4"/>
        <v>0</v>
      </c>
      <c r="W1200" s="231" t="str">
        <f t="shared" si="5"/>
        <v/>
      </c>
      <c r="X1200" s="231">
        <f t="shared" si="6"/>
        <v>0</v>
      </c>
      <c r="Y1200" s="231" t="str">
        <f t="shared" si="7"/>
        <v/>
      </c>
      <c r="Z1200" s="232" t="str">
        <f t="shared" si="8"/>
        <v/>
      </c>
    </row>
    <row r="1201" ht="15.75" customHeight="1">
      <c r="A1201" s="112"/>
      <c r="B1201" s="244"/>
      <c r="C1201" s="245"/>
      <c r="D1201" s="245"/>
      <c r="E1201" s="220" t="str">
        <f>IF($D1201="","",VLOOKUP($D1201,DMKH!$A$9:$D$50006,2,0))</f>
        <v/>
      </c>
      <c r="F1201" s="220" t="str">
        <f>IF($D1201="","",VLOOKUP($D1201,DMKH!$A$9:$D$50006,3,0))</f>
        <v/>
      </c>
      <c r="G1201" s="220" t="str">
        <f>IF($D1201="","",VLOOKUP($D1201,DMKH!$A$9:$D$50006,4,0))</f>
        <v/>
      </c>
      <c r="H1201" s="113"/>
      <c r="I1201" s="113"/>
      <c r="J1201" s="113"/>
      <c r="K1201" s="112"/>
      <c r="L1201" s="224" t="str">
        <f>IF($K1201="","",VLOOKUP($K1201,'Tong hop'!$A$10:$O$50000,2,0))</f>
        <v/>
      </c>
      <c r="M1201" s="225" t="str">
        <f>IF($K1201="","",VLOOKUP($K1201,'Tong hop'!$A$10:$O$50000,3,0))</f>
        <v/>
      </c>
      <c r="N1201" s="246"/>
      <c r="O1201" s="227" t="str">
        <f t="shared" si="2"/>
        <v/>
      </c>
      <c r="P1201" s="158"/>
      <c r="Q1201" s="247"/>
      <c r="R1201" s="229" t="str">
        <f>IF(LEFT(A1201,2)="PX",IF(K1201="",0,VLOOKUP(K1201,'Tong hop'!$N$10:$O$50000,2,0)),"")</f>
        <v/>
      </c>
      <c r="S1201" s="230">
        <f t="shared" si="3"/>
        <v>0</v>
      </c>
      <c r="T1201" s="229" t="str">
        <f>IF($K1201="","",VLOOKUP($K1201,'Tong hop'!$A$10:$K$50000,10,0))</f>
        <v/>
      </c>
      <c r="U1201" s="230" t="str">
        <f>IF($K1201="","",VLOOKUP($K1201,'Tong hop'!$A$10:$K$50000,11,0))</f>
        <v/>
      </c>
      <c r="V1201" s="231">
        <f t="shared" si="4"/>
        <v>0</v>
      </c>
      <c r="W1201" s="231" t="str">
        <f t="shared" si="5"/>
        <v/>
      </c>
      <c r="X1201" s="231">
        <f t="shared" si="6"/>
        <v>0</v>
      </c>
      <c r="Y1201" s="231" t="str">
        <f t="shared" si="7"/>
        <v/>
      </c>
      <c r="Z1201" s="232" t="str">
        <f t="shared" si="8"/>
        <v/>
      </c>
    </row>
    <row r="1202" ht="15.75" customHeight="1">
      <c r="A1202" s="112"/>
      <c r="B1202" s="244"/>
      <c r="C1202" s="245"/>
      <c r="D1202" s="245"/>
      <c r="E1202" s="220" t="str">
        <f>IF($D1202="","",VLOOKUP($D1202,DMKH!$A$9:$D$50006,2,0))</f>
        <v/>
      </c>
      <c r="F1202" s="220" t="str">
        <f>IF($D1202="","",VLOOKUP($D1202,DMKH!$A$9:$D$50006,3,0))</f>
        <v/>
      </c>
      <c r="G1202" s="220" t="str">
        <f>IF($D1202="","",VLOOKUP($D1202,DMKH!$A$9:$D$50006,4,0))</f>
        <v/>
      </c>
      <c r="H1202" s="113"/>
      <c r="I1202" s="113"/>
      <c r="J1202" s="113"/>
      <c r="K1202" s="112"/>
      <c r="L1202" s="224" t="str">
        <f>IF($K1202="","",VLOOKUP($K1202,'Tong hop'!$A$10:$O$50000,2,0))</f>
        <v/>
      </c>
      <c r="M1202" s="225" t="str">
        <f>IF($K1202="","",VLOOKUP($K1202,'Tong hop'!$A$10:$O$50000,3,0))</f>
        <v/>
      </c>
      <c r="N1202" s="246"/>
      <c r="O1202" s="227" t="str">
        <f t="shared" si="2"/>
        <v/>
      </c>
      <c r="P1202" s="158"/>
      <c r="Q1202" s="247"/>
      <c r="R1202" s="229" t="str">
        <f>IF(LEFT(A1202,2)="PX",IF(K1202="",0,VLOOKUP(K1202,'Tong hop'!$N$10:$O$50000,2,0)),"")</f>
        <v/>
      </c>
      <c r="S1202" s="230">
        <f t="shared" si="3"/>
        <v>0</v>
      </c>
      <c r="T1202" s="229" t="str">
        <f>IF($K1202="","",VLOOKUP($K1202,'Tong hop'!$A$10:$K$50000,10,0))</f>
        <v/>
      </c>
      <c r="U1202" s="230" t="str">
        <f>IF($K1202="","",VLOOKUP($K1202,'Tong hop'!$A$10:$K$50000,11,0))</f>
        <v/>
      </c>
      <c r="V1202" s="231">
        <f t="shared" si="4"/>
        <v>0</v>
      </c>
      <c r="W1202" s="231" t="str">
        <f t="shared" si="5"/>
        <v/>
      </c>
      <c r="X1202" s="231">
        <f t="shared" si="6"/>
        <v>0</v>
      </c>
      <c r="Y1202" s="231" t="str">
        <f t="shared" si="7"/>
        <v/>
      </c>
      <c r="Z1202" s="232" t="str">
        <f t="shared" si="8"/>
        <v/>
      </c>
    </row>
    <row r="1203" ht="15.75" customHeight="1">
      <c r="A1203" s="112"/>
      <c r="B1203" s="244"/>
      <c r="C1203" s="245"/>
      <c r="D1203" s="245"/>
      <c r="E1203" s="220" t="str">
        <f>IF($D1203="","",VLOOKUP($D1203,DMKH!$A$9:$D$50006,2,0))</f>
        <v/>
      </c>
      <c r="F1203" s="220" t="str">
        <f>IF($D1203="","",VLOOKUP($D1203,DMKH!$A$9:$D$50006,3,0))</f>
        <v/>
      </c>
      <c r="G1203" s="220" t="str">
        <f>IF($D1203="","",VLOOKUP($D1203,DMKH!$A$9:$D$50006,4,0))</f>
        <v/>
      </c>
      <c r="H1203" s="113"/>
      <c r="I1203" s="113"/>
      <c r="J1203" s="113"/>
      <c r="K1203" s="112"/>
      <c r="L1203" s="224" t="str">
        <f>IF($K1203="","",VLOOKUP($K1203,'Tong hop'!$A$10:$O$50000,2,0))</f>
        <v/>
      </c>
      <c r="M1203" s="225" t="str">
        <f>IF($K1203="","",VLOOKUP($K1203,'Tong hop'!$A$10:$O$50000,3,0))</f>
        <v/>
      </c>
      <c r="N1203" s="246"/>
      <c r="O1203" s="227" t="str">
        <f t="shared" si="2"/>
        <v/>
      </c>
      <c r="P1203" s="158"/>
      <c r="Q1203" s="247"/>
      <c r="R1203" s="229" t="str">
        <f>IF(LEFT(A1203,2)="PX",IF(K1203="",0,VLOOKUP(K1203,'Tong hop'!$N$10:$O$50000,2,0)),"")</f>
        <v/>
      </c>
      <c r="S1203" s="230">
        <f t="shared" si="3"/>
        <v>0</v>
      </c>
      <c r="T1203" s="229" t="str">
        <f>IF($K1203="","",VLOOKUP($K1203,'Tong hop'!$A$10:$K$50000,10,0))</f>
        <v/>
      </c>
      <c r="U1203" s="230" t="str">
        <f>IF($K1203="","",VLOOKUP($K1203,'Tong hop'!$A$10:$K$50000,11,0))</f>
        <v/>
      </c>
      <c r="V1203" s="231">
        <f t="shared" si="4"/>
        <v>0</v>
      </c>
      <c r="W1203" s="231" t="str">
        <f t="shared" si="5"/>
        <v/>
      </c>
      <c r="X1203" s="231">
        <f t="shared" si="6"/>
        <v>0</v>
      </c>
      <c r="Y1203" s="231" t="str">
        <f t="shared" si="7"/>
        <v/>
      </c>
      <c r="Z1203" s="232" t="str">
        <f t="shared" si="8"/>
        <v/>
      </c>
    </row>
    <row r="1204" ht="15.75" customHeight="1">
      <c r="A1204" s="112"/>
      <c r="B1204" s="244"/>
      <c r="C1204" s="245"/>
      <c r="D1204" s="245"/>
      <c r="E1204" s="220" t="str">
        <f>IF($D1204="","",VLOOKUP($D1204,DMKH!$A$9:$D$50006,2,0))</f>
        <v/>
      </c>
      <c r="F1204" s="220" t="str">
        <f>IF($D1204="","",VLOOKUP($D1204,DMKH!$A$9:$D$50006,3,0))</f>
        <v/>
      </c>
      <c r="G1204" s="220" t="str">
        <f>IF($D1204="","",VLOOKUP($D1204,DMKH!$A$9:$D$50006,4,0))</f>
        <v/>
      </c>
      <c r="H1204" s="113"/>
      <c r="I1204" s="113"/>
      <c r="J1204" s="113"/>
      <c r="K1204" s="112"/>
      <c r="L1204" s="224" t="str">
        <f>IF($K1204="","",VLOOKUP($K1204,'Tong hop'!$A$10:$O$50000,2,0))</f>
        <v/>
      </c>
      <c r="M1204" s="225" t="str">
        <f>IF($K1204="","",VLOOKUP($K1204,'Tong hop'!$A$10:$O$50000,3,0))</f>
        <v/>
      </c>
      <c r="N1204" s="246"/>
      <c r="O1204" s="227" t="str">
        <f t="shared" si="2"/>
        <v/>
      </c>
      <c r="P1204" s="158"/>
      <c r="Q1204" s="247"/>
      <c r="R1204" s="229" t="str">
        <f>IF(LEFT(A1204,2)="PX",IF(K1204="",0,VLOOKUP(K1204,'Tong hop'!$N$10:$O$50000,2,0)),"")</f>
        <v/>
      </c>
      <c r="S1204" s="230">
        <f t="shared" si="3"/>
        <v>0</v>
      </c>
      <c r="T1204" s="229" t="str">
        <f>IF($K1204="","",VLOOKUP($K1204,'Tong hop'!$A$10:$K$50000,10,0))</f>
        <v/>
      </c>
      <c r="U1204" s="230" t="str">
        <f>IF($K1204="","",VLOOKUP($K1204,'Tong hop'!$A$10:$K$50000,11,0))</f>
        <v/>
      </c>
      <c r="V1204" s="231">
        <f t="shared" si="4"/>
        <v>0</v>
      </c>
      <c r="W1204" s="231" t="str">
        <f t="shared" si="5"/>
        <v/>
      </c>
      <c r="X1204" s="231">
        <f t="shared" si="6"/>
        <v>0</v>
      </c>
      <c r="Y1204" s="231" t="str">
        <f t="shared" si="7"/>
        <v/>
      </c>
      <c r="Z1204" s="232" t="str">
        <f t="shared" si="8"/>
        <v/>
      </c>
    </row>
    <row r="1205" ht="15.75" customHeight="1">
      <c r="A1205" s="112"/>
      <c r="B1205" s="244"/>
      <c r="C1205" s="245"/>
      <c r="D1205" s="245"/>
      <c r="E1205" s="220" t="str">
        <f>IF($D1205="","",VLOOKUP($D1205,DMKH!$A$9:$D$50006,2,0))</f>
        <v/>
      </c>
      <c r="F1205" s="220" t="str">
        <f>IF($D1205="","",VLOOKUP($D1205,DMKH!$A$9:$D$50006,3,0))</f>
        <v/>
      </c>
      <c r="G1205" s="220" t="str">
        <f>IF($D1205="","",VLOOKUP($D1205,DMKH!$A$9:$D$50006,4,0))</f>
        <v/>
      </c>
      <c r="H1205" s="113"/>
      <c r="I1205" s="113"/>
      <c r="J1205" s="113"/>
      <c r="K1205" s="112"/>
      <c r="L1205" s="224" t="str">
        <f>IF($K1205="","",VLOOKUP($K1205,'Tong hop'!$A$10:$O$50000,2,0))</f>
        <v/>
      </c>
      <c r="M1205" s="225" t="str">
        <f>IF($K1205="","",VLOOKUP($K1205,'Tong hop'!$A$10:$O$50000,3,0))</f>
        <v/>
      </c>
      <c r="N1205" s="246"/>
      <c r="O1205" s="227" t="str">
        <f t="shared" si="2"/>
        <v/>
      </c>
      <c r="P1205" s="158"/>
      <c r="Q1205" s="247"/>
      <c r="R1205" s="229" t="str">
        <f>IF(LEFT(A1205,2)="PX",IF(K1205="",0,VLOOKUP(K1205,'Tong hop'!$N$10:$O$50000,2,0)),"")</f>
        <v/>
      </c>
      <c r="S1205" s="230">
        <f t="shared" si="3"/>
        <v>0</v>
      </c>
      <c r="T1205" s="229" t="str">
        <f>IF($K1205="","",VLOOKUP($K1205,'Tong hop'!$A$10:$K$50000,10,0))</f>
        <v/>
      </c>
      <c r="U1205" s="230" t="str">
        <f>IF($K1205="","",VLOOKUP($K1205,'Tong hop'!$A$10:$K$50000,11,0))</f>
        <v/>
      </c>
      <c r="V1205" s="231">
        <f t="shared" si="4"/>
        <v>0</v>
      </c>
      <c r="W1205" s="231" t="str">
        <f t="shared" si="5"/>
        <v/>
      </c>
      <c r="X1205" s="231">
        <f t="shared" si="6"/>
        <v>0</v>
      </c>
      <c r="Y1205" s="231" t="str">
        <f t="shared" si="7"/>
        <v/>
      </c>
      <c r="Z1205" s="232" t="str">
        <f t="shared" si="8"/>
        <v/>
      </c>
    </row>
    <row r="1206" ht="15.75" customHeight="1">
      <c r="A1206" s="112"/>
      <c r="B1206" s="244"/>
      <c r="C1206" s="245"/>
      <c r="D1206" s="245"/>
      <c r="E1206" s="220" t="str">
        <f>IF($D1206="","",VLOOKUP($D1206,DMKH!$A$9:$D$50006,2,0))</f>
        <v/>
      </c>
      <c r="F1206" s="220" t="str">
        <f>IF($D1206="","",VLOOKUP($D1206,DMKH!$A$9:$D$50006,3,0))</f>
        <v/>
      </c>
      <c r="G1206" s="220" t="str">
        <f>IF($D1206="","",VLOOKUP($D1206,DMKH!$A$9:$D$50006,4,0))</f>
        <v/>
      </c>
      <c r="H1206" s="113"/>
      <c r="I1206" s="113"/>
      <c r="J1206" s="113"/>
      <c r="K1206" s="112"/>
      <c r="L1206" s="224" t="str">
        <f>IF($K1206="","",VLOOKUP($K1206,'Tong hop'!$A$10:$O$50000,2,0))</f>
        <v/>
      </c>
      <c r="M1206" s="225" t="str">
        <f>IF($K1206="","",VLOOKUP($K1206,'Tong hop'!$A$10:$O$50000,3,0))</f>
        <v/>
      </c>
      <c r="N1206" s="246"/>
      <c r="O1206" s="227" t="str">
        <f t="shared" si="2"/>
        <v/>
      </c>
      <c r="P1206" s="158"/>
      <c r="Q1206" s="247"/>
      <c r="R1206" s="229" t="str">
        <f>IF(LEFT(A1206,2)="PX",IF(K1206="",0,VLOOKUP(K1206,'Tong hop'!$N$10:$O$50000,2,0)),"")</f>
        <v/>
      </c>
      <c r="S1206" s="230">
        <f t="shared" si="3"/>
        <v>0</v>
      </c>
      <c r="T1206" s="229" t="str">
        <f>IF($K1206="","",VLOOKUP($K1206,'Tong hop'!$A$10:$K$50000,10,0))</f>
        <v/>
      </c>
      <c r="U1206" s="230" t="str">
        <f>IF($K1206="","",VLOOKUP($K1206,'Tong hop'!$A$10:$K$50000,11,0))</f>
        <v/>
      </c>
      <c r="V1206" s="231">
        <f t="shared" si="4"/>
        <v>0</v>
      </c>
      <c r="W1206" s="231" t="str">
        <f t="shared" si="5"/>
        <v/>
      </c>
      <c r="X1206" s="231">
        <f t="shared" si="6"/>
        <v>0</v>
      </c>
      <c r="Y1206" s="231" t="str">
        <f t="shared" si="7"/>
        <v/>
      </c>
      <c r="Z1206" s="232" t="str">
        <f t="shared" si="8"/>
        <v/>
      </c>
    </row>
    <row r="1207" ht="15.75" customHeight="1">
      <c r="A1207" s="112"/>
      <c r="B1207" s="244"/>
      <c r="C1207" s="245"/>
      <c r="D1207" s="245"/>
      <c r="E1207" s="220" t="str">
        <f>IF($D1207="","",VLOOKUP($D1207,DMKH!$A$9:$D$50006,2,0))</f>
        <v/>
      </c>
      <c r="F1207" s="220" t="str">
        <f>IF($D1207="","",VLOOKUP($D1207,DMKH!$A$9:$D$50006,3,0))</f>
        <v/>
      </c>
      <c r="G1207" s="220" t="str">
        <f>IF($D1207="","",VLOOKUP($D1207,DMKH!$A$9:$D$50006,4,0))</f>
        <v/>
      </c>
      <c r="H1207" s="113"/>
      <c r="I1207" s="113"/>
      <c r="J1207" s="113"/>
      <c r="K1207" s="112"/>
      <c r="L1207" s="224" t="str">
        <f>IF($K1207="","",VLOOKUP($K1207,'Tong hop'!$A$10:$O$50000,2,0))</f>
        <v/>
      </c>
      <c r="M1207" s="225" t="str">
        <f>IF($K1207="","",VLOOKUP($K1207,'Tong hop'!$A$10:$O$50000,3,0))</f>
        <v/>
      </c>
      <c r="N1207" s="246"/>
      <c r="O1207" s="227" t="str">
        <f t="shared" si="2"/>
        <v/>
      </c>
      <c r="P1207" s="158"/>
      <c r="Q1207" s="247"/>
      <c r="R1207" s="229" t="str">
        <f>IF(LEFT(A1207,2)="PX",IF(K1207="",0,VLOOKUP(K1207,'Tong hop'!$N$10:$O$50000,2,0)),"")</f>
        <v/>
      </c>
      <c r="S1207" s="230">
        <f t="shared" si="3"/>
        <v>0</v>
      </c>
      <c r="T1207" s="229" t="str">
        <f>IF($K1207="","",VLOOKUP($K1207,'Tong hop'!$A$10:$K$50000,10,0))</f>
        <v/>
      </c>
      <c r="U1207" s="230" t="str">
        <f>IF($K1207="","",VLOOKUP($K1207,'Tong hop'!$A$10:$K$50000,11,0))</f>
        <v/>
      </c>
      <c r="V1207" s="231">
        <f t="shared" si="4"/>
        <v>0</v>
      </c>
      <c r="W1207" s="231" t="str">
        <f t="shared" si="5"/>
        <v/>
      </c>
      <c r="X1207" s="231">
        <f t="shared" si="6"/>
        <v>0</v>
      </c>
      <c r="Y1207" s="231" t="str">
        <f t="shared" si="7"/>
        <v/>
      </c>
      <c r="Z1207" s="232" t="str">
        <f t="shared" si="8"/>
        <v/>
      </c>
    </row>
    <row r="1208" ht="15.75" customHeight="1">
      <c r="A1208" s="112"/>
      <c r="B1208" s="244"/>
      <c r="C1208" s="245"/>
      <c r="D1208" s="245"/>
      <c r="E1208" s="220" t="str">
        <f>IF($D1208="","",VLOOKUP($D1208,DMKH!$A$9:$D$50006,2,0))</f>
        <v/>
      </c>
      <c r="F1208" s="220" t="str">
        <f>IF($D1208="","",VLOOKUP($D1208,DMKH!$A$9:$D$50006,3,0))</f>
        <v/>
      </c>
      <c r="G1208" s="220" t="str">
        <f>IF($D1208="","",VLOOKUP($D1208,DMKH!$A$9:$D$50006,4,0))</f>
        <v/>
      </c>
      <c r="H1208" s="113"/>
      <c r="I1208" s="113"/>
      <c r="J1208" s="113"/>
      <c r="K1208" s="112"/>
      <c r="L1208" s="224" t="str">
        <f>IF($K1208="","",VLOOKUP($K1208,'Tong hop'!$A$10:$O$50000,2,0))</f>
        <v/>
      </c>
      <c r="M1208" s="225" t="str">
        <f>IF($K1208="","",VLOOKUP($K1208,'Tong hop'!$A$10:$O$50000,3,0))</f>
        <v/>
      </c>
      <c r="N1208" s="246"/>
      <c r="O1208" s="227" t="str">
        <f t="shared" si="2"/>
        <v/>
      </c>
      <c r="P1208" s="158"/>
      <c r="Q1208" s="247"/>
      <c r="R1208" s="229" t="str">
        <f>IF(LEFT(A1208,2)="PX",IF(K1208="",0,VLOOKUP(K1208,'Tong hop'!$N$10:$O$50000,2,0)),"")</f>
        <v/>
      </c>
      <c r="S1208" s="230">
        <f t="shared" si="3"/>
        <v>0</v>
      </c>
      <c r="T1208" s="229" t="str">
        <f>IF($K1208="","",VLOOKUP($K1208,'Tong hop'!$A$10:$K$50000,10,0))</f>
        <v/>
      </c>
      <c r="U1208" s="230" t="str">
        <f>IF($K1208="","",VLOOKUP($K1208,'Tong hop'!$A$10:$K$50000,11,0))</f>
        <v/>
      </c>
      <c r="V1208" s="231">
        <f t="shared" si="4"/>
        <v>0</v>
      </c>
      <c r="W1208" s="231" t="str">
        <f t="shared" si="5"/>
        <v/>
      </c>
      <c r="X1208" s="231">
        <f t="shared" si="6"/>
        <v>0</v>
      </c>
      <c r="Y1208" s="231" t="str">
        <f t="shared" si="7"/>
        <v/>
      </c>
      <c r="Z1208" s="232" t="str">
        <f t="shared" si="8"/>
        <v/>
      </c>
    </row>
    <row r="1209" ht="15.75" customHeight="1">
      <c r="A1209" s="112"/>
      <c r="B1209" s="244"/>
      <c r="C1209" s="245"/>
      <c r="D1209" s="245"/>
      <c r="E1209" s="220" t="str">
        <f>IF($D1209="","",VLOOKUP($D1209,DMKH!$A$9:$D$50006,2,0))</f>
        <v/>
      </c>
      <c r="F1209" s="220" t="str">
        <f>IF($D1209="","",VLOOKUP($D1209,DMKH!$A$9:$D$50006,3,0))</f>
        <v/>
      </c>
      <c r="G1209" s="220" t="str">
        <f>IF($D1209="","",VLOOKUP($D1209,DMKH!$A$9:$D$50006,4,0))</f>
        <v/>
      </c>
      <c r="H1209" s="113"/>
      <c r="I1209" s="113"/>
      <c r="J1209" s="113"/>
      <c r="K1209" s="112"/>
      <c r="L1209" s="224" t="str">
        <f>IF($K1209="","",VLOOKUP($K1209,'Tong hop'!$A$10:$O$50000,2,0))</f>
        <v/>
      </c>
      <c r="M1209" s="225" t="str">
        <f>IF($K1209="","",VLOOKUP($K1209,'Tong hop'!$A$10:$O$50000,3,0))</f>
        <v/>
      </c>
      <c r="N1209" s="246"/>
      <c r="O1209" s="227" t="str">
        <f t="shared" si="2"/>
        <v/>
      </c>
      <c r="P1209" s="158"/>
      <c r="Q1209" s="247"/>
      <c r="R1209" s="229" t="str">
        <f>IF(LEFT(A1209,2)="PX",IF(K1209="",0,VLOOKUP(K1209,'Tong hop'!$N$10:$O$50000,2,0)),"")</f>
        <v/>
      </c>
      <c r="S1209" s="230">
        <f t="shared" si="3"/>
        <v>0</v>
      </c>
      <c r="T1209" s="229" t="str">
        <f>IF($K1209="","",VLOOKUP($K1209,'Tong hop'!$A$10:$K$50000,10,0))</f>
        <v/>
      </c>
      <c r="U1209" s="230" t="str">
        <f>IF($K1209="","",VLOOKUP($K1209,'Tong hop'!$A$10:$K$50000,11,0))</f>
        <v/>
      </c>
      <c r="V1209" s="231">
        <f t="shared" si="4"/>
        <v>0</v>
      </c>
      <c r="W1209" s="231" t="str">
        <f t="shared" si="5"/>
        <v/>
      </c>
      <c r="X1209" s="231">
        <f t="shared" si="6"/>
        <v>0</v>
      </c>
      <c r="Y1209" s="231" t="str">
        <f t="shared" si="7"/>
        <v/>
      </c>
      <c r="Z1209" s="232" t="str">
        <f t="shared" si="8"/>
        <v/>
      </c>
    </row>
    <row r="1210" ht="15.75" customHeight="1">
      <c r="A1210" s="112"/>
      <c r="B1210" s="244"/>
      <c r="C1210" s="245"/>
      <c r="D1210" s="245"/>
      <c r="E1210" s="220" t="str">
        <f>IF($D1210="","",VLOOKUP($D1210,DMKH!$A$9:$D$50006,2,0))</f>
        <v/>
      </c>
      <c r="F1210" s="220" t="str">
        <f>IF($D1210="","",VLOOKUP($D1210,DMKH!$A$9:$D$50006,3,0))</f>
        <v/>
      </c>
      <c r="G1210" s="220" t="str">
        <f>IF($D1210="","",VLOOKUP($D1210,DMKH!$A$9:$D$50006,4,0))</f>
        <v/>
      </c>
      <c r="H1210" s="113"/>
      <c r="I1210" s="113"/>
      <c r="J1210" s="113"/>
      <c r="K1210" s="112"/>
      <c r="L1210" s="224" t="str">
        <f>IF($K1210="","",VLOOKUP($K1210,'Tong hop'!$A$10:$O$50000,2,0))</f>
        <v/>
      </c>
      <c r="M1210" s="225" t="str">
        <f>IF($K1210="","",VLOOKUP($K1210,'Tong hop'!$A$10:$O$50000,3,0))</f>
        <v/>
      </c>
      <c r="N1210" s="246"/>
      <c r="O1210" s="227" t="str">
        <f t="shared" si="2"/>
        <v/>
      </c>
      <c r="P1210" s="158"/>
      <c r="Q1210" s="247"/>
      <c r="R1210" s="229" t="str">
        <f>IF(LEFT(A1210,2)="PX",IF(K1210="",0,VLOOKUP(K1210,'Tong hop'!$N$10:$O$50000,2,0)),"")</f>
        <v/>
      </c>
      <c r="S1210" s="230">
        <f t="shared" si="3"/>
        <v>0</v>
      </c>
      <c r="T1210" s="229" t="str">
        <f>IF($K1210="","",VLOOKUP($K1210,'Tong hop'!$A$10:$K$50000,10,0))</f>
        <v/>
      </c>
      <c r="U1210" s="230" t="str">
        <f>IF($K1210="","",VLOOKUP($K1210,'Tong hop'!$A$10:$K$50000,11,0))</f>
        <v/>
      </c>
      <c r="V1210" s="231">
        <f t="shared" si="4"/>
        <v>0</v>
      </c>
      <c r="W1210" s="231" t="str">
        <f t="shared" si="5"/>
        <v/>
      </c>
      <c r="X1210" s="231">
        <f t="shared" si="6"/>
        <v>0</v>
      </c>
      <c r="Y1210" s="231" t="str">
        <f t="shared" si="7"/>
        <v/>
      </c>
      <c r="Z1210" s="232" t="str">
        <f t="shared" si="8"/>
        <v/>
      </c>
    </row>
    <row r="1211" ht="15.75" customHeight="1">
      <c r="A1211" s="112"/>
      <c r="B1211" s="244"/>
      <c r="C1211" s="245"/>
      <c r="D1211" s="245"/>
      <c r="E1211" s="220" t="str">
        <f>IF($D1211="","",VLOOKUP($D1211,DMKH!$A$9:$D$50006,2,0))</f>
        <v/>
      </c>
      <c r="F1211" s="220" t="str">
        <f>IF($D1211="","",VLOOKUP($D1211,DMKH!$A$9:$D$50006,3,0))</f>
        <v/>
      </c>
      <c r="G1211" s="220" t="str">
        <f>IF($D1211="","",VLOOKUP($D1211,DMKH!$A$9:$D$50006,4,0))</f>
        <v/>
      </c>
      <c r="H1211" s="113"/>
      <c r="I1211" s="113"/>
      <c r="J1211" s="113"/>
      <c r="K1211" s="112"/>
      <c r="L1211" s="224" t="str">
        <f>IF($K1211="","",VLOOKUP($K1211,'Tong hop'!$A$10:$O$50000,2,0))</f>
        <v/>
      </c>
      <c r="M1211" s="225" t="str">
        <f>IF($K1211="","",VLOOKUP($K1211,'Tong hop'!$A$10:$O$50000,3,0))</f>
        <v/>
      </c>
      <c r="N1211" s="246"/>
      <c r="O1211" s="227" t="str">
        <f t="shared" si="2"/>
        <v/>
      </c>
      <c r="P1211" s="158"/>
      <c r="Q1211" s="247"/>
      <c r="R1211" s="229" t="str">
        <f>IF(LEFT(A1211,2)="PX",IF(K1211="",0,VLOOKUP(K1211,'Tong hop'!$N$10:$O$50000,2,0)),"")</f>
        <v/>
      </c>
      <c r="S1211" s="230">
        <f t="shared" si="3"/>
        <v>0</v>
      </c>
      <c r="T1211" s="229" t="str">
        <f>IF($K1211="","",VLOOKUP($K1211,'Tong hop'!$A$10:$K$50000,10,0))</f>
        <v/>
      </c>
      <c r="U1211" s="230" t="str">
        <f>IF($K1211="","",VLOOKUP($K1211,'Tong hop'!$A$10:$K$50000,11,0))</f>
        <v/>
      </c>
      <c r="V1211" s="231">
        <f t="shared" si="4"/>
        <v>0</v>
      </c>
      <c r="W1211" s="231" t="str">
        <f t="shared" si="5"/>
        <v/>
      </c>
      <c r="X1211" s="231">
        <f t="shared" si="6"/>
        <v>0</v>
      </c>
      <c r="Y1211" s="231" t="str">
        <f t="shared" si="7"/>
        <v/>
      </c>
      <c r="Z1211" s="232" t="str">
        <f t="shared" si="8"/>
        <v/>
      </c>
    </row>
    <row r="1212" ht="15.75" customHeight="1">
      <c r="A1212" s="112"/>
      <c r="B1212" s="244"/>
      <c r="C1212" s="245"/>
      <c r="D1212" s="245"/>
      <c r="E1212" s="220" t="str">
        <f>IF($D1212="","",VLOOKUP($D1212,DMKH!$A$9:$D$50006,2,0))</f>
        <v/>
      </c>
      <c r="F1212" s="220" t="str">
        <f>IF($D1212="","",VLOOKUP($D1212,DMKH!$A$9:$D$50006,3,0))</f>
        <v/>
      </c>
      <c r="G1212" s="220" t="str">
        <f>IF($D1212="","",VLOOKUP($D1212,DMKH!$A$9:$D$50006,4,0))</f>
        <v/>
      </c>
      <c r="H1212" s="113"/>
      <c r="I1212" s="113"/>
      <c r="J1212" s="113"/>
      <c r="K1212" s="112"/>
      <c r="L1212" s="224" t="str">
        <f>IF($K1212="","",VLOOKUP($K1212,'Tong hop'!$A$10:$O$50000,2,0))</f>
        <v/>
      </c>
      <c r="M1212" s="225" t="str">
        <f>IF($K1212="","",VLOOKUP($K1212,'Tong hop'!$A$10:$O$50000,3,0))</f>
        <v/>
      </c>
      <c r="N1212" s="246"/>
      <c r="O1212" s="227" t="str">
        <f t="shared" si="2"/>
        <v/>
      </c>
      <c r="P1212" s="158"/>
      <c r="Q1212" s="247"/>
      <c r="R1212" s="229" t="str">
        <f>IF(LEFT(A1212,2)="PX",IF(K1212="",0,VLOOKUP(K1212,'Tong hop'!$N$10:$O$50000,2,0)),"")</f>
        <v/>
      </c>
      <c r="S1212" s="230">
        <f t="shared" si="3"/>
        <v>0</v>
      </c>
      <c r="T1212" s="229" t="str">
        <f>IF($K1212="","",VLOOKUP($K1212,'Tong hop'!$A$10:$K$50000,10,0))</f>
        <v/>
      </c>
      <c r="U1212" s="230" t="str">
        <f>IF($K1212="","",VLOOKUP($K1212,'Tong hop'!$A$10:$K$50000,11,0))</f>
        <v/>
      </c>
      <c r="V1212" s="231">
        <f t="shared" si="4"/>
        <v>0</v>
      </c>
      <c r="W1212" s="231" t="str">
        <f t="shared" si="5"/>
        <v/>
      </c>
      <c r="X1212" s="231">
        <f t="shared" si="6"/>
        <v>0</v>
      </c>
      <c r="Y1212" s="231" t="str">
        <f t="shared" si="7"/>
        <v/>
      </c>
      <c r="Z1212" s="232" t="str">
        <f t="shared" si="8"/>
        <v/>
      </c>
    </row>
    <row r="1213" ht="15.75" customHeight="1">
      <c r="A1213" s="112"/>
      <c r="B1213" s="244"/>
      <c r="C1213" s="245"/>
      <c r="D1213" s="245"/>
      <c r="E1213" s="220" t="str">
        <f>IF($D1213="","",VLOOKUP($D1213,DMKH!$A$9:$D$50006,2,0))</f>
        <v/>
      </c>
      <c r="F1213" s="220" t="str">
        <f>IF($D1213="","",VLOOKUP($D1213,DMKH!$A$9:$D$50006,3,0))</f>
        <v/>
      </c>
      <c r="G1213" s="220" t="str">
        <f>IF($D1213="","",VLOOKUP($D1213,DMKH!$A$9:$D$50006,4,0))</f>
        <v/>
      </c>
      <c r="H1213" s="113"/>
      <c r="I1213" s="113"/>
      <c r="J1213" s="113"/>
      <c r="K1213" s="112"/>
      <c r="L1213" s="224" t="str">
        <f>IF($K1213="","",VLOOKUP($K1213,'Tong hop'!$A$10:$O$50000,2,0))</f>
        <v/>
      </c>
      <c r="M1213" s="225" t="str">
        <f>IF($K1213="","",VLOOKUP($K1213,'Tong hop'!$A$10:$O$50000,3,0))</f>
        <v/>
      </c>
      <c r="N1213" s="246"/>
      <c r="O1213" s="227" t="str">
        <f t="shared" si="2"/>
        <v/>
      </c>
      <c r="P1213" s="158"/>
      <c r="Q1213" s="247"/>
      <c r="R1213" s="229" t="str">
        <f>IF(LEFT(A1213,2)="PX",IF(K1213="",0,VLOOKUP(K1213,'Tong hop'!$N$10:$O$50000,2,0)),"")</f>
        <v/>
      </c>
      <c r="S1213" s="230">
        <f t="shared" si="3"/>
        <v>0</v>
      </c>
      <c r="T1213" s="229" t="str">
        <f>IF($K1213="","",VLOOKUP($K1213,'Tong hop'!$A$10:$K$50000,10,0))</f>
        <v/>
      </c>
      <c r="U1213" s="230" t="str">
        <f>IF($K1213="","",VLOOKUP($K1213,'Tong hop'!$A$10:$K$50000,11,0))</f>
        <v/>
      </c>
      <c r="V1213" s="231">
        <f t="shared" si="4"/>
        <v>0</v>
      </c>
      <c r="W1213" s="231" t="str">
        <f t="shared" si="5"/>
        <v/>
      </c>
      <c r="X1213" s="231">
        <f t="shared" si="6"/>
        <v>0</v>
      </c>
      <c r="Y1213" s="231" t="str">
        <f t="shared" si="7"/>
        <v/>
      </c>
      <c r="Z1213" s="232" t="str">
        <f t="shared" si="8"/>
        <v/>
      </c>
    </row>
    <row r="1214" ht="15.75" customHeight="1">
      <c r="A1214" s="112"/>
      <c r="B1214" s="244"/>
      <c r="C1214" s="245"/>
      <c r="D1214" s="245"/>
      <c r="E1214" s="220" t="str">
        <f>IF($D1214="","",VLOOKUP($D1214,DMKH!$A$9:$D$50006,2,0))</f>
        <v/>
      </c>
      <c r="F1214" s="220" t="str">
        <f>IF($D1214="","",VLOOKUP($D1214,DMKH!$A$9:$D$50006,3,0))</f>
        <v/>
      </c>
      <c r="G1214" s="220" t="str">
        <f>IF($D1214="","",VLOOKUP($D1214,DMKH!$A$9:$D$50006,4,0))</f>
        <v/>
      </c>
      <c r="H1214" s="113"/>
      <c r="I1214" s="113"/>
      <c r="J1214" s="113"/>
      <c r="K1214" s="112"/>
      <c r="L1214" s="224" t="str">
        <f>IF($K1214="","",VLOOKUP($K1214,'Tong hop'!$A$10:$O$50000,2,0))</f>
        <v/>
      </c>
      <c r="M1214" s="225" t="str">
        <f>IF($K1214="","",VLOOKUP($K1214,'Tong hop'!$A$10:$O$50000,3,0))</f>
        <v/>
      </c>
      <c r="N1214" s="246"/>
      <c r="O1214" s="227" t="str">
        <f t="shared" si="2"/>
        <v/>
      </c>
      <c r="P1214" s="158"/>
      <c r="Q1214" s="247"/>
      <c r="R1214" s="229" t="str">
        <f>IF(LEFT(A1214,2)="PX",IF(K1214="",0,VLOOKUP(K1214,'Tong hop'!$N$10:$O$50000,2,0)),"")</f>
        <v/>
      </c>
      <c r="S1214" s="230">
        <f t="shared" si="3"/>
        <v>0</v>
      </c>
      <c r="T1214" s="229" t="str">
        <f>IF($K1214="","",VLOOKUP($K1214,'Tong hop'!$A$10:$K$50000,10,0))</f>
        <v/>
      </c>
      <c r="U1214" s="230" t="str">
        <f>IF($K1214="","",VLOOKUP($K1214,'Tong hop'!$A$10:$K$50000,11,0))</f>
        <v/>
      </c>
      <c r="V1214" s="231">
        <f t="shared" si="4"/>
        <v>0</v>
      </c>
      <c r="W1214" s="231" t="str">
        <f t="shared" si="5"/>
        <v/>
      </c>
      <c r="X1214" s="231">
        <f t="shared" si="6"/>
        <v>0</v>
      </c>
      <c r="Y1214" s="231" t="str">
        <f t="shared" si="7"/>
        <v/>
      </c>
      <c r="Z1214" s="232" t="str">
        <f t="shared" si="8"/>
        <v/>
      </c>
    </row>
    <row r="1215" ht="15.75" customHeight="1">
      <c r="A1215" s="112"/>
      <c r="B1215" s="244"/>
      <c r="C1215" s="245"/>
      <c r="D1215" s="245"/>
      <c r="E1215" s="220" t="str">
        <f>IF($D1215="","",VLOOKUP($D1215,DMKH!$A$9:$D$50006,2,0))</f>
        <v/>
      </c>
      <c r="F1215" s="220" t="str">
        <f>IF($D1215="","",VLOOKUP($D1215,DMKH!$A$9:$D$50006,3,0))</f>
        <v/>
      </c>
      <c r="G1215" s="220" t="str">
        <f>IF($D1215="","",VLOOKUP($D1215,DMKH!$A$9:$D$50006,4,0))</f>
        <v/>
      </c>
      <c r="H1215" s="113"/>
      <c r="I1215" s="113"/>
      <c r="J1215" s="113"/>
      <c r="K1215" s="112"/>
      <c r="L1215" s="224" t="str">
        <f>IF($K1215="","",VLOOKUP($K1215,'Tong hop'!$A$10:$O$50000,2,0))</f>
        <v/>
      </c>
      <c r="M1215" s="225" t="str">
        <f>IF($K1215="","",VLOOKUP($K1215,'Tong hop'!$A$10:$O$50000,3,0))</f>
        <v/>
      </c>
      <c r="N1215" s="246"/>
      <c r="O1215" s="227" t="str">
        <f t="shared" si="2"/>
        <v/>
      </c>
      <c r="P1215" s="158"/>
      <c r="Q1215" s="247"/>
      <c r="R1215" s="229" t="str">
        <f>IF(LEFT(A1215,2)="PX",IF(K1215="",0,VLOOKUP(K1215,'Tong hop'!$N$10:$O$50000,2,0)),"")</f>
        <v/>
      </c>
      <c r="S1215" s="230">
        <f t="shared" si="3"/>
        <v>0</v>
      </c>
      <c r="T1215" s="229" t="str">
        <f>IF($K1215="","",VLOOKUP($K1215,'Tong hop'!$A$10:$K$50000,10,0))</f>
        <v/>
      </c>
      <c r="U1215" s="230" t="str">
        <f>IF($K1215="","",VLOOKUP($K1215,'Tong hop'!$A$10:$K$50000,11,0))</f>
        <v/>
      </c>
      <c r="V1215" s="231">
        <f t="shared" si="4"/>
        <v>0</v>
      </c>
      <c r="W1215" s="231" t="str">
        <f t="shared" si="5"/>
        <v/>
      </c>
      <c r="X1215" s="231">
        <f t="shared" si="6"/>
        <v>0</v>
      </c>
      <c r="Y1215" s="231" t="str">
        <f t="shared" si="7"/>
        <v/>
      </c>
      <c r="Z1215" s="232" t="str">
        <f t="shared" si="8"/>
        <v/>
      </c>
    </row>
    <row r="1216" ht="15.75" customHeight="1">
      <c r="A1216" s="112"/>
      <c r="B1216" s="244"/>
      <c r="C1216" s="245"/>
      <c r="D1216" s="245"/>
      <c r="E1216" s="220" t="str">
        <f>IF($D1216="","",VLOOKUP($D1216,DMKH!$A$9:$D$50006,2,0))</f>
        <v/>
      </c>
      <c r="F1216" s="220" t="str">
        <f>IF($D1216="","",VLOOKUP($D1216,DMKH!$A$9:$D$50006,3,0))</f>
        <v/>
      </c>
      <c r="G1216" s="220" t="str">
        <f>IF($D1216="","",VLOOKUP($D1216,DMKH!$A$9:$D$50006,4,0))</f>
        <v/>
      </c>
      <c r="H1216" s="113"/>
      <c r="I1216" s="113"/>
      <c r="J1216" s="113"/>
      <c r="K1216" s="112"/>
      <c r="L1216" s="224" t="str">
        <f>IF($K1216="","",VLOOKUP($K1216,'Tong hop'!$A$10:$O$50000,2,0))</f>
        <v/>
      </c>
      <c r="M1216" s="225" t="str">
        <f>IF($K1216="","",VLOOKUP($K1216,'Tong hop'!$A$10:$O$50000,3,0))</f>
        <v/>
      </c>
      <c r="N1216" s="246"/>
      <c r="O1216" s="227" t="str">
        <f t="shared" si="2"/>
        <v/>
      </c>
      <c r="P1216" s="158"/>
      <c r="Q1216" s="247"/>
      <c r="R1216" s="229" t="str">
        <f>IF(LEFT(A1216,2)="PX",IF(K1216="",0,VLOOKUP(K1216,'Tong hop'!$N$10:$O$50000,2,0)),"")</f>
        <v/>
      </c>
      <c r="S1216" s="230">
        <f t="shared" si="3"/>
        <v>0</v>
      </c>
      <c r="T1216" s="229" t="str">
        <f>IF($K1216="","",VLOOKUP($K1216,'Tong hop'!$A$10:$K$50000,10,0))</f>
        <v/>
      </c>
      <c r="U1216" s="230" t="str">
        <f>IF($K1216="","",VLOOKUP($K1216,'Tong hop'!$A$10:$K$50000,11,0))</f>
        <v/>
      </c>
      <c r="V1216" s="231">
        <f t="shared" si="4"/>
        <v>0</v>
      </c>
      <c r="W1216" s="231" t="str">
        <f t="shared" si="5"/>
        <v/>
      </c>
      <c r="X1216" s="231">
        <f t="shared" si="6"/>
        <v>0</v>
      </c>
      <c r="Y1216" s="231" t="str">
        <f t="shared" si="7"/>
        <v/>
      </c>
      <c r="Z1216" s="232" t="str">
        <f t="shared" si="8"/>
        <v/>
      </c>
    </row>
    <row r="1217" ht="15.75" customHeight="1">
      <c r="A1217" s="112"/>
      <c r="B1217" s="244"/>
      <c r="C1217" s="245"/>
      <c r="D1217" s="245"/>
      <c r="E1217" s="220" t="str">
        <f>IF($D1217="","",VLOOKUP($D1217,DMKH!$A$9:$D$50006,2,0))</f>
        <v/>
      </c>
      <c r="F1217" s="220" t="str">
        <f>IF($D1217="","",VLOOKUP($D1217,DMKH!$A$9:$D$50006,3,0))</f>
        <v/>
      </c>
      <c r="G1217" s="220" t="str">
        <f>IF($D1217="","",VLOOKUP($D1217,DMKH!$A$9:$D$50006,4,0))</f>
        <v/>
      </c>
      <c r="H1217" s="113"/>
      <c r="I1217" s="113"/>
      <c r="J1217" s="113"/>
      <c r="K1217" s="112"/>
      <c r="L1217" s="224" t="str">
        <f>IF($K1217="","",VLOOKUP($K1217,'Tong hop'!$A$10:$O$50000,2,0))</f>
        <v/>
      </c>
      <c r="M1217" s="225" t="str">
        <f>IF($K1217="","",VLOOKUP($K1217,'Tong hop'!$A$10:$O$50000,3,0))</f>
        <v/>
      </c>
      <c r="N1217" s="246"/>
      <c r="O1217" s="227" t="str">
        <f t="shared" si="2"/>
        <v/>
      </c>
      <c r="P1217" s="158"/>
      <c r="Q1217" s="247"/>
      <c r="R1217" s="229" t="str">
        <f>IF(LEFT(A1217,2)="PX",IF(K1217="",0,VLOOKUP(K1217,'Tong hop'!$N$10:$O$50000,2,0)),"")</f>
        <v/>
      </c>
      <c r="S1217" s="230">
        <f t="shared" si="3"/>
        <v>0</v>
      </c>
      <c r="T1217" s="229" t="str">
        <f>IF($K1217="","",VLOOKUP($K1217,'Tong hop'!$A$10:$K$50000,10,0))</f>
        <v/>
      </c>
      <c r="U1217" s="230" t="str">
        <f>IF($K1217="","",VLOOKUP($K1217,'Tong hop'!$A$10:$K$50000,11,0))</f>
        <v/>
      </c>
      <c r="V1217" s="231">
        <f t="shared" si="4"/>
        <v>0</v>
      </c>
      <c r="W1217" s="231" t="str">
        <f t="shared" si="5"/>
        <v/>
      </c>
      <c r="X1217" s="231">
        <f t="shared" si="6"/>
        <v>0</v>
      </c>
      <c r="Y1217" s="231" t="str">
        <f t="shared" si="7"/>
        <v/>
      </c>
      <c r="Z1217" s="232" t="str">
        <f t="shared" si="8"/>
        <v/>
      </c>
    </row>
    <row r="1218" ht="15.75" customHeight="1">
      <c r="A1218" s="112"/>
      <c r="B1218" s="244"/>
      <c r="C1218" s="245"/>
      <c r="D1218" s="245"/>
      <c r="E1218" s="220" t="str">
        <f>IF($D1218="","",VLOOKUP($D1218,DMKH!$A$9:$D$50006,2,0))</f>
        <v/>
      </c>
      <c r="F1218" s="220" t="str">
        <f>IF($D1218="","",VLOOKUP($D1218,DMKH!$A$9:$D$50006,3,0))</f>
        <v/>
      </c>
      <c r="G1218" s="220" t="str">
        <f>IF($D1218="","",VLOOKUP($D1218,DMKH!$A$9:$D$50006,4,0))</f>
        <v/>
      </c>
      <c r="H1218" s="113"/>
      <c r="I1218" s="113"/>
      <c r="J1218" s="113"/>
      <c r="K1218" s="112"/>
      <c r="L1218" s="224" t="str">
        <f>IF($K1218="","",VLOOKUP($K1218,'Tong hop'!$A$10:$O$50000,2,0))</f>
        <v/>
      </c>
      <c r="M1218" s="225" t="str">
        <f>IF($K1218="","",VLOOKUP($K1218,'Tong hop'!$A$10:$O$50000,3,0))</f>
        <v/>
      </c>
      <c r="N1218" s="246"/>
      <c r="O1218" s="227" t="str">
        <f t="shared" si="2"/>
        <v/>
      </c>
      <c r="P1218" s="158"/>
      <c r="Q1218" s="247"/>
      <c r="R1218" s="229" t="str">
        <f>IF(LEFT(A1218,2)="PX",IF(K1218="",0,VLOOKUP(K1218,'Tong hop'!$N$10:$O$50000,2,0)),"")</f>
        <v/>
      </c>
      <c r="S1218" s="230">
        <f t="shared" si="3"/>
        <v>0</v>
      </c>
      <c r="T1218" s="229" t="str">
        <f>IF($K1218="","",VLOOKUP($K1218,'Tong hop'!$A$10:$K$50000,10,0))</f>
        <v/>
      </c>
      <c r="U1218" s="230" t="str">
        <f>IF($K1218="","",VLOOKUP($K1218,'Tong hop'!$A$10:$K$50000,11,0))</f>
        <v/>
      </c>
      <c r="V1218" s="231">
        <f t="shared" si="4"/>
        <v>0</v>
      </c>
      <c r="W1218" s="231" t="str">
        <f t="shared" si="5"/>
        <v/>
      </c>
      <c r="X1218" s="231">
        <f t="shared" si="6"/>
        <v>0</v>
      </c>
      <c r="Y1218" s="231" t="str">
        <f t="shared" si="7"/>
        <v/>
      </c>
      <c r="Z1218" s="232" t="str">
        <f t="shared" si="8"/>
        <v/>
      </c>
    </row>
    <row r="1219" ht="15.75" customHeight="1">
      <c r="A1219" s="112"/>
      <c r="B1219" s="244"/>
      <c r="C1219" s="245"/>
      <c r="D1219" s="245"/>
      <c r="E1219" s="220" t="str">
        <f>IF($D1219="","",VLOOKUP($D1219,DMKH!$A$9:$D$50006,2,0))</f>
        <v/>
      </c>
      <c r="F1219" s="220" t="str">
        <f>IF($D1219="","",VLOOKUP($D1219,DMKH!$A$9:$D$50006,3,0))</f>
        <v/>
      </c>
      <c r="G1219" s="220" t="str">
        <f>IF($D1219="","",VLOOKUP($D1219,DMKH!$A$9:$D$50006,4,0))</f>
        <v/>
      </c>
      <c r="H1219" s="113"/>
      <c r="I1219" s="113"/>
      <c r="J1219" s="113"/>
      <c r="K1219" s="112"/>
      <c r="L1219" s="224" t="str">
        <f>IF($K1219="","",VLOOKUP($K1219,'Tong hop'!$A$10:$O$50000,2,0))</f>
        <v/>
      </c>
      <c r="M1219" s="225" t="str">
        <f>IF($K1219="","",VLOOKUP($K1219,'Tong hop'!$A$10:$O$50000,3,0))</f>
        <v/>
      </c>
      <c r="N1219" s="246"/>
      <c r="O1219" s="227" t="str">
        <f t="shared" si="2"/>
        <v/>
      </c>
      <c r="P1219" s="158"/>
      <c r="Q1219" s="247"/>
      <c r="R1219" s="229" t="str">
        <f>IF(LEFT(A1219,2)="PX",IF(K1219="",0,VLOOKUP(K1219,'Tong hop'!$N$10:$O$50000,2,0)),"")</f>
        <v/>
      </c>
      <c r="S1219" s="230">
        <f t="shared" si="3"/>
        <v>0</v>
      </c>
      <c r="T1219" s="229" t="str">
        <f>IF($K1219="","",VLOOKUP($K1219,'Tong hop'!$A$10:$K$50000,10,0))</f>
        <v/>
      </c>
      <c r="U1219" s="230" t="str">
        <f>IF($K1219="","",VLOOKUP($K1219,'Tong hop'!$A$10:$K$50000,11,0))</f>
        <v/>
      </c>
      <c r="V1219" s="231">
        <f t="shared" si="4"/>
        <v>0</v>
      </c>
      <c r="W1219" s="231" t="str">
        <f t="shared" si="5"/>
        <v/>
      </c>
      <c r="X1219" s="231">
        <f t="shared" si="6"/>
        <v>0</v>
      </c>
      <c r="Y1219" s="231" t="str">
        <f t="shared" si="7"/>
        <v/>
      </c>
      <c r="Z1219" s="232" t="str">
        <f t="shared" si="8"/>
        <v/>
      </c>
    </row>
    <row r="1220" ht="15.75" customHeight="1">
      <c r="A1220" s="112"/>
      <c r="B1220" s="244"/>
      <c r="C1220" s="245"/>
      <c r="D1220" s="245"/>
      <c r="E1220" s="220" t="str">
        <f>IF($D1220="","",VLOOKUP($D1220,DMKH!$A$9:$D$50006,2,0))</f>
        <v/>
      </c>
      <c r="F1220" s="220" t="str">
        <f>IF($D1220="","",VLOOKUP($D1220,DMKH!$A$9:$D$50006,3,0))</f>
        <v/>
      </c>
      <c r="G1220" s="220" t="str">
        <f>IF($D1220="","",VLOOKUP($D1220,DMKH!$A$9:$D$50006,4,0))</f>
        <v/>
      </c>
      <c r="H1220" s="113"/>
      <c r="I1220" s="113"/>
      <c r="J1220" s="113"/>
      <c r="K1220" s="112"/>
      <c r="L1220" s="224" t="str">
        <f>IF($K1220="","",VLOOKUP($K1220,'Tong hop'!$A$10:$O$50000,2,0))</f>
        <v/>
      </c>
      <c r="M1220" s="225" t="str">
        <f>IF($K1220="","",VLOOKUP($K1220,'Tong hop'!$A$10:$O$50000,3,0))</f>
        <v/>
      </c>
      <c r="N1220" s="246"/>
      <c r="O1220" s="227" t="str">
        <f t="shared" si="2"/>
        <v/>
      </c>
      <c r="P1220" s="158"/>
      <c r="Q1220" s="247"/>
      <c r="R1220" s="229" t="str">
        <f>IF(LEFT(A1220,2)="PX",IF(K1220="",0,VLOOKUP(K1220,'Tong hop'!$N$10:$O$50000,2,0)),"")</f>
        <v/>
      </c>
      <c r="S1220" s="230">
        <f t="shared" si="3"/>
        <v>0</v>
      </c>
      <c r="T1220" s="229" t="str">
        <f>IF($K1220="","",VLOOKUP($K1220,'Tong hop'!$A$10:$K$50000,10,0))</f>
        <v/>
      </c>
      <c r="U1220" s="230" t="str">
        <f>IF($K1220="","",VLOOKUP($K1220,'Tong hop'!$A$10:$K$50000,11,0))</f>
        <v/>
      </c>
      <c r="V1220" s="231">
        <f t="shared" si="4"/>
        <v>0</v>
      </c>
      <c r="W1220" s="231" t="str">
        <f t="shared" si="5"/>
        <v/>
      </c>
      <c r="X1220" s="231">
        <f t="shared" si="6"/>
        <v>0</v>
      </c>
      <c r="Y1220" s="231" t="str">
        <f t="shared" si="7"/>
        <v/>
      </c>
      <c r="Z1220" s="232" t="str">
        <f t="shared" si="8"/>
        <v/>
      </c>
    </row>
    <row r="1221" ht="15.75" customHeight="1">
      <c r="A1221" s="112"/>
      <c r="B1221" s="244"/>
      <c r="C1221" s="245"/>
      <c r="D1221" s="245"/>
      <c r="E1221" s="220" t="str">
        <f>IF($D1221="","",VLOOKUP($D1221,DMKH!$A$9:$D$50006,2,0))</f>
        <v/>
      </c>
      <c r="F1221" s="220" t="str">
        <f>IF($D1221="","",VLOOKUP($D1221,DMKH!$A$9:$D$50006,3,0))</f>
        <v/>
      </c>
      <c r="G1221" s="220" t="str">
        <f>IF($D1221="","",VLOOKUP($D1221,DMKH!$A$9:$D$50006,4,0))</f>
        <v/>
      </c>
      <c r="H1221" s="113"/>
      <c r="I1221" s="113"/>
      <c r="J1221" s="113"/>
      <c r="K1221" s="112"/>
      <c r="L1221" s="224" t="str">
        <f>IF($K1221="","",VLOOKUP($K1221,'Tong hop'!$A$10:$O$50000,2,0))</f>
        <v/>
      </c>
      <c r="M1221" s="225" t="str">
        <f>IF($K1221="","",VLOOKUP($K1221,'Tong hop'!$A$10:$O$50000,3,0))</f>
        <v/>
      </c>
      <c r="N1221" s="246"/>
      <c r="O1221" s="227" t="str">
        <f t="shared" si="2"/>
        <v/>
      </c>
      <c r="P1221" s="158"/>
      <c r="Q1221" s="247"/>
      <c r="R1221" s="229" t="str">
        <f>IF(LEFT(A1221,2)="PX",IF(K1221="",0,VLOOKUP(K1221,'Tong hop'!$N$10:$O$50000,2,0)),"")</f>
        <v/>
      </c>
      <c r="S1221" s="230">
        <f t="shared" si="3"/>
        <v>0</v>
      </c>
      <c r="T1221" s="229" t="str">
        <f>IF($K1221="","",VLOOKUP($K1221,'Tong hop'!$A$10:$K$50000,10,0))</f>
        <v/>
      </c>
      <c r="U1221" s="230" t="str">
        <f>IF($K1221="","",VLOOKUP($K1221,'Tong hop'!$A$10:$K$50000,11,0))</f>
        <v/>
      </c>
      <c r="V1221" s="231">
        <f t="shared" si="4"/>
        <v>0</v>
      </c>
      <c r="W1221" s="231" t="str">
        <f t="shared" si="5"/>
        <v/>
      </c>
      <c r="X1221" s="231">
        <f t="shared" si="6"/>
        <v>0</v>
      </c>
      <c r="Y1221" s="231" t="str">
        <f t="shared" si="7"/>
        <v/>
      </c>
      <c r="Z1221" s="232" t="str">
        <f t="shared" si="8"/>
        <v/>
      </c>
    </row>
    <row r="1222" ht="15.75" customHeight="1">
      <c r="A1222" s="112"/>
      <c r="B1222" s="244"/>
      <c r="C1222" s="245"/>
      <c r="D1222" s="245"/>
      <c r="E1222" s="220" t="str">
        <f>IF($D1222="","",VLOOKUP($D1222,DMKH!$A$9:$D$50006,2,0))</f>
        <v/>
      </c>
      <c r="F1222" s="220" t="str">
        <f>IF($D1222="","",VLOOKUP($D1222,DMKH!$A$9:$D$50006,3,0))</f>
        <v/>
      </c>
      <c r="G1222" s="220" t="str">
        <f>IF($D1222="","",VLOOKUP($D1222,DMKH!$A$9:$D$50006,4,0))</f>
        <v/>
      </c>
      <c r="H1222" s="113"/>
      <c r="I1222" s="113"/>
      <c r="J1222" s="113"/>
      <c r="K1222" s="112"/>
      <c r="L1222" s="224" t="str">
        <f>IF($K1222="","",VLOOKUP($K1222,'Tong hop'!$A$10:$O$50000,2,0))</f>
        <v/>
      </c>
      <c r="M1222" s="225" t="str">
        <f>IF($K1222="","",VLOOKUP($K1222,'Tong hop'!$A$10:$O$50000,3,0))</f>
        <v/>
      </c>
      <c r="N1222" s="246"/>
      <c r="O1222" s="227" t="str">
        <f t="shared" si="2"/>
        <v/>
      </c>
      <c r="P1222" s="158"/>
      <c r="Q1222" s="247"/>
      <c r="R1222" s="229" t="str">
        <f>IF(LEFT(A1222,2)="PX",IF(K1222="",0,VLOOKUP(K1222,'Tong hop'!$N$10:$O$50000,2,0)),"")</f>
        <v/>
      </c>
      <c r="S1222" s="230">
        <f t="shared" si="3"/>
        <v>0</v>
      </c>
      <c r="T1222" s="229" t="str">
        <f>IF($K1222="","",VLOOKUP($K1222,'Tong hop'!$A$10:$K$50000,10,0))</f>
        <v/>
      </c>
      <c r="U1222" s="230" t="str">
        <f>IF($K1222="","",VLOOKUP($K1222,'Tong hop'!$A$10:$K$50000,11,0))</f>
        <v/>
      </c>
      <c r="V1222" s="231">
        <f t="shared" si="4"/>
        <v>0</v>
      </c>
      <c r="W1222" s="231" t="str">
        <f t="shared" si="5"/>
        <v/>
      </c>
      <c r="X1222" s="231">
        <f t="shared" si="6"/>
        <v>0</v>
      </c>
      <c r="Y1222" s="231" t="str">
        <f t="shared" si="7"/>
        <v/>
      </c>
      <c r="Z1222" s="232" t="str">
        <f t="shared" si="8"/>
        <v/>
      </c>
    </row>
    <row r="1223" ht="15.75" customHeight="1">
      <c r="A1223" s="112"/>
      <c r="B1223" s="244"/>
      <c r="C1223" s="245"/>
      <c r="D1223" s="245"/>
      <c r="E1223" s="220" t="str">
        <f>IF($D1223="","",VLOOKUP($D1223,DMKH!$A$9:$D$50006,2,0))</f>
        <v/>
      </c>
      <c r="F1223" s="220" t="str">
        <f>IF($D1223="","",VLOOKUP($D1223,DMKH!$A$9:$D$50006,3,0))</f>
        <v/>
      </c>
      <c r="G1223" s="220" t="str">
        <f>IF($D1223="","",VLOOKUP($D1223,DMKH!$A$9:$D$50006,4,0))</f>
        <v/>
      </c>
      <c r="H1223" s="113"/>
      <c r="I1223" s="113"/>
      <c r="J1223" s="113"/>
      <c r="K1223" s="112"/>
      <c r="L1223" s="224" t="str">
        <f>IF($K1223="","",VLOOKUP($K1223,'Tong hop'!$A$10:$O$50000,2,0))</f>
        <v/>
      </c>
      <c r="M1223" s="225" t="str">
        <f>IF($K1223="","",VLOOKUP($K1223,'Tong hop'!$A$10:$O$50000,3,0))</f>
        <v/>
      </c>
      <c r="N1223" s="246"/>
      <c r="O1223" s="227" t="str">
        <f t="shared" si="2"/>
        <v/>
      </c>
      <c r="P1223" s="158"/>
      <c r="Q1223" s="247"/>
      <c r="R1223" s="229" t="str">
        <f>IF(LEFT(A1223,2)="PX",IF(K1223="",0,VLOOKUP(K1223,'Tong hop'!$N$10:$O$50000,2,0)),"")</f>
        <v/>
      </c>
      <c r="S1223" s="230">
        <f t="shared" si="3"/>
        <v>0</v>
      </c>
      <c r="T1223" s="229" t="str">
        <f>IF($K1223="","",VLOOKUP($K1223,'Tong hop'!$A$10:$K$50000,10,0))</f>
        <v/>
      </c>
      <c r="U1223" s="230" t="str">
        <f>IF($K1223="","",VLOOKUP($K1223,'Tong hop'!$A$10:$K$50000,11,0))</f>
        <v/>
      </c>
      <c r="V1223" s="231">
        <f t="shared" si="4"/>
        <v>0</v>
      </c>
      <c r="W1223" s="231" t="str">
        <f t="shared" si="5"/>
        <v/>
      </c>
      <c r="X1223" s="231">
        <f t="shared" si="6"/>
        <v>0</v>
      </c>
      <c r="Y1223" s="231" t="str">
        <f t="shared" si="7"/>
        <v/>
      </c>
      <c r="Z1223" s="232" t="str">
        <f t="shared" si="8"/>
        <v/>
      </c>
    </row>
    <row r="1224" ht="15.75" customHeight="1">
      <c r="A1224" s="112"/>
      <c r="B1224" s="244"/>
      <c r="C1224" s="245"/>
      <c r="D1224" s="245"/>
      <c r="E1224" s="220" t="str">
        <f>IF($D1224="","",VLOOKUP($D1224,DMKH!$A$9:$D$50006,2,0))</f>
        <v/>
      </c>
      <c r="F1224" s="220" t="str">
        <f>IF($D1224="","",VLOOKUP($D1224,DMKH!$A$9:$D$50006,3,0))</f>
        <v/>
      </c>
      <c r="G1224" s="220" t="str">
        <f>IF($D1224="","",VLOOKUP($D1224,DMKH!$A$9:$D$50006,4,0))</f>
        <v/>
      </c>
      <c r="H1224" s="113"/>
      <c r="I1224" s="113"/>
      <c r="J1224" s="113"/>
      <c r="K1224" s="112"/>
      <c r="L1224" s="224" t="str">
        <f>IF($K1224="","",VLOOKUP($K1224,'Tong hop'!$A$10:$O$50000,2,0))</f>
        <v/>
      </c>
      <c r="M1224" s="225" t="str">
        <f>IF($K1224="","",VLOOKUP($K1224,'Tong hop'!$A$10:$O$50000,3,0))</f>
        <v/>
      </c>
      <c r="N1224" s="246"/>
      <c r="O1224" s="227" t="str">
        <f t="shared" si="2"/>
        <v/>
      </c>
      <c r="P1224" s="158"/>
      <c r="Q1224" s="247"/>
      <c r="R1224" s="229" t="str">
        <f>IF(LEFT(A1224,2)="PX",IF(K1224="",0,VLOOKUP(K1224,'Tong hop'!$N$10:$O$50000,2,0)),"")</f>
        <v/>
      </c>
      <c r="S1224" s="230">
        <f t="shared" si="3"/>
        <v>0</v>
      </c>
      <c r="T1224" s="229" t="str">
        <f>IF($K1224="","",VLOOKUP($K1224,'Tong hop'!$A$10:$K$50000,10,0))</f>
        <v/>
      </c>
      <c r="U1224" s="230" t="str">
        <f>IF($K1224="","",VLOOKUP($K1224,'Tong hop'!$A$10:$K$50000,11,0))</f>
        <v/>
      </c>
      <c r="V1224" s="231">
        <f t="shared" si="4"/>
        <v>0</v>
      </c>
      <c r="W1224" s="231" t="str">
        <f t="shared" si="5"/>
        <v/>
      </c>
      <c r="X1224" s="231">
        <f t="shared" si="6"/>
        <v>0</v>
      </c>
      <c r="Y1224" s="231" t="str">
        <f t="shared" si="7"/>
        <v/>
      </c>
      <c r="Z1224" s="232" t="str">
        <f t="shared" si="8"/>
        <v/>
      </c>
    </row>
    <row r="1225" ht="15.75" customHeight="1">
      <c r="A1225" s="112"/>
      <c r="B1225" s="244"/>
      <c r="C1225" s="245"/>
      <c r="D1225" s="245"/>
      <c r="E1225" s="220" t="str">
        <f>IF($D1225="","",VLOOKUP($D1225,DMKH!$A$9:$D$50006,2,0))</f>
        <v/>
      </c>
      <c r="F1225" s="220" t="str">
        <f>IF($D1225="","",VLOOKUP($D1225,DMKH!$A$9:$D$50006,3,0))</f>
        <v/>
      </c>
      <c r="G1225" s="220" t="str">
        <f>IF($D1225="","",VLOOKUP($D1225,DMKH!$A$9:$D$50006,4,0))</f>
        <v/>
      </c>
      <c r="H1225" s="113"/>
      <c r="I1225" s="113"/>
      <c r="J1225" s="113"/>
      <c r="K1225" s="112"/>
      <c r="L1225" s="224" t="str">
        <f>IF($K1225="","",VLOOKUP($K1225,'Tong hop'!$A$10:$O$50000,2,0))</f>
        <v/>
      </c>
      <c r="M1225" s="225" t="str">
        <f>IF($K1225="","",VLOOKUP($K1225,'Tong hop'!$A$10:$O$50000,3,0))</f>
        <v/>
      </c>
      <c r="N1225" s="246"/>
      <c r="O1225" s="227" t="str">
        <f t="shared" si="2"/>
        <v/>
      </c>
      <c r="P1225" s="158"/>
      <c r="Q1225" s="247"/>
      <c r="R1225" s="229" t="str">
        <f>IF(LEFT(A1225,2)="PX",IF(K1225="",0,VLOOKUP(K1225,'Tong hop'!$N$10:$O$50000,2,0)),"")</f>
        <v/>
      </c>
      <c r="S1225" s="230">
        <f t="shared" si="3"/>
        <v>0</v>
      </c>
      <c r="T1225" s="229" t="str">
        <f>IF($K1225="","",VLOOKUP($K1225,'Tong hop'!$A$10:$K$50000,10,0))</f>
        <v/>
      </c>
      <c r="U1225" s="230" t="str">
        <f>IF($K1225="","",VLOOKUP($K1225,'Tong hop'!$A$10:$K$50000,11,0))</f>
        <v/>
      </c>
      <c r="V1225" s="231">
        <f t="shared" si="4"/>
        <v>0</v>
      </c>
      <c r="W1225" s="231" t="str">
        <f t="shared" si="5"/>
        <v/>
      </c>
      <c r="X1225" s="231">
        <f t="shared" si="6"/>
        <v>0</v>
      </c>
      <c r="Y1225" s="231" t="str">
        <f t="shared" si="7"/>
        <v/>
      </c>
      <c r="Z1225" s="232" t="str">
        <f t="shared" si="8"/>
        <v/>
      </c>
    </row>
    <row r="1226" ht="15.75" customHeight="1">
      <c r="A1226" s="112"/>
      <c r="B1226" s="244"/>
      <c r="C1226" s="245"/>
      <c r="D1226" s="245"/>
      <c r="E1226" s="220" t="str">
        <f>IF($D1226="","",VLOOKUP($D1226,DMKH!$A$9:$D$50006,2,0))</f>
        <v/>
      </c>
      <c r="F1226" s="220" t="str">
        <f>IF($D1226="","",VLOOKUP($D1226,DMKH!$A$9:$D$50006,3,0))</f>
        <v/>
      </c>
      <c r="G1226" s="220" t="str">
        <f>IF($D1226="","",VLOOKUP($D1226,DMKH!$A$9:$D$50006,4,0))</f>
        <v/>
      </c>
      <c r="H1226" s="113"/>
      <c r="I1226" s="113"/>
      <c r="J1226" s="113"/>
      <c r="K1226" s="112"/>
      <c r="L1226" s="224" t="str">
        <f>IF($K1226="","",VLOOKUP($K1226,'Tong hop'!$A$10:$O$50000,2,0))</f>
        <v/>
      </c>
      <c r="M1226" s="225" t="str">
        <f>IF($K1226="","",VLOOKUP($K1226,'Tong hop'!$A$10:$O$50000,3,0))</f>
        <v/>
      </c>
      <c r="N1226" s="246"/>
      <c r="O1226" s="227" t="str">
        <f t="shared" si="2"/>
        <v/>
      </c>
      <c r="P1226" s="158"/>
      <c r="Q1226" s="247"/>
      <c r="R1226" s="229" t="str">
        <f>IF(LEFT(A1226,2)="PX",IF(K1226="",0,VLOOKUP(K1226,'Tong hop'!$N$10:$O$50000,2,0)),"")</f>
        <v/>
      </c>
      <c r="S1226" s="230">
        <f t="shared" si="3"/>
        <v>0</v>
      </c>
      <c r="T1226" s="229" t="str">
        <f>IF($K1226="","",VLOOKUP($K1226,'Tong hop'!$A$10:$K$50000,10,0))</f>
        <v/>
      </c>
      <c r="U1226" s="230" t="str">
        <f>IF($K1226="","",VLOOKUP($K1226,'Tong hop'!$A$10:$K$50000,11,0))</f>
        <v/>
      </c>
      <c r="V1226" s="231">
        <f t="shared" si="4"/>
        <v>0</v>
      </c>
      <c r="W1226" s="231" t="str">
        <f t="shared" si="5"/>
        <v/>
      </c>
      <c r="X1226" s="231">
        <f t="shared" si="6"/>
        <v>0</v>
      </c>
      <c r="Y1226" s="231" t="str">
        <f t="shared" si="7"/>
        <v/>
      </c>
      <c r="Z1226" s="232" t="str">
        <f t="shared" si="8"/>
        <v/>
      </c>
    </row>
    <row r="1227" ht="15.75" customHeight="1">
      <c r="A1227" s="112"/>
      <c r="B1227" s="244"/>
      <c r="C1227" s="245"/>
      <c r="D1227" s="245"/>
      <c r="E1227" s="220" t="str">
        <f>IF($D1227="","",VLOOKUP($D1227,DMKH!$A$9:$D$50006,2,0))</f>
        <v/>
      </c>
      <c r="F1227" s="220" t="str">
        <f>IF($D1227="","",VLOOKUP($D1227,DMKH!$A$9:$D$50006,3,0))</f>
        <v/>
      </c>
      <c r="G1227" s="220" t="str">
        <f>IF($D1227="","",VLOOKUP($D1227,DMKH!$A$9:$D$50006,4,0))</f>
        <v/>
      </c>
      <c r="H1227" s="113"/>
      <c r="I1227" s="113"/>
      <c r="J1227" s="113"/>
      <c r="K1227" s="112"/>
      <c r="L1227" s="224" t="str">
        <f>IF($K1227="","",VLOOKUP($K1227,'Tong hop'!$A$10:$O$50000,2,0))</f>
        <v/>
      </c>
      <c r="M1227" s="225" t="str">
        <f>IF($K1227="","",VLOOKUP($K1227,'Tong hop'!$A$10:$O$50000,3,0))</f>
        <v/>
      </c>
      <c r="N1227" s="246"/>
      <c r="O1227" s="227" t="str">
        <f t="shared" si="2"/>
        <v/>
      </c>
      <c r="P1227" s="158"/>
      <c r="Q1227" s="247"/>
      <c r="R1227" s="229" t="str">
        <f>IF(LEFT(A1227,2)="PX",IF(K1227="",0,VLOOKUP(K1227,'Tong hop'!$N$10:$O$50000,2,0)),"")</f>
        <v/>
      </c>
      <c r="S1227" s="230">
        <f t="shared" si="3"/>
        <v>0</v>
      </c>
      <c r="T1227" s="229" t="str">
        <f>IF($K1227="","",VLOOKUP($K1227,'Tong hop'!$A$10:$K$50000,10,0))</f>
        <v/>
      </c>
      <c r="U1227" s="230" t="str">
        <f>IF($K1227="","",VLOOKUP($K1227,'Tong hop'!$A$10:$K$50000,11,0))</f>
        <v/>
      </c>
      <c r="V1227" s="231">
        <f t="shared" si="4"/>
        <v>0</v>
      </c>
      <c r="W1227" s="231" t="str">
        <f t="shared" si="5"/>
        <v/>
      </c>
      <c r="X1227" s="231">
        <f t="shared" si="6"/>
        <v>0</v>
      </c>
      <c r="Y1227" s="231" t="str">
        <f t="shared" si="7"/>
        <v/>
      </c>
      <c r="Z1227" s="232" t="str">
        <f t="shared" si="8"/>
        <v/>
      </c>
    </row>
    <row r="1228" ht="15.75" customHeight="1">
      <c r="A1228" s="112"/>
      <c r="B1228" s="244"/>
      <c r="C1228" s="245"/>
      <c r="D1228" s="245"/>
      <c r="E1228" s="220" t="str">
        <f>IF($D1228="","",VLOOKUP($D1228,DMKH!$A$9:$D$50006,2,0))</f>
        <v/>
      </c>
      <c r="F1228" s="220" t="str">
        <f>IF($D1228="","",VLOOKUP($D1228,DMKH!$A$9:$D$50006,3,0))</f>
        <v/>
      </c>
      <c r="G1228" s="220" t="str">
        <f>IF($D1228="","",VLOOKUP($D1228,DMKH!$A$9:$D$50006,4,0))</f>
        <v/>
      </c>
      <c r="H1228" s="113"/>
      <c r="I1228" s="113"/>
      <c r="J1228" s="113"/>
      <c r="K1228" s="112"/>
      <c r="L1228" s="224" t="str">
        <f>IF($K1228="","",VLOOKUP($K1228,'Tong hop'!$A$10:$O$50000,2,0))</f>
        <v/>
      </c>
      <c r="M1228" s="225" t="str">
        <f>IF($K1228="","",VLOOKUP($K1228,'Tong hop'!$A$10:$O$50000,3,0))</f>
        <v/>
      </c>
      <c r="N1228" s="246"/>
      <c r="O1228" s="227" t="str">
        <f t="shared" si="2"/>
        <v/>
      </c>
      <c r="P1228" s="158"/>
      <c r="Q1228" s="247"/>
      <c r="R1228" s="229" t="str">
        <f>IF(LEFT(A1228,2)="PX",IF(K1228="",0,VLOOKUP(K1228,'Tong hop'!$N$10:$O$50000,2,0)),"")</f>
        <v/>
      </c>
      <c r="S1228" s="230">
        <f t="shared" si="3"/>
        <v>0</v>
      </c>
      <c r="T1228" s="229" t="str">
        <f>IF($K1228="","",VLOOKUP($K1228,'Tong hop'!$A$10:$K$50000,10,0))</f>
        <v/>
      </c>
      <c r="U1228" s="230" t="str">
        <f>IF($K1228="","",VLOOKUP($K1228,'Tong hop'!$A$10:$K$50000,11,0))</f>
        <v/>
      </c>
      <c r="V1228" s="231">
        <f t="shared" si="4"/>
        <v>0</v>
      </c>
      <c r="W1228" s="231" t="str">
        <f t="shared" si="5"/>
        <v/>
      </c>
      <c r="X1228" s="231">
        <f t="shared" si="6"/>
        <v>0</v>
      </c>
      <c r="Y1228" s="231" t="str">
        <f t="shared" si="7"/>
        <v/>
      </c>
      <c r="Z1228" s="232" t="str">
        <f t="shared" si="8"/>
        <v/>
      </c>
    </row>
    <row r="1229" ht="15.75" customHeight="1">
      <c r="A1229" s="112"/>
      <c r="B1229" s="244"/>
      <c r="C1229" s="245"/>
      <c r="D1229" s="245"/>
      <c r="E1229" s="220" t="str">
        <f>IF($D1229="","",VLOOKUP($D1229,DMKH!$A$9:$D$50006,2,0))</f>
        <v/>
      </c>
      <c r="F1229" s="220" t="str">
        <f>IF($D1229="","",VLOOKUP($D1229,DMKH!$A$9:$D$50006,3,0))</f>
        <v/>
      </c>
      <c r="G1229" s="220" t="str">
        <f>IF($D1229="","",VLOOKUP($D1229,DMKH!$A$9:$D$50006,4,0))</f>
        <v/>
      </c>
      <c r="H1229" s="113"/>
      <c r="I1229" s="113"/>
      <c r="J1229" s="113"/>
      <c r="K1229" s="112"/>
      <c r="L1229" s="224" t="str">
        <f>IF($K1229="","",VLOOKUP($K1229,'Tong hop'!$A$10:$O$50000,2,0))</f>
        <v/>
      </c>
      <c r="M1229" s="225" t="str">
        <f>IF($K1229="","",VLOOKUP($K1229,'Tong hop'!$A$10:$O$50000,3,0))</f>
        <v/>
      </c>
      <c r="N1229" s="246"/>
      <c r="O1229" s="227" t="str">
        <f t="shared" si="2"/>
        <v/>
      </c>
      <c r="P1229" s="158"/>
      <c r="Q1229" s="247"/>
      <c r="R1229" s="229" t="str">
        <f>IF(LEFT(A1229,2)="PX",IF(K1229="",0,VLOOKUP(K1229,'Tong hop'!$N$10:$O$50000,2,0)),"")</f>
        <v/>
      </c>
      <c r="S1229" s="230">
        <f t="shared" si="3"/>
        <v>0</v>
      </c>
      <c r="T1229" s="229" t="str">
        <f>IF($K1229="","",VLOOKUP($K1229,'Tong hop'!$A$10:$K$50000,10,0))</f>
        <v/>
      </c>
      <c r="U1229" s="230" t="str">
        <f>IF($K1229="","",VLOOKUP($K1229,'Tong hop'!$A$10:$K$50000,11,0))</f>
        <v/>
      </c>
      <c r="V1229" s="231">
        <f t="shared" si="4"/>
        <v>0</v>
      </c>
      <c r="W1229" s="231" t="str">
        <f t="shared" si="5"/>
        <v/>
      </c>
      <c r="X1229" s="231">
        <f t="shared" si="6"/>
        <v>0</v>
      </c>
      <c r="Y1229" s="231" t="str">
        <f t="shared" si="7"/>
        <v/>
      </c>
      <c r="Z1229" s="232" t="str">
        <f t="shared" si="8"/>
        <v/>
      </c>
    </row>
    <row r="1230" ht="15.75" customHeight="1">
      <c r="A1230" s="112"/>
      <c r="B1230" s="244"/>
      <c r="C1230" s="245"/>
      <c r="D1230" s="245"/>
      <c r="E1230" s="220" t="str">
        <f>IF($D1230="","",VLOOKUP($D1230,DMKH!$A$9:$D$50006,2,0))</f>
        <v/>
      </c>
      <c r="F1230" s="220" t="str">
        <f>IF($D1230="","",VLOOKUP($D1230,DMKH!$A$9:$D$50006,3,0))</f>
        <v/>
      </c>
      <c r="G1230" s="220" t="str">
        <f>IF($D1230="","",VLOOKUP($D1230,DMKH!$A$9:$D$50006,4,0))</f>
        <v/>
      </c>
      <c r="H1230" s="113"/>
      <c r="I1230" s="113"/>
      <c r="J1230" s="113"/>
      <c r="K1230" s="112"/>
      <c r="L1230" s="224" t="str">
        <f>IF($K1230="","",VLOOKUP($K1230,'Tong hop'!$A$10:$O$50000,2,0))</f>
        <v/>
      </c>
      <c r="M1230" s="225" t="str">
        <f>IF($K1230="","",VLOOKUP($K1230,'Tong hop'!$A$10:$O$50000,3,0))</f>
        <v/>
      </c>
      <c r="N1230" s="246"/>
      <c r="O1230" s="227" t="str">
        <f t="shared" si="2"/>
        <v/>
      </c>
      <c r="P1230" s="158"/>
      <c r="Q1230" s="247"/>
      <c r="R1230" s="229" t="str">
        <f>IF(LEFT(A1230,2)="PX",IF(K1230="",0,VLOOKUP(K1230,'Tong hop'!$N$10:$O$50000,2,0)),"")</f>
        <v/>
      </c>
      <c r="S1230" s="230">
        <f t="shared" si="3"/>
        <v>0</v>
      </c>
      <c r="T1230" s="229" t="str">
        <f>IF($K1230="","",VLOOKUP($K1230,'Tong hop'!$A$10:$K$50000,10,0))</f>
        <v/>
      </c>
      <c r="U1230" s="230" t="str">
        <f>IF($K1230="","",VLOOKUP($K1230,'Tong hop'!$A$10:$K$50000,11,0))</f>
        <v/>
      </c>
      <c r="V1230" s="231">
        <f t="shared" si="4"/>
        <v>0</v>
      </c>
      <c r="W1230" s="231" t="str">
        <f t="shared" si="5"/>
        <v/>
      </c>
      <c r="X1230" s="231">
        <f t="shared" si="6"/>
        <v>0</v>
      </c>
      <c r="Y1230" s="231" t="str">
        <f t="shared" si="7"/>
        <v/>
      </c>
      <c r="Z1230" s="232" t="str">
        <f t="shared" si="8"/>
        <v/>
      </c>
    </row>
    <row r="1231" ht="15.75" customHeight="1">
      <c r="A1231" s="112"/>
      <c r="B1231" s="244"/>
      <c r="C1231" s="245"/>
      <c r="D1231" s="245"/>
      <c r="E1231" s="220" t="str">
        <f>IF($D1231="","",VLOOKUP($D1231,DMKH!$A$9:$D$50006,2,0))</f>
        <v/>
      </c>
      <c r="F1231" s="220" t="str">
        <f>IF($D1231="","",VLOOKUP($D1231,DMKH!$A$9:$D$50006,3,0))</f>
        <v/>
      </c>
      <c r="G1231" s="220" t="str">
        <f>IF($D1231="","",VLOOKUP($D1231,DMKH!$A$9:$D$50006,4,0))</f>
        <v/>
      </c>
      <c r="H1231" s="113"/>
      <c r="I1231" s="113"/>
      <c r="J1231" s="113"/>
      <c r="K1231" s="112"/>
      <c r="L1231" s="224" t="str">
        <f>IF($K1231="","",VLOOKUP($K1231,'Tong hop'!$A$10:$O$50000,2,0))</f>
        <v/>
      </c>
      <c r="M1231" s="225" t="str">
        <f>IF($K1231="","",VLOOKUP($K1231,'Tong hop'!$A$10:$O$50000,3,0))</f>
        <v/>
      </c>
      <c r="N1231" s="246"/>
      <c r="O1231" s="227" t="str">
        <f t="shared" si="2"/>
        <v/>
      </c>
      <c r="P1231" s="158"/>
      <c r="Q1231" s="247"/>
      <c r="R1231" s="229" t="str">
        <f>IF(LEFT(A1231,2)="PX",IF(K1231="",0,VLOOKUP(K1231,'Tong hop'!$N$10:$O$50000,2,0)),"")</f>
        <v/>
      </c>
      <c r="S1231" s="230">
        <f t="shared" si="3"/>
        <v>0</v>
      </c>
      <c r="T1231" s="229" t="str">
        <f>IF($K1231="","",VLOOKUP($K1231,'Tong hop'!$A$10:$K$50000,10,0))</f>
        <v/>
      </c>
      <c r="U1231" s="230" t="str">
        <f>IF($K1231="","",VLOOKUP($K1231,'Tong hop'!$A$10:$K$50000,11,0))</f>
        <v/>
      </c>
      <c r="V1231" s="231">
        <f t="shared" si="4"/>
        <v>0</v>
      </c>
      <c r="W1231" s="231" t="str">
        <f t="shared" si="5"/>
        <v/>
      </c>
      <c r="X1231" s="231">
        <f t="shared" si="6"/>
        <v>0</v>
      </c>
      <c r="Y1231" s="231" t="str">
        <f t="shared" si="7"/>
        <v/>
      </c>
      <c r="Z1231" s="232" t="str">
        <f t="shared" si="8"/>
        <v/>
      </c>
    </row>
    <row r="1232" ht="15.75" customHeight="1">
      <c r="A1232" s="112"/>
      <c r="B1232" s="244"/>
      <c r="C1232" s="245"/>
      <c r="D1232" s="245"/>
      <c r="E1232" s="220" t="str">
        <f>IF($D1232="","",VLOOKUP($D1232,DMKH!$A$9:$D$50006,2,0))</f>
        <v/>
      </c>
      <c r="F1232" s="220" t="str">
        <f>IF($D1232="","",VLOOKUP($D1232,DMKH!$A$9:$D$50006,3,0))</f>
        <v/>
      </c>
      <c r="G1232" s="220" t="str">
        <f>IF($D1232="","",VLOOKUP($D1232,DMKH!$A$9:$D$50006,4,0))</f>
        <v/>
      </c>
      <c r="H1232" s="113"/>
      <c r="I1232" s="113"/>
      <c r="J1232" s="113"/>
      <c r="K1232" s="112"/>
      <c r="L1232" s="224" t="str">
        <f>IF($K1232="","",VLOOKUP($K1232,'Tong hop'!$A$10:$O$50000,2,0))</f>
        <v/>
      </c>
      <c r="M1232" s="225" t="str">
        <f>IF($K1232="","",VLOOKUP($K1232,'Tong hop'!$A$10:$O$50000,3,0))</f>
        <v/>
      </c>
      <c r="N1232" s="246"/>
      <c r="O1232" s="227" t="str">
        <f t="shared" si="2"/>
        <v/>
      </c>
      <c r="P1232" s="158"/>
      <c r="Q1232" s="247"/>
      <c r="R1232" s="229" t="str">
        <f>IF(LEFT(A1232,2)="PX",IF(K1232="",0,VLOOKUP(K1232,'Tong hop'!$N$10:$O$50000,2,0)),"")</f>
        <v/>
      </c>
      <c r="S1232" s="230">
        <f t="shared" si="3"/>
        <v>0</v>
      </c>
      <c r="T1232" s="229" t="str">
        <f>IF($K1232="","",VLOOKUP($K1232,'Tong hop'!$A$10:$K$50000,10,0))</f>
        <v/>
      </c>
      <c r="U1232" s="230" t="str">
        <f>IF($K1232="","",VLOOKUP($K1232,'Tong hop'!$A$10:$K$50000,11,0))</f>
        <v/>
      </c>
      <c r="V1232" s="231">
        <f t="shared" si="4"/>
        <v>0</v>
      </c>
      <c r="W1232" s="231" t="str">
        <f t="shared" si="5"/>
        <v/>
      </c>
      <c r="X1232" s="231">
        <f t="shared" si="6"/>
        <v>0</v>
      </c>
      <c r="Y1232" s="231" t="str">
        <f t="shared" si="7"/>
        <v/>
      </c>
      <c r="Z1232" s="232" t="str">
        <f t="shared" si="8"/>
        <v/>
      </c>
    </row>
    <row r="1233" ht="15.75" customHeight="1">
      <c r="A1233" s="112"/>
      <c r="B1233" s="244"/>
      <c r="C1233" s="245"/>
      <c r="D1233" s="245"/>
      <c r="E1233" s="220" t="str">
        <f>IF($D1233="","",VLOOKUP($D1233,DMKH!$A$9:$D$50006,2,0))</f>
        <v/>
      </c>
      <c r="F1233" s="220" t="str">
        <f>IF($D1233="","",VLOOKUP($D1233,DMKH!$A$9:$D$50006,3,0))</f>
        <v/>
      </c>
      <c r="G1233" s="220" t="str">
        <f>IF($D1233="","",VLOOKUP($D1233,DMKH!$A$9:$D$50006,4,0))</f>
        <v/>
      </c>
      <c r="H1233" s="113"/>
      <c r="I1233" s="113"/>
      <c r="J1233" s="113"/>
      <c r="K1233" s="112"/>
      <c r="L1233" s="224" t="str">
        <f>IF($K1233="","",VLOOKUP($K1233,'Tong hop'!$A$10:$O$50000,2,0))</f>
        <v/>
      </c>
      <c r="M1233" s="225" t="str">
        <f>IF($K1233="","",VLOOKUP($K1233,'Tong hop'!$A$10:$O$50000,3,0))</f>
        <v/>
      </c>
      <c r="N1233" s="246"/>
      <c r="O1233" s="227" t="str">
        <f t="shared" si="2"/>
        <v/>
      </c>
      <c r="P1233" s="158"/>
      <c r="Q1233" s="247"/>
      <c r="R1233" s="229" t="str">
        <f>IF(LEFT(A1233,2)="PX",IF(K1233="",0,VLOOKUP(K1233,'Tong hop'!$N$10:$O$50000,2,0)),"")</f>
        <v/>
      </c>
      <c r="S1233" s="230">
        <f t="shared" si="3"/>
        <v>0</v>
      </c>
      <c r="T1233" s="229" t="str">
        <f>IF($K1233="","",VLOOKUP($K1233,'Tong hop'!$A$10:$K$50000,10,0))</f>
        <v/>
      </c>
      <c r="U1233" s="230" t="str">
        <f>IF($K1233="","",VLOOKUP($K1233,'Tong hop'!$A$10:$K$50000,11,0))</f>
        <v/>
      </c>
      <c r="V1233" s="231">
        <f t="shared" si="4"/>
        <v>0</v>
      </c>
      <c r="W1233" s="231" t="str">
        <f t="shared" si="5"/>
        <v/>
      </c>
      <c r="X1233" s="231">
        <f t="shared" si="6"/>
        <v>0</v>
      </c>
      <c r="Y1233" s="231" t="str">
        <f t="shared" si="7"/>
        <v/>
      </c>
      <c r="Z1233" s="232" t="str">
        <f t="shared" si="8"/>
        <v/>
      </c>
    </row>
    <row r="1234" ht="15.75" customHeight="1">
      <c r="A1234" s="112"/>
      <c r="B1234" s="244"/>
      <c r="C1234" s="245"/>
      <c r="D1234" s="245"/>
      <c r="E1234" s="220" t="str">
        <f>IF($D1234="","",VLOOKUP($D1234,DMKH!$A$9:$D$50006,2,0))</f>
        <v/>
      </c>
      <c r="F1234" s="220" t="str">
        <f>IF($D1234="","",VLOOKUP($D1234,DMKH!$A$9:$D$50006,3,0))</f>
        <v/>
      </c>
      <c r="G1234" s="220" t="str">
        <f>IF($D1234="","",VLOOKUP($D1234,DMKH!$A$9:$D$50006,4,0))</f>
        <v/>
      </c>
      <c r="H1234" s="113"/>
      <c r="I1234" s="113"/>
      <c r="J1234" s="113"/>
      <c r="K1234" s="112"/>
      <c r="L1234" s="224" t="str">
        <f>IF($K1234="","",VLOOKUP($K1234,'Tong hop'!$A$10:$O$50000,2,0))</f>
        <v/>
      </c>
      <c r="M1234" s="225" t="str">
        <f>IF($K1234="","",VLOOKUP($K1234,'Tong hop'!$A$10:$O$50000,3,0))</f>
        <v/>
      </c>
      <c r="N1234" s="246"/>
      <c r="O1234" s="227" t="str">
        <f t="shared" si="2"/>
        <v/>
      </c>
      <c r="P1234" s="158"/>
      <c r="Q1234" s="247"/>
      <c r="R1234" s="229" t="str">
        <f>IF(LEFT(A1234,2)="PX",IF(K1234="",0,VLOOKUP(K1234,'Tong hop'!$N$10:$O$50000,2,0)),"")</f>
        <v/>
      </c>
      <c r="S1234" s="230">
        <f t="shared" si="3"/>
        <v>0</v>
      </c>
      <c r="T1234" s="229" t="str">
        <f>IF($K1234="","",VLOOKUP($K1234,'Tong hop'!$A$10:$K$50000,10,0))</f>
        <v/>
      </c>
      <c r="U1234" s="230" t="str">
        <f>IF($K1234="","",VLOOKUP($K1234,'Tong hop'!$A$10:$K$50000,11,0))</f>
        <v/>
      </c>
      <c r="V1234" s="231">
        <f t="shared" si="4"/>
        <v>0</v>
      </c>
      <c r="W1234" s="231" t="str">
        <f t="shared" si="5"/>
        <v/>
      </c>
      <c r="X1234" s="231">
        <f t="shared" si="6"/>
        <v>0</v>
      </c>
      <c r="Y1234" s="231" t="str">
        <f t="shared" si="7"/>
        <v/>
      </c>
      <c r="Z1234" s="232" t="str">
        <f t="shared" si="8"/>
        <v/>
      </c>
    </row>
    <row r="1235" ht="15.75" customHeight="1">
      <c r="A1235" s="112"/>
      <c r="B1235" s="244"/>
      <c r="C1235" s="245"/>
      <c r="D1235" s="245"/>
      <c r="E1235" s="220" t="str">
        <f>IF($D1235="","",VLOOKUP($D1235,DMKH!$A$9:$D$50006,2,0))</f>
        <v/>
      </c>
      <c r="F1235" s="220" t="str">
        <f>IF($D1235="","",VLOOKUP($D1235,DMKH!$A$9:$D$50006,3,0))</f>
        <v/>
      </c>
      <c r="G1235" s="220" t="str">
        <f>IF($D1235="","",VLOOKUP($D1235,DMKH!$A$9:$D$50006,4,0))</f>
        <v/>
      </c>
      <c r="H1235" s="113"/>
      <c r="I1235" s="113"/>
      <c r="J1235" s="113"/>
      <c r="K1235" s="112"/>
      <c r="L1235" s="224" t="str">
        <f>IF($K1235="","",VLOOKUP($K1235,'Tong hop'!$A$10:$O$50000,2,0))</f>
        <v/>
      </c>
      <c r="M1235" s="225" t="str">
        <f>IF($K1235="","",VLOOKUP($K1235,'Tong hop'!$A$10:$O$50000,3,0))</f>
        <v/>
      </c>
      <c r="N1235" s="246"/>
      <c r="O1235" s="227" t="str">
        <f t="shared" si="2"/>
        <v/>
      </c>
      <c r="P1235" s="158"/>
      <c r="Q1235" s="247"/>
      <c r="R1235" s="229" t="str">
        <f>IF(LEFT(A1235,2)="PX",IF(K1235="",0,VLOOKUP(K1235,'Tong hop'!$N$10:$O$50000,2,0)),"")</f>
        <v/>
      </c>
      <c r="S1235" s="230">
        <f t="shared" si="3"/>
        <v>0</v>
      </c>
      <c r="T1235" s="229" t="str">
        <f>IF($K1235="","",VLOOKUP($K1235,'Tong hop'!$A$10:$K$50000,10,0))</f>
        <v/>
      </c>
      <c r="U1235" s="230" t="str">
        <f>IF($K1235="","",VLOOKUP($K1235,'Tong hop'!$A$10:$K$50000,11,0))</f>
        <v/>
      </c>
      <c r="V1235" s="231">
        <f t="shared" si="4"/>
        <v>0</v>
      </c>
      <c r="W1235" s="231" t="str">
        <f t="shared" si="5"/>
        <v/>
      </c>
      <c r="X1235" s="231">
        <f t="shared" si="6"/>
        <v>0</v>
      </c>
      <c r="Y1235" s="231" t="str">
        <f t="shared" si="7"/>
        <v/>
      </c>
      <c r="Z1235" s="232" t="str">
        <f t="shared" si="8"/>
        <v/>
      </c>
    </row>
    <row r="1236" ht="15.75" customHeight="1">
      <c r="A1236" s="112"/>
      <c r="B1236" s="244"/>
      <c r="C1236" s="245"/>
      <c r="D1236" s="245"/>
      <c r="E1236" s="220" t="str">
        <f>IF($D1236="","",VLOOKUP($D1236,DMKH!$A$9:$D$50006,2,0))</f>
        <v/>
      </c>
      <c r="F1236" s="220" t="str">
        <f>IF($D1236="","",VLOOKUP($D1236,DMKH!$A$9:$D$50006,3,0))</f>
        <v/>
      </c>
      <c r="G1236" s="220" t="str">
        <f>IF($D1236="","",VLOOKUP($D1236,DMKH!$A$9:$D$50006,4,0))</f>
        <v/>
      </c>
      <c r="H1236" s="113"/>
      <c r="I1236" s="113"/>
      <c r="J1236" s="113"/>
      <c r="K1236" s="112"/>
      <c r="L1236" s="224" t="str">
        <f>IF($K1236="","",VLOOKUP($K1236,'Tong hop'!$A$10:$O$50000,2,0))</f>
        <v/>
      </c>
      <c r="M1236" s="225" t="str">
        <f>IF($K1236="","",VLOOKUP($K1236,'Tong hop'!$A$10:$O$50000,3,0))</f>
        <v/>
      </c>
      <c r="N1236" s="246"/>
      <c r="O1236" s="227" t="str">
        <f t="shared" si="2"/>
        <v/>
      </c>
      <c r="P1236" s="158"/>
      <c r="Q1236" s="247"/>
      <c r="R1236" s="229" t="str">
        <f>IF(LEFT(A1236,2)="PX",IF(K1236="",0,VLOOKUP(K1236,'Tong hop'!$N$10:$O$50000,2,0)),"")</f>
        <v/>
      </c>
      <c r="S1236" s="230">
        <f t="shared" si="3"/>
        <v>0</v>
      </c>
      <c r="T1236" s="229" t="str">
        <f>IF($K1236="","",VLOOKUP($K1236,'Tong hop'!$A$10:$K$50000,10,0))</f>
        <v/>
      </c>
      <c r="U1236" s="230" t="str">
        <f>IF($K1236="","",VLOOKUP($K1236,'Tong hop'!$A$10:$K$50000,11,0))</f>
        <v/>
      </c>
      <c r="V1236" s="231">
        <f t="shared" si="4"/>
        <v>0</v>
      </c>
      <c r="W1236" s="231" t="str">
        <f t="shared" si="5"/>
        <v/>
      </c>
      <c r="X1236" s="231">
        <f t="shared" si="6"/>
        <v>0</v>
      </c>
      <c r="Y1236" s="231" t="str">
        <f t="shared" si="7"/>
        <v/>
      </c>
      <c r="Z1236" s="232" t="str">
        <f t="shared" si="8"/>
        <v/>
      </c>
    </row>
    <row r="1237" ht="15.75" customHeight="1">
      <c r="A1237" s="112"/>
      <c r="B1237" s="244"/>
      <c r="C1237" s="245"/>
      <c r="D1237" s="245"/>
      <c r="E1237" s="220" t="str">
        <f>IF($D1237="","",VLOOKUP($D1237,DMKH!$A$9:$D$50006,2,0))</f>
        <v/>
      </c>
      <c r="F1237" s="220" t="str">
        <f>IF($D1237="","",VLOOKUP($D1237,DMKH!$A$9:$D$50006,3,0))</f>
        <v/>
      </c>
      <c r="G1237" s="220" t="str">
        <f>IF($D1237="","",VLOOKUP($D1237,DMKH!$A$9:$D$50006,4,0))</f>
        <v/>
      </c>
      <c r="H1237" s="113"/>
      <c r="I1237" s="113"/>
      <c r="J1237" s="113"/>
      <c r="K1237" s="112"/>
      <c r="L1237" s="224" t="str">
        <f>IF($K1237="","",VLOOKUP($K1237,'Tong hop'!$A$10:$O$50000,2,0))</f>
        <v/>
      </c>
      <c r="M1237" s="225" t="str">
        <f>IF($K1237="","",VLOOKUP($K1237,'Tong hop'!$A$10:$O$50000,3,0))</f>
        <v/>
      </c>
      <c r="N1237" s="246"/>
      <c r="O1237" s="227" t="str">
        <f t="shared" si="2"/>
        <v/>
      </c>
      <c r="P1237" s="158"/>
      <c r="Q1237" s="247"/>
      <c r="R1237" s="229" t="str">
        <f>IF(LEFT(A1237,2)="PX",IF(K1237="",0,VLOOKUP(K1237,'Tong hop'!$N$10:$O$50000,2,0)),"")</f>
        <v/>
      </c>
      <c r="S1237" s="230">
        <f t="shared" si="3"/>
        <v>0</v>
      </c>
      <c r="T1237" s="229" t="str">
        <f>IF($K1237="","",VLOOKUP($K1237,'Tong hop'!$A$10:$K$50000,10,0))</f>
        <v/>
      </c>
      <c r="U1237" s="230" t="str">
        <f>IF($K1237="","",VLOOKUP($K1237,'Tong hop'!$A$10:$K$50000,11,0))</f>
        <v/>
      </c>
      <c r="V1237" s="231">
        <f t="shared" si="4"/>
        <v>0</v>
      </c>
      <c r="W1237" s="231" t="str">
        <f t="shared" si="5"/>
        <v/>
      </c>
      <c r="X1237" s="231">
        <f t="shared" si="6"/>
        <v>0</v>
      </c>
      <c r="Y1237" s="231" t="str">
        <f t="shared" si="7"/>
        <v/>
      </c>
      <c r="Z1237" s="232" t="str">
        <f t="shared" si="8"/>
        <v/>
      </c>
    </row>
    <row r="1238" ht="15.75" customHeight="1">
      <c r="A1238" s="112"/>
      <c r="B1238" s="244"/>
      <c r="C1238" s="245"/>
      <c r="D1238" s="245"/>
      <c r="E1238" s="220" t="str">
        <f>IF($D1238="","",VLOOKUP($D1238,DMKH!$A$9:$D$50006,2,0))</f>
        <v/>
      </c>
      <c r="F1238" s="220" t="str">
        <f>IF($D1238="","",VLOOKUP($D1238,DMKH!$A$9:$D$50006,3,0))</f>
        <v/>
      </c>
      <c r="G1238" s="220" t="str">
        <f>IF($D1238="","",VLOOKUP($D1238,DMKH!$A$9:$D$50006,4,0))</f>
        <v/>
      </c>
      <c r="H1238" s="113"/>
      <c r="I1238" s="113"/>
      <c r="J1238" s="113"/>
      <c r="K1238" s="112"/>
      <c r="L1238" s="224" t="str">
        <f>IF($K1238="","",VLOOKUP($K1238,'Tong hop'!$A$10:$O$50000,2,0))</f>
        <v/>
      </c>
      <c r="M1238" s="225" t="str">
        <f>IF($K1238="","",VLOOKUP($K1238,'Tong hop'!$A$10:$O$50000,3,0))</f>
        <v/>
      </c>
      <c r="N1238" s="246"/>
      <c r="O1238" s="227" t="str">
        <f t="shared" si="2"/>
        <v/>
      </c>
      <c r="P1238" s="158"/>
      <c r="Q1238" s="247"/>
      <c r="R1238" s="229" t="str">
        <f>IF(LEFT(A1238,2)="PX",IF(K1238="",0,VLOOKUP(K1238,'Tong hop'!$N$10:$O$50000,2,0)),"")</f>
        <v/>
      </c>
      <c r="S1238" s="230">
        <f t="shared" si="3"/>
        <v>0</v>
      </c>
      <c r="T1238" s="229" t="str">
        <f>IF($K1238="","",VLOOKUP($K1238,'Tong hop'!$A$10:$K$50000,10,0))</f>
        <v/>
      </c>
      <c r="U1238" s="230" t="str">
        <f>IF($K1238="","",VLOOKUP($K1238,'Tong hop'!$A$10:$K$50000,11,0))</f>
        <v/>
      </c>
      <c r="V1238" s="231">
        <f t="shared" si="4"/>
        <v>0</v>
      </c>
      <c r="W1238" s="231" t="str">
        <f t="shared" si="5"/>
        <v/>
      </c>
      <c r="X1238" s="231">
        <f t="shared" si="6"/>
        <v>0</v>
      </c>
      <c r="Y1238" s="231" t="str">
        <f t="shared" si="7"/>
        <v/>
      </c>
      <c r="Z1238" s="232" t="str">
        <f t="shared" si="8"/>
        <v/>
      </c>
    </row>
    <row r="1239" ht="15.75" customHeight="1">
      <c r="A1239" s="112"/>
      <c r="B1239" s="244"/>
      <c r="C1239" s="245"/>
      <c r="D1239" s="245"/>
      <c r="E1239" s="220" t="str">
        <f>IF($D1239="","",VLOOKUP($D1239,DMKH!$A$9:$D$50006,2,0))</f>
        <v/>
      </c>
      <c r="F1239" s="220" t="str">
        <f>IF($D1239="","",VLOOKUP($D1239,DMKH!$A$9:$D$50006,3,0))</f>
        <v/>
      </c>
      <c r="G1239" s="220" t="str">
        <f>IF($D1239="","",VLOOKUP($D1239,DMKH!$A$9:$D$50006,4,0))</f>
        <v/>
      </c>
      <c r="H1239" s="113"/>
      <c r="I1239" s="113"/>
      <c r="J1239" s="113"/>
      <c r="K1239" s="112"/>
      <c r="L1239" s="224" t="str">
        <f>IF($K1239="","",VLOOKUP($K1239,'Tong hop'!$A$10:$O$50000,2,0))</f>
        <v/>
      </c>
      <c r="M1239" s="225" t="str">
        <f>IF($K1239="","",VLOOKUP($K1239,'Tong hop'!$A$10:$O$50000,3,0))</f>
        <v/>
      </c>
      <c r="N1239" s="246"/>
      <c r="O1239" s="227" t="str">
        <f t="shared" si="2"/>
        <v/>
      </c>
      <c r="P1239" s="158"/>
      <c r="Q1239" s="247"/>
      <c r="R1239" s="229" t="str">
        <f>IF(LEFT(A1239,2)="PX",IF(K1239="",0,VLOOKUP(K1239,'Tong hop'!$N$10:$O$50000,2,0)),"")</f>
        <v/>
      </c>
      <c r="S1239" s="230">
        <f t="shared" si="3"/>
        <v>0</v>
      </c>
      <c r="T1239" s="229" t="str">
        <f>IF($K1239="","",VLOOKUP($K1239,'Tong hop'!$A$10:$K$50000,10,0))</f>
        <v/>
      </c>
      <c r="U1239" s="230" t="str">
        <f>IF($K1239="","",VLOOKUP($K1239,'Tong hop'!$A$10:$K$50000,11,0))</f>
        <v/>
      </c>
      <c r="V1239" s="231">
        <f t="shared" si="4"/>
        <v>0</v>
      </c>
      <c r="W1239" s="231" t="str">
        <f t="shared" si="5"/>
        <v/>
      </c>
      <c r="X1239" s="231">
        <f t="shared" si="6"/>
        <v>0</v>
      </c>
      <c r="Y1239" s="231" t="str">
        <f t="shared" si="7"/>
        <v/>
      </c>
      <c r="Z1239" s="232" t="str">
        <f t="shared" si="8"/>
        <v/>
      </c>
    </row>
    <row r="1240" ht="15.75" customHeight="1">
      <c r="A1240" s="112"/>
      <c r="B1240" s="244"/>
      <c r="C1240" s="245"/>
      <c r="D1240" s="245"/>
      <c r="E1240" s="220" t="str">
        <f>IF($D1240="","",VLOOKUP($D1240,DMKH!$A$9:$D$50006,2,0))</f>
        <v/>
      </c>
      <c r="F1240" s="220" t="str">
        <f>IF($D1240="","",VLOOKUP($D1240,DMKH!$A$9:$D$50006,3,0))</f>
        <v/>
      </c>
      <c r="G1240" s="220" t="str">
        <f>IF($D1240="","",VLOOKUP($D1240,DMKH!$A$9:$D$50006,4,0))</f>
        <v/>
      </c>
      <c r="H1240" s="113"/>
      <c r="I1240" s="113"/>
      <c r="J1240" s="113"/>
      <c r="K1240" s="112"/>
      <c r="L1240" s="224" t="str">
        <f>IF($K1240="","",VLOOKUP($K1240,'Tong hop'!$A$10:$O$50000,2,0))</f>
        <v/>
      </c>
      <c r="M1240" s="225" t="str">
        <f>IF($K1240="","",VLOOKUP($K1240,'Tong hop'!$A$10:$O$50000,3,0))</f>
        <v/>
      </c>
      <c r="N1240" s="246"/>
      <c r="O1240" s="227" t="str">
        <f t="shared" si="2"/>
        <v/>
      </c>
      <c r="P1240" s="158"/>
      <c r="Q1240" s="247"/>
      <c r="R1240" s="229" t="str">
        <f>IF(LEFT(A1240,2)="PX",IF(K1240="",0,VLOOKUP(K1240,'Tong hop'!$N$10:$O$50000,2,0)),"")</f>
        <v/>
      </c>
      <c r="S1240" s="230">
        <f t="shared" si="3"/>
        <v>0</v>
      </c>
      <c r="T1240" s="229" t="str">
        <f>IF($K1240="","",VLOOKUP($K1240,'Tong hop'!$A$10:$K$50000,10,0))</f>
        <v/>
      </c>
      <c r="U1240" s="230" t="str">
        <f>IF($K1240="","",VLOOKUP($K1240,'Tong hop'!$A$10:$K$50000,11,0))</f>
        <v/>
      </c>
      <c r="V1240" s="231">
        <f t="shared" si="4"/>
        <v>0</v>
      </c>
      <c r="W1240" s="231" t="str">
        <f t="shared" si="5"/>
        <v/>
      </c>
      <c r="X1240" s="231">
        <f t="shared" si="6"/>
        <v>0</v>
      </c>
      <c r="Y1240" s="231" t="str">
        <f t="shared" si="7"/>
        <v/>
      </c>
      <c r="Z1240" s="232" t="str">
        <f t="shared" si="8"/>
        <v/>
      </c>
    </row>
    <row r="1241" ht="15.75" customHeight="1">
      <c r="A1241" s="112"/>
      <c r="B1241" s="244"/>
      <c r="C1241" s="245"/>
      <c r="D1241" s="245"/>
      <c r="E1241" s="220" t="str">
        <f>IF($D1241="","",VLOOKUP($D1241,DMKH!$A$9:$D$50006,2,0))</f>
        <v/>
      </c>
      <c r="F1241" s="220" t="str">
        <f>IF($D1241="","",VLOOKUP($D1241,DMKH!$A$9:$D$50006,3,0))</f>
        <v/>
      </c>
      <c r="G1241" s="220" t="str">
        <f>IF($D1241="","",VLOOKUP($D1241,DMKH!$A$9:$D$50006,4,0))</f>
        <v/>
      </c>
      <c r="H1241" s="113"/>
      <c r="I1241" s="113"/>
      <c r="J1241" s="113"/>
      <c r="K1241" s="112"/>
      <c r="L1241" s="224" t="str">
        <f>IF($K1241="","",VLOOKUP($K1241,'Tong hop'!$A$10:$O$50000,2,0))</f>
        <v/>
      </c>
      <c r="M1241" s="225" t="str">
        <f>IF($K1241="","",VLOOKUP($K1241,'Tong hop'!$A$10:$O$50000,3,0))</f>
        <v/>
      </c>
      <c r="N1241" s="246"/>
      <c r="O1241" s="227" t="str">
        <f t="shared" si="2"/>
        <v/>
      </c>
      <c r="P1241" s="158"/>
      <c r="Q1241" s="247"/>
      <c r="R1241" s="229" t="str">
        <f>IF(LEFT(A1241,2)="PX",IF(K1241="",0,VLOOKUP(K1241,'Tong hop'!$N$10:$O$50000,2,0)),"")</f>
        <v/>
      </c>
      <c r="S1241" s="230">
        <f t="shared" si="3"/>
        <v>0</v>
      </c>
      <c r="T1241" s="229" t="str">
        <f>IF($K1241="","",VLOOKUP($K1241,'Tong hop'!$A$10:$K$50000,10,0))</f>
        <v/>
      </c>
      <c r="U1241" s="230" t="str">
        <f>IF($K1241="","",VLOOKUP($K1241,'Tong hop'!$A$10:$K$50000,11,0))</f>
        <v/>
      </c>
      <c r="V1241" s="231">
        <f t="shared" si="4"/>
        <v>0</v>
      </c>
      <c r="W1241" s="231" t="str">
        <f t="shared" si="5"/>
        <v/>
      </c>
      <c r="X1241" s="231">
        <f t="shared" si="6"/>
        <v>0</v>
      </c>
      <c r="Y1241" s="231" t="str">
        <f t="shared" si="7"/>
        <v/>
      </c>
      <c r="Z1241" s="232" t="str">
        <f t="shared" si="8"/>
        <v/>
      </c>
    </row>
    <row r="1242" ht="15.75" customHeight="1">
      <c r="A1242" s="112"/>
      <c r="B1242" s="244"/>
      <c r="C1242" s="245"/>
      <c r="D1242" s="245"/>
      <c r="E1242" s="220" t="str">
        <f>IF($D1242="","",VLOOKUP($D1242,DMKH!$A$9:$D$50006,2,0))</f>
        <v/>
      </c>
      <c r="F1242" s="220" t="str">
        <f>IF($D1242="","",VLOOKUP($D1242,DMKH!$A$9:$D$50006,3,0))</f>
        <v/>
      </c>
      <c r="G1242" s="220" t="str">
        <f>IF($D1242="","",VLOOKUP($D1242,DMKH!$A$9:$D$50006,4,0))</f>
        <v/>
      </c>
      <c r="H1242" s="113"/>
      <c r="I1242" s="113"/>
      <c r="J1242" s="113"/>
      <c r="K1242" s="112"/>
      <c r="L1242" s="224" t="str">
        <f>IF($K1242="","",VLOOKUP($K1242,'Tong hop'!$A$10:$O$50000,2,0))</f>
        <v/>
      </c>
      <c r="M1242" s="225" t="str">
        <f>IF($K1242="","",VLOOKUP($K1242,'Tong hop'!$A$10:$O$50000,3,0))</f>
        <v/>
      </c>
      <c r="N1242" s="246"/>
      <c r="O1242" s="227" t="str">
        <f t="shared" si="2"/>
        <v/>
      </c>
      <c r="P1242" s="158"/>
      <c r="Q1242" s="247"/>
      <c r="R1242" s="229" t="str">
        <f>IF(LEFT(A1242,2)="PX",IF(K1242="",0,VLOOKUP(K1242,'Tong hop'!$N$10:$O$50000,2,0)),"")</f>
        <v/>
      </c>
      <c r="S1242" s="230">
        <f t="shared" si="3"/>
        <v>0</v>
      </c>
      <c r="T1242" s="229" t="str">
        <f>IF($K1242="","",VLOOKUP($K1242,'Tong hop'!$A$10:$K$50000,10,0))</f>
        <v/>
      </c>
      <c r="U1242" s="230" t="str">
        <f>IF($K1242="","",VLOOKUP($K1242,'Tong hop'!$A$10:$K$50000,11,0))</f>
        <v/>
      </c>
      <c r="V1242" s="231">
        <f t="shared" si="4"/>
        <v>0</v>
      </c>
      <c r="W1242" s="231" t="str">
        <f t="shared" si="5"/>
        <v/>
      </c>
      <c r="X1242" s="231">
        <f t="shared" si="6"/>
        <v>0</v>
      </c>
      <c r="Y1242" s="231" t="str">
        <f t="shared" si="7"/>
        <v/>
      </c>
      <c r="Z1242" s="232" t="str">
        <f t="shared" si="8"/>
        <v/>
      </c>
    </row>
    <row r="1243" ht="15.75" customHeight="1">
      <c r="A1243" s="112"/>
      <c r="B1243" s="244"/>
      <c r="C1243" s="245"/>
      <c r="D1243" s="245"/>
      <c r="E1243" s="220" t="str">
        <f>IF($D1243="","",VLOOKUP($D1243,DMKH!$A$9:$D$50006,2,0))</f>
        <v/>
      </c>
      <c r="F1243" s="220" t="str">
        <f>IF($D1243="","",VLOOKUP($D1243,DMKH!$A$9:$D$50006,3,0))</f>
        <v/>
      </c>
      <c r="G1243" s="220" t="str">
        <f>IF($D1243="","",VLOOKUP($D1243,DMKH!$A$9:$D$50006,4,0))</f>
        <v/>
      </c>
      <c r="H1243" s="113"/>
      <c r="I1243" s="113"/>
      <c r="J1243" s="113"/>
      <c r="K1243" s="112"/>
      <c r="L1243" s="224" t="str">
        <f>IF($K1243="","",VLOOKUP($K1243,'Tong hop'!$A$10:$O$50000,2,0))</f>
        <v/>
      </c>
      <c r="M1243" s="225" t="str">
        <f>IF($K1243="","",VLOOKUP($K1243,'Tong hop'!$A$10:$O$50000,3,0))</f>
        <v/>
      </c>
      <c r="N1243" s="246"/>
      <c r="O1243" s="227" t="str">
        <f t="shared" si="2"/>
        <v/>
      </c>
      <c r="P1243" s="158"/>
      <c r="Q1243" s="247"/>
      <c r="R1243" s="229" t="str">
        <f>IF(LEFT(A1243,2)="PX",IF(K1243="",0,VLOOKUP(K1243,'Tong hop'!$N$10:$O$50000,2,0)),"")</f>
        <v/>
      </c>
      <c r="S1243" s="230">
        <f t="shared" si="3"/>
        <v>0</v>
      </c>
      <c r="T1243" s="229" t="str">
        <f>IF($K1243="","",VLOOKUP($K1243,'Tong hop'!$A$10:$K$50000,10,0))</f>
        <v/>
      </c>
      <c r="U1243" s="230" t="str">
        <f>IF($K1243="","",VLOOKUP($K1243,'Tong hop'!$A$10:$K$50000,11,0))</f>
        <v/>
      </c>
      <c r="V1243" s="231">
        <f t="shared" si="4"/>
        <v>0</v>
      </c>
      <c r="W1243" s="231" t="str">
        <f t="shared" si="5"/>
        <v/>
      </c>
      <c r="X1243" s="231">
        <f t="shared" si="6"/>
        <v>0</v>
      </c>
      <c r="Y1243" s="231" t="str">
        <f t="shared" si="7"/>
        <v/>
      </c>
      <c r="Z1243" s="232" t="str">
        <f t="shared" si="8"/>
        <v/>
      </c>
    </row>
    <row r="1244" ht="15.75" customHeight="1">
      <c r="A1244" s="112"/>
      <c r="B1244" s="244"/>
      <c r="C1244" s="245"/>
      <c r="D1244" s="245"/>
      <c r="E1244" s="220" t="str">
        <f>IF($D1244="","",VLOOKUP($D1244,DMKH!$A$9:$D$50006,2,0))</f>
        <v/>
      </c>
      <c r="F1244" s="220" t="str">
        <f>IF($D1244="","",VLOOKUP($D1244,DMKH!$A$9:$D$50006,3,0))</f>
        <v/>
      </c>
      <c r="G1244" s="220" t="str">
        <f>IF($D1244="","",VLOOKUP($D1244,DMKH!$A$9:$D$50006,4,0))</f>
        <v/>
      </c>
      <c r="H1244" s="113"/>
      <c r="I1244" s="113"/>
      <c r="J1244" s="113"/>
      <c r="K1244" s="112"/>
      <c r="L1244" s="224" t="str">
        <f>IF($K1244="","",VLOOKUP($K1244,'Tong hop'!$A$10:$O$50000,2,0))</f>
        <v/>
      </c>
      <c r="M1244" s="225" t="str">
        <f>IF($K1244="","",VLOOKUP($K1244,'Tong hop'!$A$10:$O$50000,3,0))</f>
        <v/>
      </c>
      <c r="N1244" s="246"/>
      <c r="O1244" s="227" t="str">
        <f t="shared" si="2"/>
        <v/>
      </c>
      <c r="P1244" s="158"/>
      <c r="Q1244" s="247"/>
      <c r="R1244" s="229" t="str">
        <f>IF(LEFT(A1244,2)="PX",IF(K1244="",0,VLOOKUP(K1244,'Tong hop'!$N$10:$O$50000,2,0)),"")</f>
        <v/>
      </c>
      <c r="S1244" s="230">
        <f t="shared" si="3"/>
        <v>0</v>
      </c>
      <c r="T1244" s="229" t="str">
        <f>IF($K1244="","",VLOOKUP($K1244,'Tong hop'!$A$10:$K$50000,10,0))</f>
        <v/>
      </c>
      <c r="U1244" s="230" t="str">
        <f>IF($K1244="","",VLOOKUP($K1244,'Tong hop'!$A$10:$K$50000,11,0))</f>
        <v/>
      </c>
      <c r="V1244" s="231">
        <f t="shared" si="4"/>
        <v>0</v>
      </c>
      <c r="W1244" s="231" t="str">
        <f t="shared" si="5"/>
        <v/>
      </c>
      <c r="X1244" s="231">
        <f t="shared" si="6"/>
        <v>0</v>
      </c>
      <c r="Y1244" s="231" t="str">
        <f t="shared" si="7"/>
        <v/>
      </c>
      <c r="Z1244" s="232" t="str">
        <f t="shared" si="8"/>
        <v/>
      </c>
    </row>
    <row r="1245" ht="15.75" customHeight="1">
      <c r="A1245" s="112"/>
      <c r="B1245" s="244"/>
      <c r="C1245" s="245"/>
      <c r="D1245" s="245"/>
      <c r="E1245" s="220" t="str">
        <f>IF($D1245="","",VLOOKUP($D1245,DMKH!$A$9:$D$50006,2,0))</f>
        <v/>
      </c>
      <c r="F1245" s="220" t="str">
        <f>IF($D1245="","",VLOOKUP($D1245,DMKH!$A$9:$D$50006,3,0))</f>
        <v/>
      </c>
      <c r="G1245" s="220" t="str">
        <f>IF($D1245="","",VLOOKUP($D1245,DMKH!$A$9:$D$50006,4,0))</f>
        <v/>
      </c>
      <c r="H1245" s="113"/>
      <c r="I1245" s="113"/>
      <c r="J1245" s="113"/>
      <c r="K1245" s="112"/>
      <c r="L1245" s="224" t="str">
        <f>IF($K1245="","",VLOOKUP($K1245,'Tong hop'!$A$10:$O$50000,2,0))</f>
        <v/>
      </c>
      <c r="M1245" s="225" t="str">
        <f>IF($K1245="","",VLOOKUP($K1245,'Tong hop'!$A$10:$O$50000,3,0))</f>
        <v/>
      </c>
      <c r="N1245" s="246"/>
      <c r="O1245" s="227" t="str">
        <f t="shared" si="2"/>
        <v/>
      </c>
      <c r="P1245" s="158"/>
      <c r="Q1245" s="247"/>
      <c r="R1245" s="229" t="str">
        <f>IF(LEFT(A1245,2)="PX",IF(K1245="",0,VLOOKUP(K1245,'Tong hop'!$N$10:$O$50000,2,0)),"")</f>
        <v/>
      </c>
      <c r="S1245" s="230">
        <f t="shared" si="3"/>
        <v>0</v>
      </c>
      <c r="T1245" s="229" t="str">
        <f>IF($K1245="","",VLOOKUP($K1245,'Tong hop'!$A$10:$K$50000,10,0))</f>
        <v/>
      </c>
      <c r="U1245" s="230" t="str">
        <f>IF($K1245="","",VLOOKUP($K1245,'Tong hop'!$A$10:$K$50000,11,0))</f>
        <v/>
      </c>
      <c r="V1245" s="231">
        <f t="shared" si="4"/>
        <v>0</v>
      </c>
      <c r="W1245" s="231" t="str">
        <f t="shared" si="5"/>
        <v/>
      </c>
      <c r="X1245" s="231">
        <f t="shared" si="6"/>
        <v>0</v>
      </c>
      <c r="Y1245" s="231" t="str">
        <f t="shared" si="7"/>
        <v/>
      </c>
      <c r="Z1245" s="232" t="str">
        <f t="shared" si="8"/>
        <v/>
      </c>
    </row>
    <row r="1246" ht="15.75" customHeight="1">
      <c r="A1246" s="112"/>
      <c r="B1246" s="244"/>
      <c r="C1246" s="245"/>
      <c r="D1246" s="245"/>
      <c r="E1246" s="220" t="str">
        <f>IF($D1246="","",VLOOKUP($D1246,DMKH!$A$9:$D$50006,2,0))</f>
        <v/>
      </c>
      <c r="F1246" s="220" t="str">
        <f>IF($D1246="","",VLOOKUP($D1246,DMKH!$A$9:$D$50006,3,0))</f>
        <v/>
      </c>
      <c r="G1246" s="220" t="str">
        <f>IF($D1246="","",VLOOKUP($D1246,DMKH!$A$9:$D$50006,4,0))</f>
        <v/>
      </c>
      <c r="H1246" s="113"/>
      <c r="I1246" s="113"/>
      <c r="J1246" s="113"/>
      <c r="K1246" s="112"/>
      <c r="L1246" s="224" t="str">
        <f>IF($K1246="","",VLOOKUP($K1246,'Tong hop'!$A$10:$O$50000,2,0))</f>
        <v/>
      </c>
      <c r="M1246" s="225" t="str">
        <f>IF($K1246="","",VLOOKUP($K1246,'Tong hop'!$A$10:$O$50000,3,0))</f>
        <v/>
      </c>
      <c r="N1246" s="246"/>
      <c r="O1246" s="227" t="str">
        <f t="shared" si="2"/>
        <v/>
      </c>
      <c r="P1246" s="158"/>
      <c r="Q1246" s="247"/>
      <c r="R1246" s="229" t="str">
        <f>IF(LEFT(A1246,2)="PX",IF(K1246="",0,VLOOKUP(K1246,'Tong hop'!$N$10:$O$50000,2,0)),"")</f>
        <v/>
      </c>
      <c r="S1246" s="230">
        <f t="shared" si="3"/>
        <v>0</v>
      </c>
      <c r="T1246" s="229" t="str">
        <f>IF($K1246="","",VLOOKUP($K1246,'Tong hop'!$A$10:$K$50000,10,0))</f>
        <v/>
      </c>
      <c r="U1246" s="230" t="str">
        <f>IF($K1246="","",VLOOKUP($K1246,'Tong hop'!$A$10:$K$50000,11,0))</f>
        <v/>
      </c>
      <c r="V1246" s="231">
        <f t="shared" si="4"/>
        <v>0</v>
      </c>
      <c r="W1246" s="231" t="str">
        <f t="shared" si="5"/>
        <v/>
      </c>
      <c r="X1246" s="231">
        <f t="shared" si="6"/>
        <v>0</v>
      </c>
      <c r="Y1246" s="231" t="str">
        <f t="shared" si="7"/>
        <v/>
      </c>
      <c r="Z1246" s="232" t="str">
        <f t="shared" si="8"/>
        <v/>
      </c>
    </row>
    <row r="1247" ht="15.75" customHeight="1">
      <c r="A1247" s="112"/>
      <c r="B1247" s="244"/>
      <c r="C1247" s="245"/>
      <c r="D1247" s="245"/>
      <c r="E1247" s="220" t="str">
        <f>IF($D1247="","",VLOOKUP($D1247,DMKH!$A$9:$D$50006,2,0))</f>
        <v/>
      </c>
      <c r="F1247" s="220" t="str">
        <f>IF($D1247="","",VLOOKUP($D1247,DMKH!$A$9:$D$50006,3,0))</f>
        <v/>
      </c>
      <c r="G1247" s="220" t="str">
        <f>IF($D1247="","",VLOOKUP($D1247,DMKH!$A$9:$D$50006,4,0))</f>
        <v/>
      </c>
      <c r="H1247" s="113"/>
      <c r="I1247" s="113"/>
      <c r="J1247" s="113"/>
      <c r="K1247" s="112"/>
      <c r="L1247" s="224" t="str">
        <f>IF($K1247="","",VLOOKUP($K1247,'Tong hop'!$A$10:$O$50000,2,0))</f>
        <v/>
      </c>
      <c r="M1247" s="225" t="str">
        <f>IF($K1247="","",VLOOKUP($K1247,'Tong hop'!$A$10:$O$50000,3,0))</f>
        <v/>
      </c>
      <c r="N1247" s="246"/>
      <c r="O1247" s="227" t="str">
        <f t="shared" si="2"/>
        <v/>
      </c>
      <c r="P1247" s="158"/>
      <c r="Q1247" s="247"/>
      <c r="R1247" s="229" t="str">
        <f>IF(LEFT(A1247,2)="PX",IF(K1247="",0,VLOOKUP(K1247,'Tong hop'!$N$10:$O$50000,2,0)),"")</f>
        <v/>
      </c>
      <c r="S1247" s="230">
        <f t="shared" si="3"/>
        <v>0</v>
      </c>
      <c r="T1247" s="229" t="str">
        <f>IF($K1247="","",VLOOKUP($K1247,'Tong hop'!$A$10:$K$50000,10,0))</f>
        <v/>
      </c>
      <c r="U1247" s="230" t="str">
        <f>IF($K1247="","",VLOOKUP($K1247,'Tong hop'!$A$10:$K$50000,11,0))</f>
        <v/>
      </c>
      <c r="V1247" s="231">
        <f t="shared" si="4"/>
        <v>0</v>
      </c>
      <c r="W1247" s="231" t="str">
        <f t="shared" si="5"/>
        <v/>
      </c>
      <c r="X1247" s="231">
        <f t="shared" si="6"/>
        <v>0</v>
      </c>
      <c r="Y1247" s="231" t="str">
        <f t="shared" si="7"/>
        <v/>
      </c>
      <c r="Z1247" s="232" t="str">
        <f t="shared" si="8"/>
        <v/>
      </c>
    </row>
    <row r="1248" ht="15.75" customHeight="1">
      <c r="A1248" s="112"/>
      <c r="B1248" s="244"/>
      <c r="C1248" s="245"/>
      <c r="D1248" s="245"/>
      <c r="E1248" s="220" t="str">
        <f>IF($D1248="","",VLOOKUP($D1248,DMKH!$A$9:$D$50006,2,0))</f>
        <v/>
      </c>
      <c r="F1248" s="220" t="str">
        <f>IF($D1248="","",VLOOKUP($D1248,DMKH!$A$9:$D$50006,3,0))</f>
        <v/>
      </c>
      <c r="G1248" s="220" t="str">
        <f>IF($D1248="","",VLOOKUP($D1248,DMKH!$A$9:$D$50006,4,0))</f>
        <v/>
      </c>
      <c r="H1248" s="113"/>
      <c r="I1248" s="113"/>
      <c r="J1248" s="113"/>
      <c r="K1248" s="112"/>
      <c r="L1248" s="224" t="str">
        <f>IF($K1248="","",VLOOKUP($K1248,'Tong hop'!$A$10:$O$50000,2,0))</f>
        <v/>
      </c>
      <c r="M1248" s="225" t="str">
        <f>IF($K1248="","",VLOOKUP($K1248,'Tong hop'!$A$10:$O$50000,3,0))</f>
        <v/>
      </c>
      <c r="N1248" s="246"/>
      <c r="O1248" s="227" t="str">
        <f t="shared" si="2"/>
        <v/>
      </c>
      <c r="P1248" s="158"/>
      <c r="Q1248" s="247"/>
      <c r="R1248" s="229" t="str">
        <f>IF(LEFT(A1248,2)="PX",IF(K1248="",0,VLOOKUP(K1248,'Tong hop'!$N$10:$O$50000,2,0)),"")</f>
        <v/>
      </c>
      <c r="S1248" s="230">
        <f t="shared" si="3"/>
        <v>0</v>
      </c>
      <c r="T1248" s="229" t="str">
        <f>IF($K1248="","",VLOOKUP($K1248,'Tong hop'!$A$10:$K$50000,10,0))</f>
        <v/>
      </c>
      <c r="U1248" s="230" t="str">
        <f>IF($K1248="","",VLOOKUP($K1248,'Tong hop'!$A$10:$K$50000,11,0))</f>
        <v/>
      </c>
      <c r="V1248" s="231">
        <f t="shared" si="4"/>
        <v>0</v>
      </c>
      <c r="W1248" s="231" t="str">
        <f t="shared" si="5"/>
        <v/>
      </c>
      <c r="X1248" s="231">
        <f t="shared" si="6"/>
        <v>0</v>
      </c>
      <c r="Y1248" s="231" t="str">
        <f t="shared" si="7"/>
        <v/>
      </c>
      <c r="Z1248" s="232" t="str">
        <f t="shared" si="8"/>
        <v/>
      </c>
    </row>
    <row r="1249" ht="15.75" customHeight="1">
      <c r="A1249" s="112"/>
      <c r="B1249" s="244"/>
      <c r="C1249" s="245"/>
      <c r="D1249" s="245"/>
      <c r="E1249" s="220" t="str">
        <f>IF($D1249="","",VLOOKUP($D1249,DMKH!$A$9:$D$50006,2,0))</f>
        <v/>
      </c>
      <c r="F1249" s="220" t="str">
        <f>IF($D1249="","",VLOOKUP($D1249,DMKH!$A$9:$D$50006,3,0))</f>
        <v/>
      </c>
      <c r="G1249" s="220" t="str">
        <f>IF($D1249="","",VLOOKUP($D1249,DMKH!$A$9:$D$50006,4,0))</f>
        <v/>
      </c>
      <c r="H1249" s="113"/>
      <c r="I1249" s="113"/>
      <c r="J1249" s="113"/>
      <c r="K1249" s="112"/>
      <c r="L1249" s="224" t="str">
        <f>IF($K1249="","",VLOOKUP($K1249,'Tong hop'!$A$10:$O$50000,2,0))</f>
        <v/>
      </c>
      <c r="M1249" s="225" t="str">
        <f>IF($K1249="","",VLOOKUP($K1249,'Tong hop'!$A$10:$O$50000,3,0))</f>
        <v/>
      </c>
      <c r="N1249" s="246"/>
      <c r="O1249" s="227" t="str">
        <f t="shared" si="2"/>
        <v/>
      </c>
      <c r="P1249" s="158"/>
      <c r="Q1249" s="247"/>
      <c r="R1249" s="229" t="str">
        <f>IF(LEFT(A1249,2)="PX",IF(K1249="",0,VLOOKUP(K1249,'Tong hop'!$N$10:$O$50000,2,0)),"")</f>
        <v/>
      </c>
      <c r="S1249" s="230">
        <f t="shared" si="3"/>
        <v>0</v>
      </c>
      <c r="T1249" s="229" t="str">
        <f>IF($K1249="","",VLOOKUP($K1249,'Tong hop'!$A$10:$K$50000,10,0))</f>
        <v/>
      </c>
      <c r="U1249" s="230" t="str">
        <f>IF($K1249="","",VLOOKUP($K1249,'Tong hop'!$A$10:$K$50000,11,0))</f>
        <v/>
      </c>
      <c r="V1249" s="231">
        <f t="shared" si="4"/>
        <v>0</v>
      </c>
      <c r="W1249" s="231" t="str">
        <f t="shared" si="5"/>
        <v/>
      </c>
      <c r="X1249" s="231">
        <f t="shared" si="6"/>
        <v>0</v>
      </c>
      <c r="Y1249" s="231" t="str">
        <f t="shared" si="7"/>
        <v/>
      </c>
      <c r="Z1249" s="232" t="str">
        <f t="shared" si="8"/>
        <v/>
      </c>
    </row>
    <row r="1250" ht="15.75" customHeight="1">
      <c r="A1250" s="112"/>
      <c r="B1250" s="244"/>
      <c r="C1250" s="245"/>
      <c r="D1250" s="245"/>
      <c r="E1250" s="220" t="str">
        <f>IF($D1250="","",VLOOKUP($D1250,DMKH!$A$9:$D$50006,2,0))</f>
        <v/>
      </c>
      <c r="F1250" s="220" t="str">
        <f>IF($D1250="","",VLOOKUP($D1250,DMKH!$A$9:$D$50006,3,0))</f>
        <v/>
      </c>
      <c r="G1250" s="220" t="str">
        <f>IF($D1250="","",VLOOKUP($D1250,DMKH!$A$9:$D$50006,4,0))</f>
        <v/>
      </c>
      <c r="H1250" s="113"/>
      <c r="I1250" s="113"/>
      <c r="J1250" s="113"/>
      <c r="K1250" s="112"/>
      <c r="L1250" s="224" t="str">
        <f>IF($K1250="","",VLOOKUP($K1250,'Tong hop'!$A$10:$O$50000,2,0))</f>
        <v/>
      </c>
      <c r="M1250" s="225" t="str">
        <f>IF($K1250="","",VLOOKUP($K1250,'Tong hop'!$A$10:$O$50000,3,0))</f>
        <v/>
      </c>
      <c r="N1250" s="246"/>
      <c r="O1250" s="227" t="str">
        <f t="shared" si="2"/>
        <v/>
      </c>
      <c r="P1250" s="158"/>
      <c r="Q1250" s="247"/>
      <c r="R1250" s="229" t="str">
        <f>IF(LEFT(A1250,2)="PX",IF(K1250="",0,VLOOKUP(K1250,'Tong hop'!$N$10:$O$50000,2,0)),"")</f>
        <v/>
      </c>
      <c r="S1250" s="230">
        <f t="shared" si="3"/>
        <v>0</v>
      </c>
      <c r="T1250" s="229" t="str">
        <f>IF($K1250="","",VLOOKUP($K1250,'Tong hop'!$A$10:$K$50000,10,0))</f>
        <v/>
      </c>
      <c r="U1250" s="230" t="str">
        <f>IF($K1250="","",VLOOKUP($K1250,'Tong hop'!$A$10:$K$50000,11,0))</f>
        <v/>
      </c>
      <c r="V1250" s="231">
        <f t="shared" si="4"/>
        <v>0</v>
      </c>
      <c r="W1250" s="231" t="str">
        <f t="shared" si="5"/>
        <v/>
      </c>
      <c r="X1250" s="231">
        <f t="shared" si="6"/>
        <v>0</v>
      </c>
      <c r="Y1250" s="231" t="str">
        <f t="shared" si="7"/>
        <v/>
      </c>
      <c r="Z1250" s="232" t="str">
        <f t="shared" si="8"/>
        <v/>
      </c>
    </row>
    <row r="1251" ht="15.75" customHeight="1">
      <c r="A1251" s="112"/>
      <c r="B1251" s="244"/>
      <c r="C1251" s="245"/>
      <c r="D1251" s="245"/>
      <c r="E1251" s="220" t="str">
        <f>IF($D1251="","",VLOOKUP($D1251,DMKH!$A$9:$D$50006,2,0))</f>
        <v/>
      </c>
      <c r="F1251" s="220" t="str">
        <f>IF($D1251="","",VLOOKUP($D1251,DMKH!$A$9:$D$50006,3,0))</f>
        <v/>
      </c>
      <c r="G1251" s="220" t="str">
        <f>IF($D1251="","",VLOOKUP($D1251,DMKH!$A$9:$D$50006,4,0))</f>
        <v/>
      </c>
      <c r="H1251" s="113"/>
      <c r="I1251" s="113"/>
      <c r="J1251" s="113"/>
      <c r="K1251" s="112"/>
      <c r="L1251" s="224" t="str">
        <f>IF($K1251="","",VLOOKUP($K1251,'Tong hop'!$A$10:$O$50000,2,0))</f>
        <v/>
      </c>
      <c r="M1251" s="225" t="str">
        <f>IF($K1251="","",VLOOKUP($K1251,'Tong hop'!$A$10:$O$50000,3,0))</f>
        <v/>
      </c>
      <c r="N1251" s="246"/>
      <c r="O1251" s="227" t="str">
        <f t="shared" si="2"/>
        <v/>
      </c>
      <c r="P1251" s="158"/>
      <c r="Q1251" s="247"/>
      <c r="R1251" s="229" t="str">
        <f>IF(LEFT(A1251,2)="PX",IF(K1251="",0,VLOOKUP(K1251,'Tong hop'!$N$10:$O$50000,2,0)),"")</f>
        <v/>
      </c>
      <c r="S1251" s="230">
        <f t="shared" si="3"/>
        <v>0</v>
      </c>
      <c r="T1251" s="229" t="str">
        <f>IF($K1251="","",VLOOKUP($K1251,'Tong hop'!$A$10:$K$50000,10,0))</f>
        <v/>
      </c>
      <c r="U1251" s="230" t="str">
        <f>IF($K1251="","",VLOOKUP($K1251,'Tong hop'!$A$10:$K$50000,11,0))</f>
        <v/>
      </c>
      <c r="V1251" s="231">
        <f t="shared" si="4"/>
        <v>0</v>
      </c>
      <c r="W1251" s="231" t="str">
        <f t="shared" si="5"/>
        <v/>
      </c>
      <c r="X1251" s="231">
        <f t="shared" si="6"/>
        <v>0</v>
      </c>
      <c r="Y1251" s="231" t="str">
        <f t="shared" si="7"/>
        <v/>
      </c>
      <c r="Z1251" s="232" t="str">
        <f t="shared" si="8"/>
        <v/>
      </c>
    </row>
    <row r="1252" ht="15.75" customHeight="1">
      <c r="A1252" s="112"/>
      <c r="B1252" s="244"/>
      <c r="C1252" s="245"/>
      <c r="D1252" s="245"/>
      <c r="E1252" s="220" t="str">
        <f>IF($D1252="","",VLOOKUP($D1252,DMKH!$A$9:$D$50006,2,0))</f>
        <v/>
      </c>
      <c r="F1252" s="220" t="str">
        <f>IF($D1252="","",VLOOKUP($D1252,DMKH!$A$9:$D$50006,3,0))</f>
        <v/>
      </c>
      <c r="G1252" s="220" t="str">
        <f>IF($D1252="","",VLOOKUP($D1252,DMKH!$A$9:$D$50006,4,0))</f>
        <v/>
      </c>
      <c r="H1252" s="113"/>
      <c r="I1252" s="113"/>
      <c r="J1252" s="113"/>
      <c r="K1252" s="112"/>
      <c r="L1252" s="224" t="str">
        <f>IF($K1252="","",VLOOKUP($K1252,'Tong hop'!$A$10:$O$50000,2,0))</f>
        <v/>
      </c>
      <c r="M1252" s="225" t="str">
        <f>IF($K1252="","",VLOOKUP($K1252,'Tong hop'!$A$10:$O$50000,3,0))</f>
        <v/>
      </c>
      <c r="N1252" s="246"/>
      <c r="O1252" s="227" t="str">
        <f t="shared" si="2"/>
        <v/>
      </c>
      <c r="P1252" s="158"/>
      <c r="Q1252" s="247"/>
      <c r="R1252" s="229" t="str">
        <f>IF(LEFT(A1252,2)="PX",IF(K1252="",0,VLOOKUP(K1252,'Tong hop'!$N$10:$O$50000,2,0)),"")</f>
        <v/>
      </c>
      <c r="S1252" s="230">
        <f t="shared" si="3"/>
        <v>0</v>
      </c>
      <c r="T1252" s="229" t="str">
        <f>IF($K1252="","",VLOOKUP($K1252,'Tong hop'!$A$10:$K$50000,10,0))</f>
        <v/>
      </c>
      <c r="U1252" s="230" t="str">
        <f>IF($K1252="","",VLOOKUP($K1252,'Tong hop'!$A$10:$K$50000,11,0))</f>
        <v/>
      </c>
      <c r="V1252" s="231">
        <f t="shared" si="4"/>
        <v>0</v>
      </c>
      <c r="W1252" s="231" t="str">
        <f t="shared" si="5"/>
        <v/>
      </c>
      <c r="X1252" s="231">
        <f t="shared" si="6"/>
        <v>0</v>
      </c>
      <c r="Y1252" s="231" t="str">
        <f t="shared" si="7"/>
        <v/>
      </c>
      <c r="Z1252" s="232" t="str">
        <f t="shared" si="8"/>
        <v/>
      </c>
    </row>
    <row r="1253" ht="15.75" customHeight="1">
      <c r="A1253" s="112"/>
      <c r="B1253" s="244"/>
      <c r="C1253" s="245"/>
      <c r="D1253" s="245"/>
      <c r="E1253" s="220" t="str">
        <f>IF($D1253="","",VLOOKUP($D1253,DMKH!$A$9:$D$50006,2,0))</f>
        <v/>
      </c>
      <c r="F1253" s="220" t="str">
        <f>IF($D1253="","",VLOOKUP($D1253,DMKH!$A$9:$D$50006,3,0))</f>
        <v/>
      </c>
      <c r="G1253" s="220" t="str">
        <f>IF($D1253="","",VLOOKUP($D1253,DMKH!$A$9:$D$50006,4,0))</f>
        <v/>
      </c>
      <c r="H1253" s="113"/>
      <c r="I1253" s="113"/>
      <c r="J1253" s="113"/>
      <c r="K1253" s="112"/>
      <c r="L1253" s="224" t="str">
        <f>IF($K1253="","",VLOOKUP($K1253,'Tong hop'!$A$10:$O$50000,2,0))</f>
        <v/>
      </c>
      <c r="M1253" s="225" t="str">
        <f>IF($K1253="","",VLOOKUP($K1253,'Tong hop'!$A$10:$O$50000,3,0))</f>
        <v/>
      </c>
      <c r="N1253" s="246"/>
      <c r="O1253" s="227" t="str">
        <f t="shared" si="2"/>
        <v/>
      </c>
      <c r="P1253" s="158"/>
      <c r="Q1253" s="247"/>
      <c r="R1253" s="229" t="str">
        <f>IF(LEFT(A1253,2)="PX",IF(K1253="",0,VLOOKUP(K1253,'Tong hop'!$N$10:$O$50000,2,0)),"")</f>
        <v/>
      </c>
      <c r="S1253" s="230">
        <f t="shared" si="3"/>
        <v>0</v>
      </c>
      <c r="T1253" s="229" t="str">
        <f>IF($K1253="","",VLOOKUP($K1253,'Tong hop'!$A$10:$K$50000,10,0))</f>
        <v/>
      </c>
      <c r="U1253" s="230" t="str">
        <f>IF($K1253="","",VLOOKUP($K1253,'Tong hop'!$A$10:$K$50000,11,0))</f>
        <v/>
      </c>
      <c r="V1253" s="231">
        <f t="shared" si="4"/>
        <v>0</v>
      </c>
      <c r="W1253" s="231" t="str">
        <f t="shared" si="5"/>
        <v/>
      </c>
      <c r="X1253" s="231">
        <f t="shared" si="6"/>
        <v>0</v>
      </c>
      <c r="Y1253" s="231" t="str">
        <f t="shared" si="7"/>
        <v/>
      </c>
      <c r="Z1253" s="232" t="str">
        <f t="shared" si="8"/>
        <v/>
      </c>
    </row>
    <row r="1254" ht="15.75" customHeight="1">
      <c r="A1254" s="112"/>
      <c r="B1254" s="244"/>
      <c r="C1254" s="245"/>
      <c r="D1254" s="245"/>
      <c r="E1254" s="220" t="str">
        <f>IF($D1254="","",VLOOKUP($D1254,DMKH!$A$9:$D$50006,2,0))</f>
        <v/>
      </c>
      <c r="F1254" s="220" t="str">
        <f>IF($D1254="","",VLOOKUP($D1254,DMKH!$A$9:$D$50006,3,0))</f>
        <v/>
      </c>
      <c r="G1254" s="220" t="str">
        <f>IF($D1254="","",VLOOKUP($D1254,DMKH!$A$9:$D$50006,4,0))</f>
        <v/>
      </c>
      <c r="H1254" s="113"/>
      <c r="I1254" s="113"/>
      <c r="J1254" s="113"/>
      <c r="K1254" s="112"/>
      <c r="L1254" s="224" t="str">
        <f>IF($K1254="","",VLOOKUP($K1254,'Tong hop'!$A$10:$O$50000,2,0))</f>
        <v/>
      </c>
      <c r="M1254" s="225" t="str">
        <f>IF($K1254="","",VLOOKUP($K1254,'Tong hop'!$A$10:$O$50000,3,0))</f>
        <v/>
      </c>
      <c r="N1254" s="246"/>
      <c r="O1254" s="227" t="str">
        <f t="shared" si="2"/>
        <v/>
      </c>
      <c r="P1254" s="158"/>
      <c r="Q1254" s="247"/>
      <c r="R1254" s="229" t="str">
        <f>IF(LEFT(A1254,2)="PX",IF(K1254="",0,VLOOKUP(K1254,'Tong hop'!$N$10:$O$50000,2,0)),"")</f>
        <v/>
      </c>
      <c r="S1254" s="230">
        <f t="shared" si="3"/>
        <v>0</v>
      </c>
      <c r="T1254" s="229" t="str">
        <f>IF($K1254="","",VLOOKUP($K1254,'Tong hop'!$A$10:$K$50000,10,0))</f>
        <v/>
      </c>
      <c r="U1254" s="230" t="str">
        <f>IF($K1254="","",VLOOKUP($K1254,'Tong hop'!$A$10:$K$50000,11,0))</f>
        <v/>
      </c>
      <c r="V1254" s="231">
        <f t="shared" si="4"/>
        <v>0</v>
      </c>
      <c r="W1254" s="231" t="str">
        <f t="shared" si="5"/>
        <v/>
      </c>
      <c r="X1254" s="231">
        <f t="shared" si="6"/>
        <v>0</v>
      </c>
      <c r="Y1254" s="231" t="str">
        <f t="shared" si="7"/>
        <v/>
      </c>
      <c r="Z1254" s="232" t="str">
        <f t="shared" si="8"/>
        <v/>
      </c>
    </row>
    <row r="1255" ht="15.75" customHeight="1">
      <c r="A1255" s="112"/>
      <c r="B1255" s="244"/>
      <c r="C1255" s="245"/>
      <c r="D1255" s="245"/>
      <c r="E1255" s="220" t="str">
        <f>IF($D1255="","",VLOOKUP($D1255,DMKH!$A$9:$D$50006,2,0))</f>
        <v/>
      </c>
      <c r="F1255" s="220" t="str">
        <f>IF($D1255="","",VLOOKUP($D1255,DMKH!$A$9:$D$50006,3,0))</f>
        <v/>
      </c>
      <c r="G1255" s="220" t="str">
        <f>IF($D1255="","",VLOOKUP($D1255,DMKH!$A$9:$D$50006,4,0))</f>
        <v/>
      </c>
      <c r="H1255" s="113"/>
      <c r="I1255" s="113"/>
      <c r="J1255" s="113"/>
      <c r="K1255" s="112"/>
      <c r="L1255" s="224" t="str">
        <f>IF($K1255="","",VLOOKUP($K1255,'Tong hop'!$A$10:$O$50000,2,0))</f>
        <v/>
      </c>
      <c r="M1255" s="225" t="str">
        <f>IF($K1255="","",VLOOKUP($K1255,'Tong hop'!$A$10:$O$50000,3,0))</f>
        <v/>
      </c>
      <c r="N1255" s="246"/>
      <c r="O1255" s="227" t="str">
        <f t="shared" si="2"/>
        <v/>
      </c>
      <c r="P1255" s="158"/>
      <c r="Q1255" s="247"/>
      <c r="R1255" s="229" t="str">
        <f>IF(LEFT(A1255,2)="PX",IF(K1255="",0,VLOOKUP(K1255,'Tong hop'!$N$10:$O$50000,2,0)),"")</f>
        <v/>
      </c>
      <c r="S1255" s="230">
        <f t="shared" si="3"/>
        <v>0</v>
      </c>
      <c r="T1255" s="229" t="str">
        <f>IF($K1255="","",VLOOKUP($K1255,'Tong hop'!$A$10:$K$50000,10,0))</f>
        <v/>
      </c>
      <c r="U1255" s="230" t="str">
        <f>IF($K1255="","",VLOOKUP($K1255,'Tong hop'!$A$10:$K$50000,11,0))</f>
        <v/>
      </c>
      <c r="V1255" s="231">
        <f t="shared" si="4"/>
        <v>0</v>
      </c>
      <c r="W1255" s="231" t="str">
        <f t="shared" si="5"/>
        <v/>
      </c>
      <c r="X1255" s="231">
        <f t="shared" si="6"/>
        <v>0</v>
      </c>
      <c r="Y1255" s="231" t="str">
        <f t="shared" si="7"/>
        <v/>
      </c>
      <c r="Z1255" s="232" t="str">
        <f t="shared" si="8"/>
        <v/>
      </c>
    </row>
    <row r="1256" ht="15.75" customHeight="1">
      <c r="A1256" s="112"/>
      <c r="B1256" s="244"/>
      <c r="C1256" s="245"/>
      <c r="D1256" s="245"/>
      <c r="E1256" s="220" t="str">
        <f>IF($D1256="","",VLOOKUP($D1256,DMKH!$A$9:$D$50006,2,0))</f>
        <v/>
      </c>
      <c r="F1256" s="220" t="str">
        <f>IF($D1256="","",VLOOKUP($D1256,DMKH!$A$9:$D$50006,3,0))</f>
        <v/>
      </c>
      <c r="G1256" s="220" t="str">
        <f>IF($D1256="","",VLOOKUP($D1256,DMKH!$A$9:$D$50006,4,0))</f>
        <v/>
      </c>
      <c r="H1256" s="113"/>
      <c r="I1256" s="113"/>
      <c r="J1256" s="113"/>
      <c r="K1256" s="112"/>
      <c r="L1256" s="224" t="str">
        <f>IF($K1256="","",VLOOKUP($K1256,'Tong hop'!$A$10:$O$50000,2,0))</f>
        <v/>
      </c>
      <c r="M1256" s="225" t="str">
        <f>IF($K1256="","",VLOOKUP($K1256,'Tong hop'!$A$10:$O$50000,3,0))</f>
        <v/>
      </c>
      <c r="N1256" s="246"/>
      <c r="O1256" s="227" t="str">
        <f t="shared" si="2"/>
        <v/>
      </c>
      <c r="P1256" s="158"/>
      <c r="Q1256" s="247"/>
      <c r="R1256" s="229" t="str">
        <f>IF(LEFT(A1256,2)="PX",IF(K1256="",0,VLOOKUP(K1256,'Tong hop'!$N$10:$O$50000,2,0)),"")</f>
        <v/>
      </c>
      <c r="S1256" s="230">
        <f t="shared" si="3"/>
        <v>0</v>
      </c>
      <c r="T1256" s="229" t="str">
        <f>IF($K1256="","",VLOOKUP($K1256,'Tong hop'!$A$10:$K$50000,10,0))</f>
        <v/>
      </c>
      <c r="U1256" s="230" t="str">
        <f>IF($K1256="","",VLOOKUP($K1256,'Tong hop'!$A$10:$K$50000,11,0))</f>
        <v/>
      </c>
      <c r="V1256" s="231">
        <f t="shared" si="4"/>
        <v>0</v>
      </c>
      <c r="W1256" s="231" t="str">
        <f t="shared" si="5"/>
        <v/>
      </c>
      <c r="X1256" s="231">
        <f t="shared" si="6"/>
        <v>0</v>
      </c>
      <c r="Y1256" s="231" t="str">
        <f t="shared" si="7"/>
        <v/>
      </c>
      <c r="Z1256" s="232" t="str">
        <f t="shared" si="8"/>
        <v/>
      </c>
    </row>
    <row r="1257" ht="15.75" customHeight="1">
      <c r="A1257" s="112"/>
      <c r="B1257" s="244"/>
      <c r="C1257" s="245"/>
      <c r="D1257" s="245"/>
      <c r="E1257" s="220" t="str">
        <f>IF($D1257="","",VLOOKUP($D1257,DMKH!$A$9:$D$50006,2,0))</f>
        <v/>
      </c>
      <c r="F1257" s="220" t="str">
        <f>IF($D1257="","",VLOOKUP($D1257,DMKH!$A$9:$D$50006,3,0))</f>
        <v/>
      </c>
      <c r="G1257" s="220" t="str">
        <f>IF($D1257="","",VLOOKUP($D1257,DMKH!$A$9:$D$50006,4,0))</f>
        <v/>
      </c>
      <c r="H1257" s="113"/>
      <c r="I1257" s="113"/>
      <c r="J1257" s="113"/>
      <c r="K1257" s="112"/>
      <c r="L1257" s="224" t="str">
        <f>IF($K1257="","",VLOOKUP($K1257,'Tong hop'!$A$10:$O$50000,2,0))</f>
        <v/>
      </c>
      <c r="M1257" s="225" t="str">
        <f>IF($K1257="","",VLOOKUP($K1257,'Tong hop'!$A$10:$O$50000,3,0))</f>
        <v/>
      </c>
      <c r="N1257" s="246"/>
      <c r="O1257" s="227" t="str">
        <f t="shared" si="2"/>
        <v/>
      </c>
      <c r="P1257" s="158"/>
      <c r="Q1257" s="247"/>
      <c r="R1257" s="229" t="str">
        <f>IF(LEFT(A1257,2)="PX",IF(K1257="",0,VLOOKUP(K1257,'Tong hop'!$N$10:$O$50000,2,0)),"")</f>
        <v/>
      </c>
      <c r="S1257" s="230">
        <f t="shared" si="3"/>
        <v>0</v>
      </c>
      <c r="T1257" s="229" t="str">
        <f>IF($K1257="","",VLOOKUP($K1257,'Tong hop'!$A$10:$K$50000,10,0))</f>
        <v/>
      </c>
      <c r="U1257" s="230" t="str">
        <f>IF($K1257="","",VLOOKUP($K1257,'Tong hop'!$A$10:$K$50000,11,0))</f>
        <v/>
      </c>
      <c r="V1257" s="231">
        <f t="shared" si="4"/>
        <v>0</v>
      </c>
      <c r="W1257" s="231" t="str">
        <f t="shared" si="5"/>
        <v/>
      </c>
      <c r="X1257" s="231">
        <f t="shared" si="6"/>
        <v>0</v>
      </c>
      <c r="Y1257" s="231" t="str">
        <f t="shared" si="7"/>
        <v/>
      </c>
      <c r="Z1257" s="232" t="str">
        <f t="shared" si="8"/>
        <v/>
      </c>
    </row>
    <row r="1258" ht="15.75" customHeight="1">
      <c r="A1258" s="112"/>
      <c r="B1258" s="244"/>
      <c r="C1258" s="245"/>
      <c r="D1258" s="245"/>
      <c r="E1258" s="220" t="str">
        <f>IF($D1258="","",VLOOKUP($D1258,DMKH!$A$9:$D$50006,2,0))</f>
        <v/>
      </c>
      <c r="F1258" s="220" t="str">
        <f>IF($D1258="","",VLOOKUP($D1258,DMKH!$A$9:$D$50006,3,0))</f>
        <v/>
      </c>
      <c r="G1258" s="220" t="str">
        <f>IF($D1258="","",VLOOKUP($D1258,DMKH!$A$9:$D$50006,4,0))</f>
        <v/>
      </c>
      <c r="H1258" s="113"/>
      <c r="I1258" s="113"/>
      <c r="J1258" s="113"/>
      <c r="K1258" s="112"/>
      <c r="L1258" s="224" t="str">
        <f>IF($K1258="","",VLOOKUP($K1258,'Tong hop'!$A$10:$O$50000,2,0))</f>
        <v/>
      </c>
      <c r="M1258" s="225" t="str">
        <f>IF($K1258="","",VLOOKUP($K1258,'Tong hop'!$A$10:$O$50000,3,0))</f>
        <v/>
      </c>
      <c r="N1258" s="246"/>
      <c r="O1258" s="227" t="str">
        <f t="shared" si="2"/>
        <v/>
      </c>
      <c r="P1258" s="158"/>
      <c r="Q1258" s="247"/>
      <c r="R1258" s="229" t="str">
        <f>IF(LEFT(A1258,2)="PX",IF(K1258="",0,VLOOKUP(K1258,'Tong hop'!$N$10:$O$50000,2,0)),"")</f>
        <v/>
      </c>
      <c r="S1258" s="230">
        <f t="shared" si="3"/>
        <v>0</v>
      </c>
      <c r="T1258" s="229" t="str">
        <f>IF($K1258="","",VLOOKUP($K1258,'Tong hop'!$A$10:$K$50000,10,0))</f>
        <v/>
      </c>
      <c r="U1258" s="230" t="str">
        <f>IF($K1258="","",VLOOKUP($K1258,'Tong hop'!$A$10:$K$50000,11,0))</f>
        <v/>
      </c>
      <c r="V1258" s="231">
        <f t="shared" si="4"/>
        <v>0</v>
      </c>
      <c r="W1258" s="231" t="str">
        <f t="shared" si="5"/>
        <v/>
      </c>
      <c r="X1258" s="231">
        <f t="shared" si="6"/>
        <v>0</v>
      </c>
      <c r="Y1258" s="231" t="str">
        <f t="shared" si="7"/>
        <v/>
      </c>
      <c r="Z1258" s="232" t="str">
        <f t="shared" si="8"/>
        <v/>
      </c>
    </row>
    <row r="1259" ht="15.75" customHeight="1">
      <c r="A1259" s="112"/>
      <c r="B1259" s="244"/>
      <c r="C1259" s="245"/>
      <c r="D1259" s="245"/>
      <c r="E1259" s="220" t="str">
        <f>IF($D1259="","",VLOOKUP($D1259,DMKH!$A$9:$D$50006,2,0))</f>
        <v/>
      </c>
      <c r="F1259" s="220" t="str">
        <f>IF($D1259="","",VLOOKUP($D1259,DMKH!$A$9:$D$50006,3,0))</f>
        <v/>
      </c>
      <c r="G1259" s="220" t="str">
        <f>IF($D1259="","",VLOOKUP($D1259,DMKH!$A$9:$D$50006,4,0))</f>
        <v/>
      </c>
      <c r="H1259" s="113"/>
      <c r="I1259" s="113"/>
      <c r="J1259" s="113"/>
      <c r="K1259" s="112"/>
      <c r="L1259" s="224" t="str">
        <f>IF($K1259="","",VLOOKUP($K1259,'Tong hop'!$A$10:$O$50000,2,0))</f>
        <v/>
      </c>
      <c r="M1259" s="225" t="str">
        <f>IF($K1259="","",VLOOKUP($K1259,'Tong hop'!$A$10:$O$50000,3,0))</f>
        <v/>
      </c>
      <c r="N1259" s="246"/>
      <c r="O1259" s="227" t="str">
        <f t="shared" si="2"/>
        <v/>
      </c>
      <c r="P1259" s="158"/>
      <c r="Q1259" s="247"/>
      <c r="R1259" s="229" t="str">
        <f>IF(LEFT(A1259,2)="PX",IF(K1259="",0,VLOOKUP(K1259,'Tong hop'!$N$10:$O$50000,2,0)),"")</f>
        <v/>
      </c>
      <c r="S1259" s="230">
        <f t="shared" si="3"/>
        <v>0</v>
      </c>
      <c r="T1259" s="229" t="str">
        <f>IF($K1259="","",VLOOKUP($K1259,'Tong hop'!$A$10:$K$50000,10,0))</f>
        <v/>
      </c>
      <c r="U1259" s="230" t="str">
        <f>IF($K1259="","",VLOOKUP($K1259,'Tong hop'!$A$10:$K$50000,11,0))</f>
        <v/>
      </c>
      <c r="V1259" s="231">
        <f t="shared" si="4"/>
        <v>0</v>
      </c>
      <c r="W1259" s="231" t="str">
        <f t="shared" si="5"/>
        <v/>
      </c>
      <c r="X1259" s="231">
        <f t="shared" si="6"/>
        <v>0</v>
      </c>
      <c r="Y1259" s="231" t="str">
        <f t="shared" si="7"/>
        <v/>
      </c>
      <c r="Z1259" s="232" t="str">
        <f t="shared" si="8"/>
        <v/>
      </c>
    </row>
    <row r="1260" ht="15.75" customHeight="1">
      <c r="A1260" s="112"/>
      <c r="B1260" s="244"/>
      <c r="C1260" s="245"/>
      <c r="D1260" s="245"/>
      <c r="E1260" s="220" t="str">
        <f>IF($D1260="","",VLOOKUP($D1260,DMKH!$A$9:$D$50006,2,0))</f>
        <v/>
      </c>
      <c r="F1260" s="220" t="str">
        <f>IF($D1260="","",VLOOKUP($D1260,DMKH!$A$9:$D$50006,3,0))</f>
        <v/>
      </c>
      <c r="G1260" s="220" t="str">
        <f>IF($D1260="","",VLOOKUP($D1260,DMKH!$A$9:$D$50006,4,0))</f>
        <v/>
      </c>
      <c r="H1260" s="113"/>
      <c r="I1260" s="113"/>
      <c r="J1260" s="113"/>
      <c r="K1260" s="112"/>
      <c r="L1260" s="224" t="str">
        <f>IF($K1260="","",VLOOKUP($K1260,'Tong hop'!$A$10:$O$50000,2,0))</f>
        <v/>
      </c>
      <c r="M1260" s="225" t="str">
        <f>IF($K1260="","",VLOOKUP($K1260,'Tong hop'!$A$10:$O$50000,3,0))</f>
        <v/>
      </c>
      <c r="N1260" s="246"/>
      <c r="O1260" s="227" t="str">
        <f t="shared" si="2"/>
        <v/>
      </c>
      <c r="P1260" s="158"/>
      <c r="Q1260" s="247"/>
      <c r="R1260" s="229" t="str">
        <f>IF(LEFT(A1260,2)="PX",IF(K1260="",0,VLOOKUP(K1260,'Tong hop'!$N$10:$O$50000,2,0)),"")</f>
        <v/>
      </c>
      <c r="S1260" s="230">
        <f t="shared" si="3"/>
        <v>0</v>
      </c>
      <c r="T1260" s="229" t="str">
        <f>IF($K1260="","",VLOOKUP($K1260,'Tong hop'!$A$10:$K$50000,10,0))</f>
        <v/>
      </c>
      <c r="U1260" s="230" t="str">
        <f>IF($K1260="","",VLOOKUP($K1260,'Tong hop'!$A$10:$K$50000,11,0))</f>
        <v/>
      </c>
      <c r="V1260" s="231">
        <f t="shared" si="4"/>
        <v>0</v>
      </c>
      <c r="W1260" s="231" t="str">
        <f t="shared" si="5"/>
        <v/>
      </c>
      <c r="X1260" s="231">
        <f t="shared" si="6"/>
        <v>0</v>
      </c>
      <c r="Y1260" s="231" t="str">
        <f t="shared" si="7"/>
        <v/>
      </c>
      <c r="Z1260" s="232" t="str">
        <f t="shared" si="8"/>
        <v/>
      </c>
    </row>
    <row r="1261" ht="15.75" customHeight="1">
      <c r="A1261" s="112"/>
      <c r="B1261" s="244"/>
      <c r="C1261" s="245"/>
      <c r="D1261" s="245"/>
      <c r="E1261" s="220" t="str">
        <f>IF($D1261="","",VLOOKUP($D1261,DMKH!$A$9:$D$50006,2,0))</f>
        <v/>
      </c>
      <c r="F1261" s="220" t="str">
        <f>IF($D1261="","",VLOOKUP($D1261,DMKH!$A$9:$D$50006,3,0))</f>
        <v/>
      </c>
      <c r="G1261" s="220" t="str">
        <f>IF($D1261="","",VLOOKUP($D1261,DMKH!$A$9:$D$50006,4,0))</f>
        <v/>
      </c>
      <c r="H1261" s="113"/>
      <c r="I1261" s="113"/>
      <c r="J1261" s="113"/>
      <c r="K1261" s="112"/>
      <c r="L1261" s="224" t="str">
        <f>IF($K1261="","",VLOOKUP($K1261,'Tong hop'!$A$10:$O$50000,2,0))</f>
        <v/>
      </c>
      <c r="M1261" s="225" t="str">
        <f>IF($K1261="","",VLOOKUP($K1261,'Tong hop'!$A$10:$O$50000,3,0))</f>
        <v/>
      </c>
      <c r="N1261" s="246"/>
      <c r="O1261" s="227" t="str">
        <f t="shared" si="2"/>
        <v/>
      </c>
      <c r="P1261" s="158"/>
      <c r="Q1261" s="247"/>
      <c r="R1261" s="229" t="str">
        <f>IF(LEFT(A1261,2)="PX",IF(K1261="",0,VLOOKUP(K1261,'Tong hop'!$N$10:$O$50000,2,0)),"")</f>
        <v/>
      </c>
      <c r="S1261" s="230">
        <f t="shared" si="3"/>
        <v>0</v>
      </c>
      <c r="T1261" s="229" t="str">
        <f>IF($K1261="","",VLOOKUP($K1261,'Tong hop'!$A$10:$K$50000,10,0))</f>
        <v/>
      </c>
      <c r="U1261" s="230" t="str">
        <f>IF($K1261="","",VLOOKUP($K1261,'Tong hop'!$A$10:$K$50000,11,0))</f>
        <v/>
      </c>
      <c r="V1261" s="231">
        <f t="shared" si="4"/>
        <v>0</v>
      </c>
      <c r="W1261" s="231" t="str">
        <f t="shared" si="5"/>
        <v/>
      </c>
      <c r="X1261" s="231">
        <f t="shared" si="6"/>
        <v>0</v>
      </c>
      <c r="Y1261" s="231" t="str">
        <f t="shared" si="7"/>
        <v/>
      </c>
      <c r="Z1261" s="232" t="str">
        <f t="shared" si="8"/>
        <v/>
      </c>
    </row>
    <row r="1262" ht="15.75" customHeight="1">
      <c r="A1262" s="112"/>
      <c r="B1262" s="244"/>
      <c r="C1262" s="245"/>
      <c r="D1262" s="245"/>
      <c r="E1262" s="220" t="str">
        <f>IF($D1262="","",VLOOKUP($D1262,DMKH!$A$9:$D$50006,2,0))</f>
        <v/>
      </c>
      <c r="F1262" s="220" t="str">
        <f>IF($D1262="","",VLOOKUP($D1262,DMKH!$A$9:$D$50006,3,0))</f>
        <v/>
      </c>
      <c r="G1262" s="220" t="str">
        <f>IF($D1262="","",VLOOKUP($D1262,DMKH!$A$9:$D$50006,4,0))</f>
        <v/>
      </c>
      <c r="H1262" s="113"/>
      <c r="I1262" s="113"/>
      <c r="J1262" s="113"/>
      <c r="K1262" s="112"/>
      <c r="L1262" s="224" t="str">
        <f>IF($K1262="","",VLOOKUP($K1262,'Tong hop'!$A$10:$O$50000,2,0))</f>
        <v/>
      </c>
      <c r="M1262" s="225" t="str">
        <f>IF($K1262="","",VLOOKUP($K1262,'Tong hop'!$A$10:$O$50000,3,0))</f>
        <v/>
      </c>
      <c r="N1262" s="246"/>
      <c r="O1262" s="227" t="str">
        <f t="shared" si="2"/>
        <v/>
      </c>
      <c r="P1262" s="158"/>
      <c r="Q1262" s="247"/>
      <c r="R1262" s="229" t="str">
        <f>IF(LEFT(A1262,2)="PX",IF(K1262="",0,VLOOKUP(K1262,'Tong hop'!$N$10:$O$50000,2,0)),"")</f>
        <v/>
      </c>
      <c r="S1262" s="230">
        <f t="shared" si="3"/>
        <v>0</v>
      </c>
      <c r="T1262" s="229" t="str">
        <f>IF($K1262="","",VLOOKUP($K1262,'Tong hop'!$A$10:$K$50000,10,0))</f>
        <v/>
      </c>
      <c r="U1262" s="230" t="str">
        <f>IF($K1262="","",VLOOKUP($K1262,'Tong hop'!$A$10:$K$50000,11,0))</f>
        <v/>
      </c>
      <c r="V1262" s="231">
        <f t="shared" si="4"/>
        <v>0</v>
      </c>
      <c r="W1262" s="231" t="str">
        <f t="shared" si="5"/>
        <v/>
      </c>
      <c r="X1262" s="231">
        <f t="shared" si="6"/>
        <v>0</v>
      </c>
      <c r="Y1262" s="231" t="str">
        <f t="shared" si="7"/>
        <v/>
      </c>
      <c r="Z1262" s="232" t="str">
        <f t="shared" si="8"/>
        <v/>
      </c>
    </row>
    <row r="1263" ht="15.75" customHeight="1">
      <c r="A1263" s="112"/>
      <c r="B1263" s="244"/>
      <c r="C1263" s="245"/>
      <c r="D1263" s="245"/>
      <c r="E1263" s="220" t="str">
        <f>IF($D1263="","",VLOOKUP($D1263,DMKH!$A$9:$D$50006,2,0))</f>
        <v/>
      </c>
      <c r="F1263" s="220" t="str">
        <f>IF($D1263="","",VLOOKUP($D1263,DMKH!$A$9:$D$50006,3,0))</f>
        <v/>
      </c>
      <c r="G1263" s="220" t="str">
        <f>IF($D1263="","",VLOOKUP($D1263,DMKH!$A$9:$D$50006,4,0))</f>
        <v/>
      </c>
      <c r="H1263" s="113"/>
      <c r="I1263" s="113"/>
      <c r="J1263" s="113"/>
      <c r="K1263" s="112"/>
      <c r="L1263" s="224" t="str">
        <f>IF($K1263="","",VLOOKUP($K1263,'Tong hop'!$A$10:$O$50000,2,0))</f>
        <v/>
      </c>
      <c r="M1263" s="225" t="str">
        <f>IF($K1263="","",VLOOKUP($K1263,'Tong hop'!$A$10:$O$50000,3,0))</f>
        <v/>
      </c>
      <c r="N1263" s="246"/>
      <c r="O1263" s="227" t="str">
        <f t="shared" si="2"/>
        <v/>
      </c>
      <c r="P1263" s="158"/>
      <c r="Q1263" s="247"/>
      <c r="R1263" s="229" t="str">
        <f>IF(LEFT(A1263,2)="PX",IF(K1263="",0,VLOOKUP(K1263,'Tong hop'!$N$10:$O$50000,2,0)),"")</f>
        <v/>
      </c>
      <c r="S1263" s="230">
        <f t="shared" si="3"/>
        <v>0</v>
      </c>
      <c r="T1263" s="229" t="str">
        <f>IF($K1263="","",VLOOKUP($K1263,'Tong hop'!$A$10:$K$50000,10,0))</f>
        <v/>
      </c>
      <c r="U1263" s="230" t="str">
        <f>IF($K1263="","",VLOOKUP($K1263,'Tong hop'!$A$10:$K$50000,11,0))</f>
        <v/>
      </c>
      <c r="V1263" s="231">
        <f t="shared" si="4"/>
        <v>0</v>
      </c>
      <c r="W1263" s="231" t="str">
        <f t="shared" si="5"/>
        <v/>
      </c>
      <c r="X1263" s="231">
        <f t="shared" si="6"/>
        <v>0</v>
      </c>
      <c r="Y1263" s="231" t="str">
        <f t="shared" si="7"/>
        <v/>
      </c>
      <c r="Z1263" s="232" t="str">
        <f t="shared" si="8"/>
        <v/>
      </c>
    </row>
    <row r="1264" ht="15.75" customHeight="1">
      <c r="A1264" s="112"/>
      <c r="B1264" s="244"/>
      <c r="C1264" s="245"/>
      <c r="D1264" s="245"/>
      <c r="E1264" s="220" t="str">
        <f>IF($D1264="","",VLOOKUP($D1264,DMKH!$A$9:$D$50006,2,0))</f>
        <v/>
      </c>
      <c r="F1264" s="220" t="str">
        <f>IF($D1264="","",VLOOKUP($D1264,DMKH!$A$9:$D$50006,3,0))</f>
        <v/>
      </c>
      <c r="G1264" s="220" t="str">
        <f>IF($D1264="","",VLOOKUP($D1264,DMKH!$A$9:$D$50006,4,0))</f>
        <v/>
      </c>
      <c r="H1264" s="113"/>
      <c r="I1264" s="113"/>
      <c r="J1264" s="113"/>
      <c r="K1264" s="112"/>
      <c r="L1264" s="224" t="str">
        <f>IF($K1264="","",VLOOKUP($K1264,'Tong hop'!$A$10:$O$50000,2,0))</f>
        <v/>
      </c>
      <c r="M1264" s="225" t="str">
        <f>IF($K1264="","",VLOOKUP($K1264,'Tong hop'!$A$10:$O$50000,3,0))</f>
        <v/>
      </c>
      <c r="N1264" s="246"/>
      <c r="O1264" s="227" t="str">
        <f t="shared" si="2"/>
        <v/>
      </c>
      <c r="P1264" s="158"/>
      <c r="Q1264" s="247"/>
      <c r="R1264" s="229" t="str">
        <f>IF(LEFT(A1264,2)="PX",IF(K1264="",0,VLOOKUP(K1264,'Tong hop'!$N$10:$O$50000,2,0)),"")</f>
        <v/>
      </c>
      <c r="S1264" s="230">
        <f t="shared" si="3"/>
        <v>0</v>
      </c>
      <c r="T1264" s="229" t="str">
        <f>IF($K1264="","",VLOOKUP($K1264,'Tong hop'!$A$10:$K$50000,10,0))</f>
        <v/>
      </c>
      <c r="U1264" s="230" t="str">
        <f>IF($K1264="","",VLOOKUP($K1264,'Tong hop'!$A$10:$K$50000,11,0))</f>
        <v/>
      </c>
      <c r="V1264" s="231">
        <f t="shared" si="4"/>
        <v>0</v>
      </c>
      <c r="W1264" s="231" t="str">
        <f t="shared" si="5"/>
        <v/>
      </c>
      <c r="X1264" s="231">
        <f t="shared" si="6"/>
        <v>0</v>
      </c>
      <c r="Y1264" s="231" t="str">
        <f t="shared" si="7"/>
        <v/>
      </c>
      <c r="Z1264" s="232" t="str">
        <f t="shared" si="8"/>
        <v/>
      </c>
    </row>
    <row r="1265" ht="15.75" customHeight="1">
      <c r="A1265" s="112"/>
      <c r="B1265" s="244"/>
      <c r="C1265" s="245"/>
      <c r="D1265" s="245"/>
      <c r="E1265" s="220" t="str">
        <f>IF($D1265="","",VLOOKUP($D1265,DMKH!$A$9:$D$50006,2,0))</f>
        <v/>
      </c>
      <c r="F1265" s="220" t="str">
        <f>IF($D1265="","",VLOOKUP($D1265,DMKH!$A$9:$D$50006,3,0))</f>
        <v/>
      </c>
      <c r="G1265" s="220" t="str">
        <f>IF($D1265="","",VLOOKUP($D1265,DMKH!$A$9:$D$50006,4,0))</f>
        <v/>
      </c>
      <c r="H1265" s="113"/>
      <c r="I1265" s="113"/>
      <c r="J1265" s="113"/>
      <c r="K1265" s="112"/>
      <c r="L1265" s="224" t="str">
        <f>IF($K1265="","",VLOOKUP($K1265,'Tong hop'!$A$10:$O$50000,2,0))</f>
        <v/>
      </c>
      <c r="M1265" s="225" t="str">
        <f>IF($K1265="","",VLOOKUP($K1265,'Tong hop'!$A$10:$O$50000,3,0))</f>
        <v/>
      </c>
      <c r="N1265" s="246"/>
      <c r="O1265" s="227" t="str">
        <f t="shared" si="2"/>
        <v/>
      </c>
      <c r="P1265" s="158"/>
      <c r="Q1265" s="247"/>
      <c r="R1265" s="229" t="str">
        <f>IF(LEFT(A1265,2)="PX",IF(K1265="",0,VLOOKUP(K1265,'Tong hop'!$N$10:$O$50000,2,0)),"")</f>
        <v/>
      </c>
      <c r="S1265" s="230">
        <f t="shared" si="3"/>
        <v>0</v>
      </c>
      <c r="T1265" s="229" t="str">
        <f>IF($K1265="","",VLOOKUP($K1265,'Tong hop'!$A$10:$K$50000,10,0))</f>
        <v/>
      </c>
      <c r="U1265" s="230" t="str">
        <f>IF($K1265="","",VLOOKUP($K1265,'Tong hop'!$A$10:$K$50000,11,0))</f>
        <v/>
      </c>
      <c r="V1265" s="231">
        <f t="shared" si="4"/>
        <v>0</v>
      </c>
      <c r="W1265" s="231" t="str">
        <f t="shared" si="5"/>
        <v/>
      </c>
      <c r="X1265" s="231">
        <f t="shared" si="6"/>
        <v>0</v>
      </c>
      <c r="Y1265" s="231" t="str">
        <f t="shared" si="7"/>
        <v/>
      </c>
      <c r="Z1265" s="232" t="str">
        <f t="shared" si="8"/>
        <v/>
      </c>
    </row>
    <row r="1266" ht="15.75" customHeight="1">
      <c r="A1266" s="112"/>
      <c r="B1266" s="244"/>
      <c r="C1266" s="245"/>
      <c r="D1266" s="245"/>
      <c r="E1266" s="220" t="str">
        <f>IF($D1266="","",VLOOKUP($D1266,DMKH!$A$9:$D$50006,2,0))</f>
        <v/>
      </c>
      <c r="F1266" s="220" t="str">
        <f>IF($D1266="","",VLOOKUP($D1266,DMKH!$A$9:$D$50006,3,0))</f>
        <v/>
      </c>
      <c r="G1266" s="220" t="str">
        <f>IF($D1266="","",VLOOKUP($D1266,DMKH!$A$9:$D$50006,4,0))</f>
        <v/>
      </c>
      <c r="H1266" s="113"/>
      <c r="I1266" s="113"/>
      <c r="J1266" s="113"/>
      <c r="K1266" s="112"/>
      <c r="L1266" s="224" t="str">
        <f>IF($K1266="","",VLOOKUP($K1266,'Tong hop'!$A$10:$O$50000,2,0))</f>
        <v/>
      </c>
      <c r="M1266" s="225" t="str">
        <f>IF($K1266="","",VLOOKUP($K1266,'Tong hop'!$A$10:$O$50000,3,0))</f>
        <v/>
      </c>
      <c r="N1266" s="246"/>
      <c r="O1266" s="227" t="str">
        <f t="shared" si="2"/>
        <v/>
      </c>
      <c r="P1266" s="158"/>
      <c r="Q1266" s="247"/>
      <c r="R1266" s="229" t="str">
        <f>IF(LEFT(A1266,2)="PX",IF(K1266="",0,VLOOKUP(K1266,'Tong hop'!$N$10:$O$50000,2,0)),"")</f>
        <v/>
      </c>
      <c r="S1266" s="230">
        <f t="shared" si="3"/>
        <v>0</v>
      </c>
      <c r="T1266" s="229" t="str">
        <f>IF($K1266="","",VLOOKUP($K1266,'Tong hop'!$A$10:$K$50000,10,0))</f>
        <v/>
      </c>
      <c r="U1266" s="230" t="str">
        <f>IF($K1266="","",VLOOKUP($K1266,'Tong hop'!$A$10:$K$50000,11,0))</f>
        <v/>
      </c>
      <c r="V1266" s="231">
        <f t="shared" si="4"/>
        <v>0</v>
      </c>
      <c r="W1266" s="231" t="str">
        <f t="shared" si="5"/>
        <v/>
      </c>
      <c r="X1266" s="231">
        <f t="shared" si="6"/>
        <v>0</v>
      </c>
      <c r="Y1266" s="231" t="str">
        <f t="shared" si="7"/>
        <v/>
      </c>
      <c r="Z1266" s="232" t="str">
        <f t="shared" si="8"/>
        <v/>
      </c>
    </row>
    <row r="1267" ht="15.75" customHeight="1">
      <c r="A1267" s="112"/>
      <c r="B1267" s="244"/>
      <c r="C1267" s="245"/>
      <c r="D1267" s="245"/>
      <c r="E1267" s="220" t="str">
        <f>IF($D1267="","",VLOOKUP($D1267,DMKH!$A$9:$D$50006,2,0))</f>
        <v/>
      </c>
      <c r="F1267" s="220" t="str">
        <f>IF($D1267="","",VLOOKUP($D1267,DMKH!$A$9:$D$50006,3,0))</f>
        <v/>
      </c>
      <c r="G1267" s="220" t="str">
        <f>IF($D1267="","",VLOOKUP($D1267,DMKH!$A$9:$D$50006,4,0))</f>
        <v/>
      </c>
      <c r="H1267" s="113"/>
      <c r="I1267" s="113"/>
      <c r="J1267" s="113"/>
      <c r="K1267" s="112"/>
      <c r="L1267" s="224" t="str">
        <f>IF($K1267="","",VLOOKUP($K1267,'Tong hop'!$A$10:$O$50000,2,0))</f>
        <v/>
      </c>
      <c r="M1267" s="225" t="str">
        <f>IF($K1267="","",VLOOKUP($K1267,'Tong hop'!$A$10:$O$50000,3,0))</f>
        <v/>
      </c>
      <c r="N1267" s="246"/>
      <c r="O1267" s="227" t="str">
        <f t="shared" si="2"/>
        <v/>
      </c>
      <c r="P1267" s="158"/>
      <c r="Q1267" s="247"/>
      <c r="R1267" s="229" t="str">
        <f>IF(LEFT(A1267,2)="PX",IF(K1267="",0,VLOOKUP(K1267,'Tong hop'!$N$10:$O$50000,2,0)),"")</f>
        <v/>
      </c>
      <c r="S1267" s="230">
        <f t="shared" si="3"/>
        <v>0</v>
      </c>
      <c r="T1267" s="229" t="str">
        <f>IF($K1267="","",VLOOKUP($K1267,'Tong hop'!$A$10:$K$50000,10,0))</f>
        <v/>
      </c>
      <c r="U1267" s="230" t="str">
        <f>IF($K1267="","",VLOOKUP($K1267,'Tong hop'!$A$10:$K$50000,11,0))</f>
        <v/>
      </c>
      <c r="V1267" s="231">
        <f t="shared" si="4"/>
        <v>0</v>
      </c>
      <c r="W1267" s="231" t="str">
        <f t="shared" si="5"/>
        <v/>
      </c>
      <c r="X1267" s="231">
        <f t="shared" si="6"/>
        <v>0</v>
      </c>
      <c r="Y1267" s="231" t="str">
        <f t="shared" si="7"/>
        <v/>
      </c>
      <c r="Z1267" s="232" t="str">
        <f t="shared" si="8"/>
        <v/>
      </c>
    </row>
    <row r="1268" ht="15.75" customHeight="1">
      <c r="A1268" s="112"/>
      <c r="B1268" s="244"/>
      <c r="C1268" s="245"/>
      <c r="D1268" s="245"/>
      <c r="E1268" s="220" t="str">
        <f>IF($D1268="","",VLOOKUP($D1268,DMKH!$A$9:$D$50006,2,0))</f>
        <v/>
      </c>
      <c r="F1268" s="220" t="str">
        <f>IF($D1268="","",VLOOKUP($D1268,DMKH!$A$9:$D$50006,3,0))</f>
        <v/>
      </c>
      <c r="G1268" s="220" t="str">
        <f>IF($D1268="","",VLOOKUP($D1268,DMKH!$A$9:$D$50006,4,0))</f>
        <v/>
      </c>
      <c r="H1268" s="113"/>
      <c r="I1268" s="113"/>
      <c r="J1268" s="113"/>
      <c r="K1268" s="112"/>
      <c r="L1268" s="224" t="str">
        <f>IF($K1268="","",VLOOKUP($K1268,'Tong hop'!$A$10:$O$50000,2,0))</f>
        <v/>
      </c>
      <c r="M1268" s="225" t="str">
        <f>IF($K1268="","",VLOOKUP($K1268,'Tong hop'!$A$10:$O$50000,3,0))</f>
        <v/>
      </c>
      <c r="N1268" s="246"/>
      <c r="O1268" s="227" t="str">
        <f t="shared" si="2"/>
        <v/>
      </c>
      <c r="P1268" s="158"/>
      <c r="Q1268" s="247"/>
      <c r="R1268" s="229" t="str">
        <f>IF(LEFT(A1268,2)="PX",IF(K1268="",0,VLOOKUP(K1268,'Tong hop'!$N$10:$O$50000,2,0)),"")</f>
        <v/>
      </c>
      <c r="S1268" s="230">
        <f t="shared" si="3"/>
        <v>0</v>
      </c>
      <c r="T1268" s="229" t="str">
        <f>IF($K1268="","",VLOOKUP($K1268,'Tong hop'!$A$10:$K$50000,10,0))</f>
        <v/>
      </c>
      <c r="U1268" s="230" t="str">
        <f>IF($K1268="","",VLOOKUP($K1268,'Tong hop'!$A$10:$K$50000,11,0))</f>
        <v/>
      </c>
      <c r="V1268" s="231">
        <f t="shared" si="4"/>
        <v>0</v>
      </c>
      <c r="W1268" s="231" t="str">
        <f t="shared" si="5"/>
        <v/>
      </c>
      <c r="X1268" s="231">
        <f t="shared" si="6"/>
        <v>0</v>
      </c>
      <c r="Y1268" s="231" t="str">
        <f t="shared" si="7"/>
        <v/>
      </c>
      <c r="Z1268" s="232" t="str">
        <f t="shared" si="8"/>
        <v/>
      </c>
    </row>
    <row r="1269" ht="15.75" customHeight="1">
      <c r="A1269" s="112"/>
      <c r="B1269" s="244"/>
      <c r="C1269" s="245"/>
      <c r="D1269" s="245"/>
      <c r="E1269" s="220" t="str">
        <f>IF($D1269="","",VLOOKUP($D1269,DMKH!$A$9:$D$50006,2,0))</f>
        <v/>
      </c>
      <c r="F1269" s="220" t="str">
        <f>IF($D1269="","",VLOOKUP($D1269,DMKH!$A$9:$D$50006,3,0))</f>
        <v/>
      </c>
      <c r="G1269" s="220" t="str">
        <f>IF($D1269="","",VLOOKUP($D1269,DMKH!$A$9:$D$50006,4,0))</f>
        <v/>
      </c>
      <c r="H1269" s="113"/>
      <c r="I1269" s="113"/>
      <c r="J1269" s="113"/>
      <c r="K1269" s="112"/>
      <c r="L1269" s="224" t="str">
        <f>IF($K1269="","",VLOOKUP($K1269,'Tong hop'!$A$10:$O$50000,2,0))</f>
        <v/>
      </c>
      <c r="M1269" s="225" t="str">
        <f>IF($K1269="","",VLOOKUP($K1269,'Tong hop'!$A$10:$O$50000,3,0))</f>
        <v/>
      </c>
      <c r="N1269" s="246"/>
      <c r="O1269" s="227" t="str">
        <f t="shared" si="2"/>
        <v/>
      </c>
      <c r="P1269" s="158"/>
      <c r="Q1269" s="247"/>
      <c r="R1269" s="229" t="str">
        <f>IF(LEFT(A1269,2)="PX",IF(K1269="",0,VLOOKUP(K1269,'Tong hop'!$N$10:$O$50000,2,0)),"")</f>
        <v/>
      </c>
      <c r="S1269" s="230">
        <f t="shared" si="3"/>
        <v>0</v>
      </c>
      <c r="T1269" s="229" t="str">
        <f>IF($K1269="","",VLOOKUP($K1269,'Tong hop'!$A$10:$K$50000,10,0))</f>
        <v/>
      </c>
      <c r="U1269" s="230" t="str">
        <f>IF($K1269="","",VLOOKUP($K1269,'Tong hop'!$A$10:$K$50000,11,0))</f>
        <v/>
      </c>
      <c r="V1269" s="231">
        <f t="shared" si="4"/>
        <v>0</v>
      </c>
      <c r="W1269" s="231" t="str">
        <f t="shared" si="5"/>
        <v/>
      </c>
      <c r="X1269" s="231">
        <f t="shared" si="6"/>
        <v>0</v>
      </c>
      <c r="Y1269" s="231" t="str">
        <f t="shared" si="7"/>
        <v/>
      </c>
      <c r="Z1269" s="232" t="str">
        <f t="shared" si="8"/>
        <v/>
      </c>
    </row>
    <row r="1270" ht="15.75" customHeight="1">
      <c r="A1270" s="112"/>
      <c r="B1270" s="244"/>
      <c r="C1270" s="245"/>
      <c r="D1270" s="245"/>
      <c r="E1270" s="220" t="str">
        <f>IF($D1270="","",VLOOKUP($D1270,DMKH!$A$9:$D$50006,2,0))</f>
        <v/>
      </c>
      <c r="F1270" s="220" t="str">
        <f>IF($D1270="","",VLOOKUP($D1270,DMKH!$A$9:$D$50006,3,0))</f>
        <v/>
      </c>
      <c r="G1270" s="220" t="str">
        <f>IF($D1270="","",VLOOKUP($D1270,DMKH!$A$9:$D$50006,4,0))</f>
        <v/>
      </c>
      <c r="H1270" s="113"/>
      <c r="I1270" s="113"/>
      <c r="J1270" s="113"/>
      <c r="K1270" s="112"/>
      <c r="L1270" s="224" t="str">
        <f>IF($K1270="","",VLOOKUP($K1270,'Tong hop'!$A$10:$O$50000,2,0))</f>
        <v/>
      </c>
      <c r="M1270" s="225" t="str">
        <f>IF($K1270="","",VLOOKUP($K1270,'Tong hop'!$A$10:$O$50000,3,0))</f>
        <v/>
      </c>
      <c r="N1270" s="246"/>
      <c r="O1270" s="227" t="str">
        <f t="shared" si="2"/>
        <v/>
      </c>
      <c r="P1270" s="158"/>
      <c r="Q1270" s="247"/>
      <c r="R1270" s="229" t="str">
        <f>IF(LEFT(A1270,2)="PX",IF(K1270="",0,VLOOKUP(K1270,'Tong hop'!$N$10:$O$50000,2,0)),"")</f>
        <v/>
      </c>
      <c r="S1270" s="230">
        <f t="shared" si="3"/>
        <v>0</v>
      </c>
      <c r="T1270" s="229" t="str">
        <f>IF($K1270="","",VLOOKUP($K1270,'Tong hop'!$A$10:$K$50000,10,0))</f>
        <v/>
      </c>
      <c r="U1270" s="230" t="str">
        <f>IF($K1270="","",VLOOKUP($K1270,'Tong hop'!$A$10:$K$50000,11,0))</f>
        <v/>
      </c>
      <c r="V1270" s="231">
        <f t="shared" si="4"/>
        <v>0</v>
      </c>
      <c r="W1270" s="231" t="str">
        <f t="shared" si="5"/>
        <v/>
      </c>
      <c r="X1270" s="231">
        <f t="shared" si="6"/>
        <v>0</v>
      </c>
      <c r="Y1270" s="231" t="str">
        <f t="shared" si="7"/>
        <v/>
      </c>
      <c r="Z1270" s="232" t="str">
        <f t="shared" si="8"/>
        <v/>
      </c>
    </row>
    <row r="1271" ht="15.75" customHeight="1">
      <c r="A1271" s="112"/>
      <c r="B1271" s="244"/>
      <c r="C1271" s="245"/>
      <c r="D1271" s="245"/>
      <c r="E1271" s="220" t="str">
        <f>IF($D1271="","",VLOOKUP($D1271,DMKH!$A$9:$D$50006,2,0))</f>
        <v/>
      </c>
      <c r="F1271" s="220" t="str">
        <f>IF($D1271="","",VLOOKUP($D1271,DMKH!$A$9:$D$50006,3,0))</f>
        <v/>
      </c>
      <c r="G1271" s="220" t="str">
        <f>IF($D1271="","",VLOOKUP($D1271,DMKH!$A$9:$D$50006,4,0))</f>
        <v/>
      </c>
      <c r="H1271" s="113"/>
      <c r="I1271" s="113"/>
      <c r="J1271" s="113"/>
      <c r="K1271" s="112"/>
      <c r="L1271" s="224" t="str">
        <f>IF($K1271="","",VLOOKUP($K1271,'Tong hop'!$A$10:$O$50000,2,0))</f>
        <v/>
      </c>
      <c r="M1271" s="225" t="str">
        <f>IF($K1271="","",VLOOKUP($K1271,'Tong hop'!$A$10:$O$50000,3,0))</f>
        <v/>
      </c>
      <c r="N1271" s="246"/>
      <c r="O1271" s="227" t="str">
        <f t="shared" si="2"/>
        <v/>
      </c>
      <c r="P1271" s="158"/>
      <c r="Q1271" s="247"/>
      <c r="R1271" s="229" t="str">
        <f>IF(LEFT(A1271,2)="PX",IF(K1271="",0,VLOOKUP(K1271,'Tong hop'!$N$10:$O$50000,2,0)),"")</f>
        <v/>
      </c>
      <c r="S1271" s="230">
        <f t="shared" si="3"/>
        <v>0</v>
      </c>
      <c r="T1271" s="229" t="str">
        <f>IF($K1271="","",VLOOKUP($K1271,'Tong hop'!$A$10:$K$50000,10,0))</f>
        <v/>
      </c>
      <c r="U1271" s="230" t="str">
        <f>IF($K1271="","",VLOOKUP($K1271,'Tong hop'!$A$10:$K$50000,11,0))</f>
        <v/>
      </c>
      <c r="V1271" s="231">
        <f t="shared" si="4"/>
        <v>0</v>
      </c>
      <c r="W1271" s="231" t="str">
        <f t="shared" si="5"/>
        <v/>
      </c>
      <c r="X1271" s="231">
        <f t="shared" si="6"/>
        <v>0</v>
      </c>
      <c r="Y1271" s="231" t="str">
        <f t="shared" si="7"/>
        <v/>
      </c>
      <c r="Z1271" s="232" t="str">
        <f t="shared" si="8"/>
        <v/>
      </c>
    </row>
    <row r="1272" ht="15.75" customHeight="1">
      <c r="A1272" s="112"/>
      <c r="B1272" s="244"/>
      <c r="C1272" s="245"/>
      <c r="D1272" s="245"/>
      <c r="E1272" s="220" t="str">
        <f>IF($D1272="","",VLOOKUP($D1272,DMKH!$A$9:$D$50006,2,0))</f>
        <v/>
      </c>
      <c r="F1272" s="220" t="str">
        <f>IF($D1272="","",VLOOKUP($D1272,DMKH!$A$9:$D$50006,3,0))</f>
        <v/>
      </c>
      <c r="G1272" s="220" t="str">
        <f>IF($D1272="","",VLOOKUP($D1272,DMKH!$A$9:$D$50006,4,0))</f>
        <v/>
      </c>
      <c r="H1272" s="113"/>
      <c r="I1272" s="113"/>
      <c r="J1272" s="113"/>
      <c r="K1272" s="112"/>
      <c r="L1272" s="224" t="str">
        <f>IF($K1272="","",VLOOKUP($K1272,'Tong hop'!$A$10:$O$50000,2,0))</f>
        <v/>
      </c>
      <c r="M1272" s="225" t="str">
        <f>IF($K1272="","",VLOOKUP($K1272,'Tong hop'!$A$10:$O$50000,3,0))</f>
        <v/>
      </c>
      <c r="N1272" s="246"/>
      <c r="O1272" s="227" t="str">
        <f t="shared" si="2"/>
        <v/>
      </c>
      <c r="P1272" s="158"/>
      <c r="Q1272" s="247"/>
      <c r="R1272" s="229" t="str">
        <f>IF(LEFT(A1272,2)="PX",IF(K1272="",0,VLOOKUP(K1272,'Tong hop'!$N$10:$O$50000,2,0)),"")</f>
        <v/>
      </c>
      <c r="S1272" s="230">
        <f t="shared" si="3"/>
        <v>0</v>
      </c>
      <c r="T1272" s="229" t="str">
        <f>IF($K1272="","",VLOOKUP($K1272,'Tong hop'!$A$10:$K$50000,10,0))</f>
        <v/>
      </c>
      <c r="U1272" s="230" t="str">
        <f>IF($K1272="","",VLOOKUP($K1272,'Tong hop'!$A$10:$K$50000,11,0))</f>
        <v/>
      </c>
      <c r="V1272" s="231">
        <f t="shared" si="4"/>
        <v>0</v>
      </c>
      <c r="W1272" s="231" t="str">
        <f t="shared" si="5"/>
        <v/>
      </c>
      <c r="X1272" s="231">
        <f t="shared" si="6"/>
        <v>0</v>
      </c>
      <c r="Y1272" s="231" t="str">
        <f t="shared" si="7"/>
        <v/>
      </c>
      <c r="Z1272" s="232" t="str">
        <f t="shared" si="8"/>
        <v/>
      </c>
    </row>
    <row r="1273" ht="15.75" customHeight="1">
      <c r="A1273" s="112"/>
      <c r="B1273" s="244"/>
      <c r="C1273" s="245"/>
      <c r="D1273" s="245"/>
      <c r="E1273" s="220" t="str">
        <f>IF($D1273="","",VLOOKUP($D1273,DMKH!$A$9:$D$50006,2,0))</f>
        <v/>
      </c>
      <c r="F1273" s="220" t="str">
        <f>IF($D1273="","",VLOOKUP($D1273,DMKH!$A$9:$D$50006,3,0))</f>
        <v/>
      </c>
      <c r="G1273" s="220" t="str">
        <f>IF($D1273="","",VLOOKUP($D1273,DMKH!$A$9:$D$50006,4,0))</f>
        <v/>
      </c>
      <c r="H1273" s="113"/>
      <c r="I1273" s="113"/>
      <c r="J1273" s="113"/>
      <c r="K1273" s="112"/>
      <c r="L1273" s="224" t="str">
        <f>IF($K1273="","",VLOOKUP($K1273,'Tong hop'!$A$10:$O$50000,2,0))</f>
        <v/>
      </c>
      <c r="M1273" s="225" t="str">
        <f>IF($K1273="","",VLOOKUP($K1273,'Tong hop'!$A$10:$O$50000,3,0))</f>
        <v/>
      </c>
      <c r="N1273" s="246"/>
      <c r="O1273" s="227" t="str">
        <f t="shared" si="2"/>
        <v/>
      </c>
      <c r="P1273" s="158"/>
      <c r="Q1273" s="247"/>
      <c r="R1273" s="229" t="str">
        <f>IF(LEFT(A1273,2)="PX",IF(K1273="",0,VLOOKUP(K1273,'Tong hop'!$N$10:$O$50000,2,0)),"")</f>
        <v/>
      </c>
      <c r="S1273" s="230">
        <f t="shared" si="3"/>
        <v>0</v>
      </c>
      <c r="T1273" s="229" t="str">
        <f>IF($K1273="","",VLOOKUP($K1273,'Tong hop'!$A$10:$K$50000,10,0))</f>
        <v/>
      </c>
      <c r="U1273" s="230" t="str">
        <f>IF($K1273="","",VLOOKUP($K1273,'Tong hop'!$A$10:$K$50000,11,0))</f>
        <v/>
      </c>
      <c r="V1273" s="231">
        <f t="shared" si="4"/>
        <v>0</v>
      </c>
      <c r="W1273" s="231" t="str">
        <f t="shared" si="5"/>
        <v/>
      </c>
      <c r="X1273" s="231">
        <f t="shared" si="6"/>
        <v>0</v>
      </c>
      <c r="Y1273" s="231" t="str">
        <f t="shared" si="7"/>
        <v/>
      </c>
      <c r="Z1273" s="232" t="str">
        <f t="shared" si="8"/>
        <v/>
      </c>
    </row>
    <row r="1274" ht="15.75" customHeight="1">
      <c r="A1274" s="112"/>
      <c r="B1274" s="244"/>
      <c r="C1274" s="245"/>
      <c r="D1274" s="245"/>
      <c r="E1274" s="220" t="str">
        <f>IF($D1274="","",VLOOKUP($D1274,DMKH!$A$9:$D$50006,2,0))</f>
        <v/>
      </c>
      <c r="F1274" s="220" t="str">
        <f>IF($D1274="","",VLOOKUP($D1274,DMKH!$A$9:$D$50006,3,0))</f>
        <v/>
      </c>
      <c r="G1274" s="220" t="str">
        <f>IF($D1274="","",VLOOKUP($D1274,DMKH!$A$9:$D$50006,4,0))</f>
        <v/>
      </c>
      <c r="H1274" s="113"/>
      <c r="I1274" s="113"/>
      <c r="J1274" s="113"/>
      <c r="K1274" s="112"/>
      <c r="L1274" s="224" t="str">
        <f>IF($K1274="","",VLOOKUP($K1274,'Tong hop'!$A$10:$O$50000,2,0))</f>
        <v/>
      </c>
      <c r="M1274" s="225" t="str">
        <f>IF($K1274="","",VLOOKUP($K1274,'Tong hop'!$A$10:$O$50000,3,0))</f>
        <v/>
      </c>
      <c r="N1274" s="246"/>
      <c r="O1274" s="227" t="str">
        <f t="shared" si="2"/>
        <v/>
      </c>
      <c r="P1274" s="158"/>
      <c r="Q1274" s="247"/>
      <c r="R1274" s="229" t="str">
        <f>IF(LEFT(A1274,2)="PX",IF(K1274="",0,VLOOKUP(K1274,'Tong hop'!$N$10:$O$50000,2,0)),"")</f>
        <v/>
      </c>
      <c r="S1274" s="230">
        <f t="shared" si="3"/>
        <v>0</v>
      </c>
      <c r="T1274" s="229" t="str">
        <f>IF($K1274="","",VLOOKUP($K1274,'Tong hop'!$A$10:$K$50000,10,0))</f>
        <v/>
      </c>
      <c r="U1274" s="230" t="str">
        <f>IF($K1274="","",VLOOKUP($K1274,'Tong hop'!$A$10:$K$50000,11,0))</f>
        <v/>
      </c>
      <c r="V1274" s="231">
        <f t="shared" si="4"/>
        <v>0</v>
      </c>
      <c r="W1274" s="231" t="str">
        <f t="shared" si="5"/>
        <v/>
      </c>
      <c r="X1274" s="231">
        <f t="shared" si="6"/>
        <v>0</v>
      </c>
      <c r="Y1274" s="231" t="str">
        <f t="shared" si="7"/>
        <v/>
      </c>
      <c r="Z1274" s="232" t="str">
        <f t="shared" si="8"/>
        <v/>
      </c>
    </row>
    <row r="1275" ht="15.75" customHeight="1">
      <c r="A1275" s="112"/>
      <c r="B1275" s="244"/>
      <c r="C1275" s="245"/>
      <c r="D1275" s="245"/>
      <c r="E1275" s="220" t="str">
        <f>IF($D1275="","",VLOOKUP($D1275,DMKH!$A$9:$D$50006,2,0))</f>
        <v/>
      </c>
      <c r="F1275" s="220" t="str">
        <f>IF($D1275="","",VLOOKUP($D1275,DMKH!$A$9:$D$50006,3,0))</f>
        <v/>
      </c>
      <c r="G1275" s="220" t="str">
        <f>IF($D1275="","",VLOOKUP($D1275,DMKH!$A$9:$D$50006,4,0))</f>
        <v/>
      </c>
      <c r="H1275" s="113"/>
      <c r="I1275" s="113"/>
      <c r="J1275" s="113"/>
      <c r="K1275" s="112"/>
      <c r="L1275" s="224" t="str">
        <f>IF($K1275="","",VLOOKUP($K1275,'Tong hop'!$A$10:$O$50000,2,0))</f>
        <v/>
      </c>
      <c r="M1275" s="225" t="str">
        <f>IF($K1275="","",VLOOKUP($K1275,'Tong hop'!$A$10:$O$50000,3,0))</f>
        <v/>
      </c>
      <c r="N1275" s="246"/>
      <c r="O1275" s="227" t="str">
        <f t="shared" si="2"/>
        <v/>
      </c>
      <c r="P1275" s="158"/>
      <c r="Q1275" s="247"/>
      <c r="R1275" s="229" t="str">
        <f>IF(LEFT(A1275,2)="PX",IF(K1275="",0,VLOOKUP(K1275,'Tong hop'!$N$10:$O$50000,2,0)),"")</f>
        <v/>
      </c>
      <c r="S1275" s="230">
        <f t="shared" si="3"/>
        <v>0</v>
      </c>
      <c r="T1275" s="229" t="str">
        <f>IF($K1275="","",VLOOKUP($K1275,'Tong hop'!$A$10:$K$50000,10,0))</f>
        <v/>
      </c>
      <c r="U1275" s="230" t="str">
        <f>IF($K1275="","",VLOOKUP($K1275,'Tong hop'!$A$10:$K$50000,11,0))</f>
        <v/>
      </c>
      <c r="V1275" s="231">
        <f t="shared" si="4"/>
        <v>0</v>
      </c>
      <c r="W1275" s="231" t="str">
        <f t="shared" si="5"/>
        <v/>
      </c>
      <c r="X1275" s="231">
        <f t="shared" si="6"/>
        <v>0</v>
      </c>
      <c r="Y1275" s="231" t="str">
        <f t="shared" si="7"/>
        <v/>
      </c>
      <c r="Z1275" s="232" t="str">
        <f t="shared" si="8"/>
        <v/>
      </c>
    </row>
    <row r="1276" ht="15.75" customHeight="1">
      <c r="A1276" s="112"/>
      <c r="B1276" s="244"/>
      <c r="C1276" s="245"/>
      <c r="D1276" s="245"/>
      <c r="E1276" s="220" t="str">
        <f>IF($D1276="","",VLOOKUP($D1276,DMKH!$A$9:$D$50006,2,0))</f>
        <v/>
      </c>
      <c r="F1276" s="220" t="str">
        <f>IF($D1276="","",VLOOKUP($D1276,DMKH!$A$9:$D$50006,3,0))</f>
        <v/>
      </c>
      <c r="G1276" s="220" t="str">
        <f>IF($D1276="","",VLOOKUP($D1276,DMKH!$A$9:$D$50006,4,0))</f>
        <v/>
      </c>
      <c r="H1276" s="113"/>
      <c r="I1276" s="113"/>
      <c r="J1276" s="113"/>
      <c r="K1276" s="112"/>
      <c r="L1276" s="224" t="str">
        <f>IF($K1276="","",VLOOKUP($K1276,'Tong hop'!$A$10:$O$50000,2,0))</f>
        <v/>
      </c>
      <c r="M1276" s="225" t="str">
        <f>IF($K1276="","",VLOOKUP($K1276,'Tong hop'!$A$10:$O$50000,3,0))</f>
        <v/>
      </c>
      <c r="N1276" s="246"/>
      <c r="O1276" s="227" t="str">
        <f t="shared" si="2"/>
        <v/>
      </c>
      <c r="P1276" s="158"/>
      <c r="Q1276" s="247"/>
      <c r="R1276" s="229" t="str">
        <f>IF(LEFT(A1276,2)="PX",IF(K1276="",0,VLOOKUP(K1276,'Tong hop'!$N$10:$O$50000,2,0)),"")</f>
        <v/>
      </c>
      <c r="S1276" s="230">
        <f t="shared" si="3"/>
        <v>0</v>
      </c>
      <c r="T1276" s="229" t="str">
        <f>IF($K1276="","",VLOOKUP($K1276,'Tong hop'!$A$10:$K$50000,10,0))</f>
        <v/>
      </c>
      <c r="U1276" s="230" t="str">
        <f>IF($K1276="","",VLOOKUP($K1276,'Tong hop'!$A$10:$K$50000,11,0))</f>
        <v/>
      </c>
      <c r="V1276" s="231">
        <f t="shared" si="4"/>
        <v>0</v>
      </c>
      <c r="W1276" s="231" t="str">
        <f t="shared" si="5"/>
        <v/>
      </c>
      <c r="X1276" s="231">
        <f t="shared" si="6"/>
        <v>0</v>
      </c>
      <c r="Y1276" s="231" t="str">
        <f t="shared" si="7"/>
        <v/>
      </c>
      <c r="Z1276" s="232" t="str">
        <f t="shared" si="8"/>
        <v/>
      </c>
    </row>
    <row r="1277" ht="15.75" customHeight="1">
      <c r="A1277" s="112"/>
      <c r="B1277" s="244"/>
      <c r="C1277" s="245"/>
      <c r="D1277" s="245"/>
      <c r="E1277" s="220" t="str">
        <f>IF($D1277="","",VLOOKUP($D1277,DMKH!$A$9:$D$50006,2,0))</f>
        <v/>
      </c>
      <c r="F1277" s="220" t="str">
        <f>IF($D1277="","",VLOOKUP($D1277,DMKH!$A$9:$D$50006,3,0))</f>
        <v/>
      </c>
      <c r="G1277" s="220" t="str">
        <f>IF($D1277="","",VLOOKUP($D1277,DMKH!$A$9:$D$50006,4,0))</f>
        <v/>
      </c>
      <c r="H1277" s="113"/>
      <c r="I1277" s="113"/>
      <c r="J1277" s="113"/>
      <c r="K1277" s="112"/>
      <c r="L1277" s="224" t="str">
        <f>IF($K1277="","",VLOOKUP($K1277,'Tong hop'!$A$10:$O$50000,2,0))</f>
        <v/>
      </c>
      <c r="M1277" s="225" t="str">
        <f>IF($K1277="","",VLOOKUP($K1277,'Tong hop'!$A$10:$O$50000,3,0))</f>
        <v/>
      </c>
      <c r="N1277" s="246"/>
      <c r="O1277" s="227" t="str">
        <f t="shared" si="2"/>
        <v/>
      </c>
      <c r="P1277" s="158"/>
      <c r="Q1277" s="247"/>
      <c r="R1277" s="229" t="str">
        <f>IF(LEFT(A1277,2)="PX",IF(K1277="",0,VLOOKUP(K1277,'Tong hop'!$N$10:$O$50000,2,0)),"")</f>
        <v/>
      </c>
      <c r="S1277" s="230">
        <f t="shared" si="3"/>
        <v>0</v>
      </c>
      <c r="T1277" s="229" t="str">
        <f>IF($K1277="","",VLOOKUP($K1277,'Tong hop'!$A$10:$K$50000,10,0))</f>
        <v/>
      </c>
      <c r="U1277" s="230" t="str">
        <f>IF($K1277="","",VLOOKUP($K1277,'Tong hop'!$A$10:$K$50000,11,0))</f>
        <v/>
      </c>
      <c r="V1277" s="231">
        <f t="shared" si="4"/>
        <v>0</v>
      </c>
      <c r="W1277" s="231" t="str">
        <f t="shared" si="5"/>
        <v/>
      </c>
      <c r="X1277" s="231">
        <f t="shared" si="6"/>
        <v>0</v>
      </c>
      <c r="Y1277" s="231" t="str">
        <f t="shared" si="7"/>
        <v/>
      </c>
      <c r="Z1277" s="232" t="str">
        <f t="shared" si="8"/>
        <v/>
      </c>
    </row>
    <row r="1278" ht="15.75" customHeight="1">
      <c r="A1278" s="112"/>
      <c r="B1278" s="244"/>
      <c r="C1278" s="245"/>
      <c r="D1278" s="245"/>
      <c r="E1278" s="220" t="str">
        <f>IF($D1278="","",VLOOKUP($D1278,DMKH!$A$9:$D$50006,2,0))</f>
        <v/>
      </c>
      <c r="F1278" s="220" t="str">
        <f>IF($D1278="","",VLOOKUP($D1278,DMKH!$A$9:$D$50006,3,0))</f>
        <v/>
      </c>
      <c r="G1278" s="220" t="str">
        <f>IF($D1278="","",VLOOKUP($D1278,DMKH!$A$9:$D$50006,4,0))</f>
        <v/>
      </c>
      <c r="H1278" s="113"/>
      <c r="I1278" s="113"/>
      <c r="J1278" s="113"/>
      <c r="K1278" s="112"/>
      <c r="L1278" s="224" t="str">
        <f>IF($K1278="","",VLOOKUP($K1278,'Tong hop'!$A$10:$O$50000,2,0))</f>
        <v/>
      </c>
      <c r="M1278" s="225" t="str">
        <f>IF($K1278="","",VLOOKUP($K1278,'Tong hop'!$A$10:$O$50000,3,0))</f>
        <v/>
      </c>
      <c r="N1278" s="246"/>
      <c r="O1278" s="227" t="str">
        <f t="shared" si="2"/>
        <v/>
      </c>
      <c r="P1278" s="158"/>
      <c r="Q1278" s="247"/>
      <c r="R1278" s="229" t="str">
        <f>IF(LEFT(A1278,2)="PX",IF(K1278="",0,VLOOKUP(K1278,'Tong hop'!$N$10:$O$50000,2,0)),"")</f>
        <v/>
      </c>
      <c r="S1278" s="230">
        <f t="shared" si="3"/>
        <v>0</v>
      </c>
      <c r="T1278" s="229" t="str">
        <f>IF($K1278="","",VLOOKUP($K1278,'Tong hop'!$A$10:$K$50000,10,0))</f>
        <v/>
      </c>
      <c r="U1278" s="230" t="str">
        <f>IF($K1278="","",VLOOKUP($K1278,'Tong hop'!$A$10:$K$50000,11,0))</f>
        <v/>
      </c>
      <c r="V1278" s="231">
        <f t="shared" si="4"/>
        <v>0</v>
      </c>
      <c r="W1278" s="231" t="str">
        <f t="shared" si="5"/>
        <v/>
      </c>
      <c r="X1278" s="231">
        <f t="shared" si="6"/>
        <v>0</v>
      </c>
      <c r="Y1278" s="231" t="str">
        <f t="shared" si="7"/>
        <v/>
      </c>
      <c r="Z1278" s="232" t="str">
        <f t="shared" si="8"/>
        <v/>
      </c>
    </row>
    <row r="1279" ht="15.75" customHeight="1">
      <c r="A1279" s="112"/>
      <c r="B1279" s="244"/>
      <c r="C1279" s="245"/>
      <c r="D1279" s="245"/>
      <c r="E1279" s="220" t="str">
        <f>IF($D1279="","",VLOOKUP($D1279,DMKH!$A$9:$D$50006,2,0))</f>
        <v/>
      </c>
      <c r="F1279" s="220" t="str">
        <f>IF($D1279="","",VLOOKUP($D1279,DMKH!$A$9:$D$50006,3,0))</f>
        <v/>
      </c>
      <c r="G1279" s="220" t="str">
        <f>IF($D1279="","",VLOOKUP($D1279,DMKH!$A$9:$D$50006,4,0))</f>
        <v/>
      </c>
      <c r="H1279" s="113"/>
      <c r="I1279" s="113"/>
      <c r="J1279" s="113"/>
      <c r="K1279" s="112"/>
      <c r="L1279" s="224" t="str">
        <f>IF($K1279="","",VLOOKUP($K1279,'Tong hop'!$A$10:$O$50000,2,0))</f>
        <v/>
      </c>
      <c r="M1279" s="225" t="str">
        <f>IF($K1279="","",VLOOKUP($K1279,'Tong hop'!$A$10:$O$50000,3,0))</f>
        <v/>
      </c>
      <c r="N1279" s="246"/>
      <c r="O1279" s="227" t="str">
        <f t="shared" si="2"/>
        <v/>
      </c>
      <c r="P1279" s="158"/>
      <c r="Q1279" s="247"/>
      <c r="R1279" s="229" t="str">
        <f>IF(LEFT(A1279,2)="PX",IF(K1279="",0,VLOOKUP(K1279,'Tong hop'!$N$10:$O$50000,2,0)),"")</f>
        <v/>
      </c>
      <c r="S1279" s="230">
        <f t="shared" si="3"/>
        <v>0</v>
      </c>
      <c r="T1279" s="229" t="str">
        <f>IF($K1279="","",VLOOKUP($K1279,'Tong hop'!$A$10:$K$50000,10,0))</f>
        <v/>
      </c>
      <c r="U1279" s="230" t="str">
        <f>IF($K1279="","",VLOOKUP($K1279,'Tong hop'!$A$10:$K$50000,11,0))</f>
        <v/>
      </c>
      <c r="V1279" s="231">
        <f t="shared" si="4"/>
        <v>0</v>
      </c>
      <c r="W1279" s="231" t="str">
        <f t="shared" si="5"/>
        <v/>
      </c>
      <c r="X1279" s="231">
        <f t="shared" si="6"/>
        <v>0</v>
      </c>
      <c r="Y1279" s="231" t="str">
        <f t="shared" si="7"/>
        <v/>
      </c>
      <c r="Z1279" s="232" t="str">
        <f t="shared" si="8"/>
        <v/>
      </c>
    </row>
    <row r="1280" ht="15.75" customHeight="1">
      <c r="A1280" s="112"/>
      <c r="B1280" s="244"/>
      <c r="C1280" s="245"/>
      <c r="D1280" s="245"/>
      <c r="E1280" s="220" t="str">
        <f>IF($D1280="","",VLOOKUP($D1280,DMKH!$A$9:$D$50006,2,0))</f>
        <v/>
      </c>
      <c r="F1280" s="220" t="str">
        <f>IF($D1280="","",VLOOKUP($D1280,DMKH!$A$9:$D$50006,3,0))</f>
        <v/>
      </c>
      <c r="G1280" s="220" t="str">
        <f>IF($D1280="","",VLOOKUP($D1280,DMKH!$A$9:$D$50006,4,0))</f>
        <v/>
      </c>
      <c r="H1280" s="113"/>
      <c r="I1280" s="113"/>
      <c r="J1280" s="113"/>
      <c r="K1280" s="112"/>
      <c r="L1280" s="224" t="str">
        <f>IF($K1280="","",VLOOKUP($K1280,'Tong hop'!$A$10:$O$50000,2,0))</f>
        <v/>
      </c>
      <c r="M1280" s="225" t="str">
        <f>IF($K1280="","",VLOOKUP($K1280,'Tong hop'!$A$10:$O$50000,3,0))</f>
        <v/>
      </c>
      <c r="N1280" s="246"/>
      <c r="O1280" s="227" t="str">
        <f t="shared" si="2"/>
        <v/>
      </c>
      <c r="P1280" s="158"/>
      <c r="Q1280" s="247"/>
      <c r="R1280" s="229" t="str">
        <f>IF(LEFT(A1280,2)="PX",IF(K1280="",0,VLOOKUP(K1280,'Tong hop'!$N$10:$O$50000,2,0)),"")</f>
        <v/>
      </c>
      <c r="S1280" s="230">
        <f t="shared" si="3"/>
        <v>0</v>
      </c>
      <c r="T1280" s="229" t="str">
        <f>IF($K1280="","",VLOOKUP($K1280,'Tong hop'!$A$10:$K$50000,10,0))</f>
        <v/>
      </c>
      <c r="U1280" s="230" t="str">
        <f>IF($K1280="","",VLOOKUP($K1280,'Tong hop'!$A$10:$K$50000,11,0))</f>
        <v/>
      </c>
      <c r="V1280" s="231">
        <f t="shared" si="4"/>
        <v>0</v>
      </c>
      <c r="W1280" s="231" t="str">
        <f t="shared" si="5"/>
        <v/>
      </c>
      <c r="X1280" s="231">
        <f t="shared" si="6"/>
        <v>0</v>
      </c>
      <c r="Y1280" s="231" t="str">
        <f t="shared" si="7"/>
        <v/>
      </c>
      <c r="Z1280" s="232" t="str">
        <f t="shared" si="8"/>
        <v/>
      </c>
    </row>
    <row r="1281" ht="15.75" customHeight="1">
      <c r="A1281" s="112"/>
      <c r="B1281" s="244"/>
      <c r="C1281" s="245"/>
      <c r="D1281" s="245"/>
      <c r="E1281" s="220" t="str">
        <f>IF($D1281="","",VLOOKUP($D1281,DMKH!$A$9:$D$50006,2,0))</f>
        <v/>
      </c>
      <c r="F1281" s="220" t="str">
        <f>IF($D1281="","",VLOOKUP($D1281,DMKH!$A$9:$D$50006,3,0))</f>
        <v/>
      </c>
      <c r="G1281" s="220" t="str">
        <f>IF($D1281="","",VLOOKUP($D1281,DMKH!$A$9:$D$50006,4,0))</f>
        <v/>
      </c>
      <c r="H1281" s="113"/>
      <c r="I1281" s="113"/>
      <c r="J1281" s="113"/>
      <c r="K1281" s="112"/>
      <c r="L1281" s="224" t="str">
        <f>IF($K1281="","",VLOOKUP($K1281,'Tong hop'!$A$10:$O$50000,2,0))</f>
        <v/>
      </c>
      <c r="M1281" s="225" t="str">
        <f>IF($K1281="","",VLOOKUP($K1281,'Tong hop'!$A$10:$O$50000,3,0))</f>
        <v/>
      </c>
      <c r="N1281" s="246"/>
      <c r="O1281" s="227" t="str">
        <f t="shared" si="2"/>
        <v/>
      </c>
      <c r="P1281" s="158"/>
      <c r="Q1281" s="247"/>
      <c r="R1281" s="229" t="str">
        <f>IF(LEFT(A1281,2)="PX",IF(K1281="",0,VLOOKUP(K1281,'Tong hop'!$N$10:$O$50000,2,0)),"")</f>
        <v/>
      </c>
      <c r="S1281" s="230">
        <f t="shared" si="3"/>
        <v>0</v>
      </c>
      <c r="T1281" s="229" t="str">
        <f>IF($K1281="","",VLOOKUP($K1281,'Tong hop'!$A$10:$K$50000,10,0))</f>
        <v/>
      </c>
      <c r="U1281" s="230" t="str">
        <f>IF($K1281="","",VLOOKUP($K1281,'Tong hop'!$A$10:$K$50000,11,0))</f>
        <v/>
      </c>
      <c r="V1281" s="231">
        <f t="shared" si="4"/>
        <v>0</v>
      </c>
      <c r="W1281" s="231" t="str">
        <f t="shared" si="5"/>
        <v/>
      </c>
      <c r="X1281" s="231">
        <f t="shared" si="6"/>
        <v>0</v>
      </c>
      <c r="Y1281" s="231" t="str">
        <f t="shared" si="7"/>
        <v/>
      </c>
      <c r="Z1281" s="232" t="str">
        <f t="shared" si="8"/>
        <v/>
      </c>
    </row>
    <row r="1282" ht="15.75" customHeight="1">
      <c r="A1282" s="112"/>
      <c r="B1282" s="244"/>
      <c r="C1282" s="245"/>
      <c r="D1282" s="245"/>
      <c r="E1282" s="220" t="str">
        <f>IF($D1282="","",VLOOKUP($D1282,DMKH!$A$9:$D$50006,2,0))</f>
        <v/>
      </c>
      <c r="F1282" s="220" t="str">
        <f>IF($D1282="","",VLOOKUP($D1282,DMKH!$A$9:$D$50006,3,0))</f>
        <v/>
      </c>
      <c r="G1282" s="220" t="str">
        <f>IF($D1282="","",VLOOKUP($D1282,DMKH!$A$9:$D$50006,4,0))</f>
        <v/>
      </c>
      <c r="H1282" s="113"/>
      <c r="I1282" s="113"/>
      <c r="J1282" s="113"/>
      <c r="K1282" s="112"/>
      <c r="L1282" s="224" t="str">
        <f>IF($K1282="","",VLOOKUP($K1282,'Tong hop'!$A$10:$O$50000,2,0))</f>
        <v/>
      </c>
      <c r="M1282" s="225" t="str">
        <f>IF($K1282="","",VLOOKUP($K1282,'Tong hop'!$A$10:$O$50000,3,0))</f>
        <v/>
      </c>
      <c r="N1282" s="246"/>
      <c r="O1282" s="227" t="str">
        <f t="shared" si="2"/>
        <v/>
      </c>
      <c r="P1282" s="158"/>
      <c r="Q1282" s="247"/>
      <c r="R1282" s="229" t="str">
        <f>IF(LEFT(A1282,2)="PX",IF(K1282="",0,VLOOKUP(K1282,'Tong hop'!$N$10:$O$50000,2,0)),"")</f>
        <v/>
      </c>
      <c r="S1282" s="230">
        <f t="shared" si="3"/>
        <v>0</v>
      </c>
      <c r="T1282" s="229" t="str">
        <f>IF($K1282="","",VLOOKUP($K1282,'Tong hop'!$A$10:$K$50000,10,0))</f>
        <v/>
      </c>
      <c r="U1282" s="230" t="str">
        <f>IF($K1282="","",VLOOKUP($K1282,'Tong hop'!$A$10:$K$50000,11,0))</f>
        <v/>
      </c>
      <c r="V1282" s="231">
        <f t="shared" si="4"/>
        <v>0</v>
      </c>
      <c r="W1282" s="231" t="str">
        <f t="shared" si="5"/>
        <v/>
      </c>
      <c r="X1282" s="231">
        <f t="shared" si="6"/>
        <v>0</v>
      </c>
      <c r="Y1282" s="231" t="str">
        <f t="shared" si="7"/>
        <v/>
      </c>
      <c r="Z1282" s="232" t="str">
        <f t="shared" si="8"/>
        <v/>
      </c>
    </row>
    <row r="1283" ht="15.75" customHeight="1">
      <c r="A1283" s="112"/>
      <c r="B1283" s="244"/>
      <c r="C1283" s="245"/>
      <c r="D1283" s="245"/>
      <c r="E1283" s="220" t="str">
        <f>IF($D1283="","",VLOOKUP($D1283,DMKH!$A$9:$D$50006,2,0))</f>
        <v/>
      </c>
      <c r="F1283" s="220" t="str">
        <f>IF($D1283="","",VLOOKUP($D1283,DMKH!$A$9:$D$50006,3,0))</f>
        <v/>
      </c>
      <c r="G1283" s="220" t="str">
        <f>IF($D1283="","",VLOOKUP($D1283,DMKH!$A$9:$D$50006,4,0))</f>
        <v/>
      </c>
      <c r="H1283" s="113"/>
      <c r="I1283" s="113"/>
      <c r="J1283" s="113"/>
      <c r="K1283" s="112"/>
      <c r="L1283" s="224" t="str">
        <f>IF($K1283="","",VLOOKUP($K1283,'Tong hop'!$A$10:$O$50000,2,0))</f>
        <v/>
      </c>
      <c r="M1283" s="225" t="str">
        <f>IF($K1283="","",VLOOKUP($K1283,'Tong hop'!$A$10:$O$50000,3,0))</f>
        <v/>
      </c>
      <c r="N1283" s="246"/>
      <c r="O1283" s="227" t="str">
        <f t="shared" si="2"/>
        <v/>
      </c>
      <c r="P1283" s="158"/>
      <c r="Q1283" s="247"/>
      <c r="R1283" s="229" t="str">
        <f>IF(LEFT(A1283,2)="PX",IF(K1283="",0,VLOOKUP(K1283,'Tong hop'!$N$10:$O$50000,2,0)),"")</f>
        <v/>
      </c>
      <c r="S1283" s="230">
        <f t="shared" si="3"/>
        <v>0</v>
      </c>
      <c r="T1283" s="229" t="str">
        <f>IF($K1283="","",VLOOKUP($K1283,'Tong hop'!$A$10:$K$50000,10,0))</f>
        <v/>
      </c>
      <c r="U1283" s="230" t="str">
        <f>IF($K1283="","",VLOOKUP($K1283,'Tong hop'!$A$10:$K$50000,11,0))</f>
        <v/>
      </c>
      <c r="V1283" s="231">
        <f t="shared" si="4"/>
        <v>0</v>
      </c>
      <c r="W1283" s="231" t="str">
        <f t="shared" si="5"/>
        <v/>
      </c>
      <c r="X1283" s="231">
        <f t="shared" si="6"/>
        <v>0</v>
      </c>
      <c r="Y1283" s="231" t="str">
        <f t="shared" si="7"/>
        <v/>
      </c>
      <c r="Z1283" s="232" t="str">
        <f t="shared" si="8"/>
        <v/>
      </c>
    </row>
    <row r="1284" ht="15.75" customHeight="1">
      <c r="A1284" s="112"/>
      <c r="B1284" s="244"/>
      <c r="C1284" s="245"/>
      <c r="D1284" s="245"/>
      <c r="E1284" s="220" t="str">
        <f>IF($D1284="","",VLOOKUP($D1284,DMKH!$A$9:$D$50006,2,0))</f>
        <v/>
      </c>
      <c r="F1284" s="220" t="str">
        <f>IF($D1284="","",VLOOKUP($D1284,DMKH!$A$9:$D$50006,3,0))</f>
        <v/>
      </c>
      <c r="G1284" s="220" t="str">
        <f>IF($D1284="","",VLOOKUP($D1284,DMKH!$A$9:$D$50006,4,0))</f>
        <v/>
      </c>
      <c r="H1284" s="113"/>
      <c r="I1284" s="113"/>
      <c r="J1284" s="113"/>
      <c r="K1284" s="112"/>
      <c r="L1284" s="224" t="str">
        <f>IF($K1284="","",VLOOKUP($K1284,'Tong hop'!$A$10:$O$50000,2,0))</f>
        <v/>
      </c>
      <c r="M1284" s="225" t="str">
        <f>IF($K1284="","",VLOOKUP($K1284,'Tong hop'!$A$10:$O$50000,3,0))</f>
        <v/>
      </c>
      <c r="N1284" s="246"/>
      <c r="O1284" s="227" t="str">
        <f t="shared" si="2"/>
        <v/>
      </c>
      <c r="P1284" s="158"/>
      <c r="Q1284" s="247"/>
      <c r="R1284" s="229" t="str">
        <f>IF(LEFT(A1284,2)="PX",IF(K1284="",0,VLOOKUP(K1284,'Tong hop'!$N$10:$O$50000,2,0)),"")</f>
        <v/>
      </c>
      <c r="S1284" s="230">
        <f t="shared" si="3"/>
        <v>0</v>
      </c>
      <c r="T1284" s="229" t="str">
        <f>IF($K1284="","",VLOOKUP($K1284,'Tong hop'!$A$10:$K$50000,10,0))</f>
        <v/>
      </c>
      <c r="U1284" s="230" t="str">
        <f>IF($K1284="","",VLOOKUP($K1284,'Tong hop'!$A$10:$K$50000,11,0))</f>
        <v/>
      </c>
      <c r="V1284" s="231">
        <f t="shared" si="4"/>
        <v>0</v>
      </c>
      <c r="W1284" s="231" t="str">
        <f t="shared" si="5"/>
        <v/>
      </c>
      <c r="X1284" s="231">
        <f t="shared" si="6"/>
        <v>0</v>
      </c>
      <c r="Y1284" s="231" t="str">
        <f t="shared" si="7"/>
        <v/>
      </c>
      <c r="Z1284" s="232" t="str">
        <f t="shared" si="8"/>
        <v/>
      </c>
    </row>
    <row r="1285" ht="15.75" customHeight="1">
      <c r="A1285" s="112"/>
      <c r="B1285" s="244"/>
      <c r="C1285" s="245"/>
      <c r="D1285" s="245"/>
      <c r="E1285" s="220" t="str">
        <f>IF($D1285="","",VLOOKUP($D1285,DMKH!$A$9:$D$50006,2,0))</f>
        <v/>
      </c>
      <c r="F1285" s="220" t="str">
        <f>IF($D1285="","",VLOOKUP($D1285,DMKH!$A$9:$D$50006,3,0))</f>
        <v/>
      </c>
      <c r="G1285" s="220" t="str">
        <f>IF($D1285="","",VLOOKUP($D1285,DMKH!$A$9:$D$50006,4,0))</f>
        <v/>
      </c>
      <c r="H1285" s="113"/>
      <c r="I1285" s="113"/>
      <c r="J1285" s="113"/>
      <c r="K1285" s="112"/>
      <c r="L1285" s="224" t="str">
        <f>IF($K1285="","",VLOOKUP($K1285,'Tong hop'!$A$10:$O$50000,2,0))</f>
        <v/>
      </c>
      <c r="M1285" s="225" t="str">
        <f>IF($K1285="","",VLOOKUP($K1285,'Tong hop'!$A$10:$O$50000,3,0))</f>
        <v/>
      </c>
      <c r="N1285" s="246"/>
      <c r="O1285" s="227" t="str">
        <f t="shared" si="2"/>
        <v/>
      </c>
      <c r="P1285" s="158"/>
      <c r="Q1285" s="247"/>
      <c r="R1285" s="229" t="str">
        <f>IF(LEFT(A1285,2)="PX",IF(K1285="",0,VLOOKUP(K1285,'Tong hop'!$N$10:$O$50000,2,0)),"")</f>
        <v/>
      </c>
      <c r="S1285" s="230">
        <f t="shared" si="3"/>
        <v>0</v>
      </c>
      <c r="T1285" s="229" t="str">
        <f>IF($K1285="","",VLOOKUP($K1285,'Tong hop'!$A$10:$K$50000,10,0))</f>
        <v/>
      </c>
      <c r="U1285" s="230" t="str">
        <f>IF($K1285="","",VLOOKUP($K1285,'Tong hop'!$A$10:$K$50000,11,0))</f>
        <v/>
      </c>
      <c r="V1285" s="231">
        <f t="shared" si="4"/>
        <v>0</v>
      </c>
      <c r="W1285" s="231" t="str">
        <f t="shared" si="5"/>
        <v/>
      </c>
      <c r="X1285" s="231">
        <f t="shared" si="6"/>
        <v>0</v>
      </c>
      <c r="Y1285" s="231" t="str">
        <f t="shared" si="7"/>
        <v/>
      </c>
      <c r="Z1285" s="232" t="str">
        <f t="shared" si="8"/>
        <v/>
      </c>
    </row>
    <row r="1286" ht="15.75" customHeight="1">
      <c r="A1286" s="112"/>
      <c r="B1286" s="244"/>
      <c r="C1286" s="245"/>
      <c r="D1286" s="245"/>
      <c r="E1286" s="220" t="str">
        <f>IF($D1286="","",VLOOKUP($D1286,DMKH!$A$9:$D$50006,2,0))</f>
        <v/>
      </c>
      <c r="F1286" s="220" t="str">
        <f>IF($D1286="","",VLOOKUP($D1286,DMKH!$A$9:$D$50006,3,0))</f>
        <v/>
      </c>
      <c r="G1286" s="220" t="str">
        <f>IF($D1286="","",VLOOKUP($D1286,DMKH!$A$9:$D$50006,4,0))</f>
        <v/>
      </c>
      <c r="H1286" s="113"/>
      <c r="I1286" s="113"/>
      <c r="J1286" s="113"/>
      <c r="K1286" s="112"/>
      <c r="L1286" s="224" t="str">
        <f>IF($K1286="","",VLOOKUP($K1286,'Tong hop'!$A$10:$O$50000,2,0))</f>
        <v/>
      </c>
      <c r="M1286" s="225" t="str">
        <f>IF($K1286="","",VLOOKUP($K1286,'Tong hop'!$A$10:$O$50000,3,0))</f>
        <v/>
      </c>
      <c r="N1286" s="246"/>
      <c r="O1286" s="227" t="str">
        <f t="shared" si="2"/>
        <v/>
      </c>
      <c r="P1286" s="158"/>
      <c r="Q1286" s="247"/>
      <c r="R1286" s="229" t="str">
        <f>IF(LEFT(A1286,2)="PX",IF(K1286="",0,VLOOKUP(K1286,'Tong hop'!$N$10:$O$50000,2,0)),"")</f>
        <v/>
      </c>
      <c r="S1286" s="230">
        <f t="shared" si="3"/>
        <v>0</v>
      </c>
      <c r="T1286" s="229" t="str">
        <f>IF($K1286="","",VLOOKUP($K1286,'Tong hop'!$A$10:$K$50000,10,0))</f>
        <v/>
      </c>
      <c r="U1286" s="230" t="str">
        <f>IF($K1286="","",VLOOKUP($K1286,'Tong hop'!$A$10:$K$50000,11,0))</f>
        <v/>
      </c>
      <c r="V1286" s="231">
        <f t="shared" si="4"/>
        <v>0</v>
      </c>
      <c r="W1286" s="231" t="str">
        <f t="shared" si="5"/>
        <v/>
      </c>
      <c r="X1286" s="231">
        <f t="shared" si="6"/>
        <v>0</v>
      </c>
      <c r="Y1286" s="231" t="str">
        <f t="shared" si="7"/>
        <v/>
      </c>
      <c r="Z1286" s="232" t="str">
        <f t="shared" si="8"/>
        <v/>
      </c>
    </row>
    <row r="1287" ht="15.75" customHeight="1">
      <c r="A1287" s="112"/>
      <c r="B1287" s="244"/>
      <c r="C1287" s="245"/>
      <c r="D1287" s="245"/>
      <c r="E1287" s="220" t="str">
        <f>IF($D1287="","",VLOOKUP($D1287,DMKH!$A$9:$D$50006,2,0))</f>
        <v/>
      </c>
      <c r="F1287" s="220" t="str">
        <f>IF($D1287="","",VLOOKUP($D1287,DMKH!$A$9:$D$50006,3,0))</f>
        <v/>
      </c>
      <c r="G1287" s="220" t="str">
        <f>IF($D1287="","",VLOOKUP($D1287,DMKH!$A$9:$D$50006,4,0))</f>
        <v/>
      </c>
      <c r="H1287" s="113"/>
      <c r="I1287" s="113"/>
      <c r="J1287" s="113"/>
      <c r="K1287" s="112"/>
      <c r="L1287" s="224" t="str">
        <f>IF($K1287="","",VLOOKUP($K1287,'Tong hop'!$A$10:$O$50000,2,0))</f>
        <v/>
      </c>
      <c r="M1287" s="225" t="str">
        <f>IF($K1287="","",VLOOKUP($K1287,'Tong hop'!$A$10:$O$50000,3,0))</f>
        <v/>
      </c>
      <c r="N1287" s="246"/>
      <c r="O1287" s="227" t="str">
        <f t="shared" si="2"/>
        <v/>
      </c>
      <c r="P1287" s="158"/>
      <c r="Q1287" s="247"/>
      <c r="R1287" s="229" t="str">
        <f>IF(LEFT(A1287,2)="PX",IF(K1287="",0,VLOOKUP(K1287,'Tong hop'!$N$10:$O$50000,2,0)),"")</f>
        <v/>
      </c>
      <c r="S1287" s="230">
        <f t="shared" si="3"/>
        <v>0</v>
      </c>
      <c r="T1287" s="229" t="str">
        <f>IF($K1287="","",VLOOKUP($K1287,'Tong hop'!$A$10:$K$50000,10,0))</f>
        <v/>
      </c>
      <c r="U1287" s="230" t="str">
        <f>IF($K1287="","",VLOOKUP($K1287,'Tong hop'!$A$10:$K$50000,11,0))</f>
        <v/>
      </c>
      <c r="V1287" s="231">
        <f t="shared" si="4"/>
        <v>0</v>
      </c>
      <c r="W1287" s="231" t="str">
        <f t="shared" si="5"/>
        <v/>
      </c>
      <c r="X1287" s="231">
        <f t="shared" si="6"/>
        <v>0</v>
      </c>
      <c r="Y1287" s="231" t="str">
        <f t="shared" si="7"/>
        <v/>
      </c>
      <c r="Z1287" s="232" t="str">
        <f t="shared" si="8"/>
        <v/>
      </c>
    </row>
    <row r="1288" ht="15.75" customHeight="1">
      <c r="A1288" s="112"/>
      <c r="B1288" s="244"/>
      <c r="C1288" s="245"/>
      <c r="D1288" s="245"/>
      <c r="E1288" s="220" t="str">
        <f>IF($D1288="","",VLOOKUP($D1288,DMKH!$A$9:$D$50006,2,0))</f>
        <v/>
      </c>
      <c r="F1288" s="220" t="str">
        <f>IF($D1288="","",VLOOKUP($D1288,DMKH!$A$9:$D$50006,3,0))</f>
        <v/>
      </c>
      <c r="G1288" s="220" t="str">
        <f>IF($D1288="","",VLOOKUP($D1288,DMKH!$A$9:$D$50006,4,0))</f>
        <v/>
      </c>
      <c r="H1288" s="113"/>
      <c r="I1288" s="113"/>
      <c r="J1288" s="113"/>
      <c r="K1288" s="112"/>
      <c r="L1288" s="224" t="str">
        <f>IF($K1288="","",VLOOKUP($K1288,'Tong hop'!$A$10:$O$50000,2,0))</f>
        <v/>
      </c>
      <c r="M1288" s="225" t="str">
        <f>IF($K1288="","",VLOOKUP($K1288,'Tong hop'!$A$10:$O$50000,3,0))</f>
        <v/>
      </c>
      <c r="N1288" s="246"/>
      <c r="O1288" s="227" t="str">
        <f t="shared" si="2"/>
        <v/>
      </c>
      <c r="P1288" s="158"/>
      <c r="Q1288" s="247"/>
      <c r="R1288" s="229" t="str">
        <f>IF(LEFT(A1288,2)="PX",IF(K1288="",0,VLOOKUP(K1288,'Tong hop'!$N$10:$O$50000,2,0)),"")</f>
        <v/>
      </c>
      <c r="S1288" s="230">
        <f t="shared" si="3"/>
        <v>0</v>
      </c>
      <c r="T1288" s="229" t="str">
        <f>IF($K1288="","",VLOOKUP($K1288,'Tong hop'!$A$10:$K$50000,10,0))</f>
        <v/>
      </c>
      <c r="U1288" s="230" t="str">
        <f>IF($K1288="","",VLOOKUP($K1288,'Tong hop'!$A$10:$K$50000,11,0))</f>
        <v/>
      </c>
      <c r="V1288" s="231">
        <f t="shared" si="4"/>
        <v>0</v>
      </c>
      <c r="W1288" s="231" t="str">
        <f t="shared" si="5"/>
        <v/>
      </c>
      <c r="X1288" s="231">
        <f t="shared" si="6"/>
        <v>0</v>
      </c>
      <c r="Y1288" s="231" t="str">
        <f t="shared" si="7"/>
        <v/>
      </c>
      <c r="Z1288" s="232" t="str">
        <f t="shared" si="8"/>
        <v/>
      </c>
    </row>
    <row r="1289" ht="15.75" customHeight="1">
      <c r="A1289" s="112"/>
      <c r="B1289" s="244"/>
      <c r="C1289" s="245"/>
      <c r="D1289" s="245"/>
      <c r="E1289" s="220" t="str">
        <f>IF($D1289="","",VLOOKUP($D1289,DMKH!$A$9:$D$50006,2,0))</f>
        <v/>
      </c>
      <c r="F1289" s="220" t="str">
        <f>IF($D1289="","",VLOOKUP($D1289,DMKH!$A$9:$D$50006,3,0))</f>
        <v/>
      </c>
      <c r="G1289" s="220" t="str">
        <f>IF($D1289="","",VLOOKUP($D1289,DMKH!$A$9:$D$50006,4,0))</f>
        <v/>
      </c>
      <c r="H1289" s="113"/>
      <c r="I1289" s="113"/>
      <c r="J1289" s="113"/>
      <c r="K1289" s="112"/>
      <c r="L1289" s="224" t="str">
        <f>IF($K1289="","",VLOOKUP($K1289,'Tong hop'!$A$10:$O$50000,2,0))</f>
        <v/>
      </c>
      <c r="M1289" s="225" t="str">
        <f>IF($K1289="","",VLOOKUP($K1289,'Tong hop'!$A$10:$O$50000,3,0))</f>
        <v/>
      </c>
      <c r="N1289" s="246"/>
      <c r="O1289" s="227" t="str">
        <f t="shared" si="2"/>
        <v/>
      </c>
      <c r="P1289" s="158"/>
      <c r="Q1289" s="247"/>
      <c r="R1289" s="229" t="str">
        <f>IF(LEFT(A1289,2)="PX",IF(K1289="",0,VLOOKUP(K1289,'Tong hop'!$N$10:$O$50000,2,0)),"")</f>
        <v/>
      </c>
      <c r="S1289" s="230">
        <f t="shared" si="3"/>
        <v>0</v>
      </c>
      <c r="T1289" s="229" t="str">
        <f>IF($K1289="","",VLOOKUP($K1289,'Tong hop'!$A$10:$K$50000,10,0))</f>
        <v/>
      </c>
      <c r="U1289" s="230" t="str">
        <f>IF($K1289="","",VLOOKUP($K1289,'Tong hop'!$A$10:$K$50000,11,0))</f>
        <v/>
      </c>
      <c r="V1289" s="231">
        <f t="shared" si="4"/>
        <v>0</v>
      </c>
      <c r="W1289" s="231" t="str">
        <f t="shared" si="5"/>
        <v/>
      </c>
      <c r="X1289" s="231">
        <f t="shared" si="6"/>
        <v>0</v>
      </c>
      <c r="Y1289" s="231" t="str">
        <f t="shared" si="7"/>
        <v/>
      </c>
      <c r="Z1289" s="232" t="str">
        <f t="shared" si="8"/>
        <v/>
      </c>
    </row>
    <row r="1290" ht="15.75" customHeight="1">
      <c r="A1290" s="112"/>
      <c r="B1290" s="244"/>
      <c r="C1290" s="245"/>
      <c r="D1290" s="245"/>
      <c r="E1290" s="220" t="str">
        <f>IF($D1290="","",VLOOKUP($D1290,DMKH!$A$9:$D$50006,2,0))</f>
        <v/>
      </c>
      <c r="F1290" s="220" t="str">
        <f>IF($D1290="","",VLOOKUP($D1290,DMKH!$A$9:$D$50006,3,0))</f>
        <v/>
      </c>
      <c r="G1290" s="220" t="str">
        <f>IF($D1290="","",VLOOKUP($D1290,DMKH!$A$9:$D$50006,4,0))</f>
        <v/>
      </c>
      <c r="H1290" s="113"/>
      <c r="I1290" s="113"/>
      <c r="J1290" s="113"/>
      <c r="K1290" s="112"/>
      <c r="L1290" s="224" t="str">
        <f>IF($K1290="","",VLOOKUP($K1290,'Tong hop'!$A$10:$O$50000,2,0))</f>
        <v/>
      </c>
      <c r="M1290" s="225" t="str">
        <f>IF($K1290="","",VLOOKUP($K1290,'Tong hop'!$A$10:$O$50000,3,0))</f>
        <v/>
      </c>
      <c r="N1290" s="246"/>
      <c r="O1290" s="227" t="str">
        <f t="shared" si="2"/>
        <v/>
      </c>
      <c r="P1290" s="158"/>
      <c r="Q1290" s="247"/>
      <c r="R1290" s="229" t="str">
        <f>IF(LEFT(A1290,2)="PX",IF(K1290="",0,VLOOKUP(K1290,'Tong hop'!$N$10:$O$50000,2,0)),"")</f>
        <v/>
      </c>
      <c r="S1290" s="230">
        <f t="shared" si="3"/>
        <v>0</v>
      </c>
      <c r="T1290" s="229" t="str">
        <f>IF($K1290="","",VLOOKUP($K1290,'Tong hop'!$A$10:$K$50000,10,0))</f>
        <v/>
      </c>
      <c r="U1290" s="230" t="str">
        <f>IF($K1290="","",VLOOKUP($K1290,'Tong hop'!$A$10:$K$50000,11,0))</f>
        <v/>
      </c>
      <c r="V1290" s="231">
        <f t="shared" si="4"/>
        <v>0</v>
      </c>
      <c r="W1290" s="231" t="str">
        <f t="shared" si="5"/>
        <v/>
      </c>
      <c r="X1290" s="231">
        <f t="shared" si="6"/>
        <v>0</v>
      </c>
      <c r="Y1290" s="231" t="str">
        <f t="shared" si="7"/>
        <v/>
      </c>
      <c r="Z1290" s="232" t="str">
        <f t="shared" si="8"/>
        <v/>
      </c>
    </row>
    <row r="1291" ht="15.75" customHeight="1">
      <c r="A1291" s="112"/>
      <c r="B1291" s="244"/>
      <c r="C1291" s="245"/>
      <c r="D1291" s="245"/>
      <c r="E1291" s="220" t="str">
        <f>IF($D1291="","",VLOOKUP($D1291,DMKH!$A$9:$D$50006,2,0))</f>
        <v/>
      </c>
      <c r="F1291" s="220" t="str">
        <f>IF($D1291="","",VLOOKUP($D1291,DMKH!$A$9:$D$50006,3,0))</f>
        <v/>
      </c>
      <c r="G1291" s="220" t="str">
        <f>IF($D1291="","",VLOOKUP($D1291,DMKH!$A$9:$D$50006,4,0))</f>
        <v/>
      </c>
      <c r="H1291" s="113"/>
      <c r="I1291" s="113"/>
      <c r="J1291" s="113"/>
      <c r="K1291" s="112"/>
      <c r="L1291" s="224" t="str">
        <f>IF($K1291="","",VLOOKUP($K1291,'Tong hop'!$A$10:$O$50000,2,0))</f>
        <v/>
      </c>
      <c r="M1291" s="225" t="str">
        <f>IF($K1291="","",VLOOKUP($K1291,'Tong hop'!$A$10:$O$50000,3,0))</f>
        <v/>
      </c>
      <c r="N1291" s="246"/>
      <c r="O1291" s="227" t="str">
        <f t="shared" si="2"/>
        <v/>
      </c>
      <c r="P1291" s="158"/>
      <c r="Q1291" s="247"/>
      <c r="R1291" s="229" t="str">
        <f>IF(LEFT(A1291,2)="PX",IF(K1291="",0,VLOOKUP(K1291,'Tong hop'!$N$10:$O$50000,2,0)),"")</f>
        <v/>
      </c>
      <c r="S1291" s="230">
        <f t="shared" si="3"/>
        <v>0</v>
      </c>
      <c r="T1291" s="229" t="str">
        <f>IF($K1291="","",VLOOKUP($K1291,'Tong hop'!$A$10:$K$50000,10,0))</f>
        <v/>
      </c>
      <c r="U1291" s="230" t="str">
        <f>IF($K1291="","",VLOOKUP($K1291,'Tong hop'!$A$10:$K$50000,11,0))</f>
        <v/>
      </c>
      <c r="V1291" s="231">
        <f t="shared" si="4"/>
        <v>0</v>
      </c>
      <c r="W1291" s="231" t="str">
        <f t="shared" si="5"/>
        <v/>
      </c>
      <c r="X1291" s="231">
        <f t="shared" si="6"/>
        <v>0</v>
      </c>
      <c r="Y1291" s="231" t="str">
        <f t="shared" si="7"/>
        <v/>
      </c>
      <c r="Z1291" s="232" t="str">
        <f t="shared" si="8"/>
        <v/>
      </c>
    </row>
    <row r="1292" ht="15.75" customHeight="1">
      <c r="A1292" s="112"/>
      <c r="B1292" s="244"/>
      <c r="C1292" s="245"/>
      <c r="D1292" s="245"/>
      <c r="E1292" s="220" t="str">
        <f>IF($D1292="","",VLOOKUP($D1292,DMKH!$A$9:$D$50006,2,0))</f>
        <v/>
      </c>
      <c r="F1292" s="220" t="str">
        <f>IF($D1292="","",VLOOKUP($D1292,DMKH!$A$9:$D$50006,3,0))</f>
        <v/>
      </c>
      <c r="G1292" s="220" t="str">
        <f>IF($D1292="","",VLOOKUP($D1292,DMKH!$A$9:$D$50006,4,0))</f>
        <v/>
      </c>
      <c r="H1292" s="113"/>
      <c r="I1292" s="113"/>
      <c r="J1292" s="113"/>
      <c r="K1292" s="112"/>
      <c r="L1292" s="224" t="str">
        <f>IF($K1292="","",VLOOKUP($K1292,'Tong hop'!$A$10:$O$50000,2,0))</f>
        <v/>
      </c>
      <c r="M1292" s="225" t="str">
        <f>IF($K1292="","",VLOOKUP($K1292,'Tong hop'!$A$10:$O$50000,3,0))</f>
        <v/>
      </c>
      <c r="N1292" s="246"/>
      <c r="O1292" s="227" t="str">
        <f t="shared" si="2"/>
        <v/>
      </c>
      <c r="P1292" s="158"/>
      <c r="Q1292" s="247"/>
      <c r="R1292" s="229" t="str">
        <f>IF(LEFT(A1292,2)="PX",IF(K1292="",0,VLOOKUP(K1292,'Tong hop'!$N$10:$O$50000,2,0)),"")</f>
        <v/>
      </c>
      <c r="S1292" s="230">
        <f t="shared" si="3"/>
        <v>0</v>
      </c>
      <c r="T1292" s="229" t="str">
        <f>IF($K1292="","",VLOOKUP($K1292,'Tong hop'!$A$10:$K$50000,10,0))</f>
        <v/>
      </c>
      <c r="U1292" s="230" t="str">
        <f>IF($K1292="","",VLOOKUP($K1292,'Tong hop'!$A$10:$K$50000,11,0))</f>
        <v/>
      </c>
      <c r="V1292" s="231">
        <f t="shared" si="4"/>
        <v>0</v>
      </c>
      <c r="W1292" s="231" t="str">
        <f t="shared" si="5"/>
        <v/>
      </c>
      <c r="X1292" s="231">
        <f t="shared" si="6"/>
        <v>0</v>
      </c>
      <c r="Y1292" s="231" t="str">
        <f t="shared" si="7"/>
        <v/>
      </c>
      <c r="Z1292" s="232" t="str">
        <f t="shared" si="8"/>
        <v/>
      </c>
    </row>
    <row r="1293" ht="15.75" customHeight="1">
      <c r="A1293" s="112"/>
      <c r="B1293" s="244"/>
      <c r="C1293" s="245"/>
      <c r="D1293" s="245"/>
      <c r="E1293" s="220" t="str">
        <f>IF($D1293="","",VLOOKUP($D1293,DMKH!$A$9:$D$50006,2,0))</f>
        <v/>
      </c>
      <c r="F1293" s="220" t="str">
        <f>IF($D1293="","",VLOOKUP($D1293,DMKH!$A$9:$D$50006,3,0))</f>
        <v/>
      </c>
      <c r="G1293" s="220" t="str">
        <f>IF($D1293="","",VLOOKUP($D1293,DMKH!$A$9:$D$50006,4,0))</f>
        <v/>
      </c>
      <c r="H1293" s="113"/>
      <c r="I1293" s="113"/>
      <c r="J1293" s="113"/>
      <c r="K1293" s="112"/>
      <c r="L1293" s="224" t="str">
        <f>IF($K1293="","",VLOOKUP($K1293,'Tong hop'!$A$10:$O$50000,2,0))</f>
        <v/>
      </c>
      <c r="M1293" s="225" t="str">
        <f>IF($K1293="","",VLOOKUP($K1293,'Tong hop'!$A$10:$O$50000,3,0))</f>
        <v/>
      </c>
      <c r="N1293" s="246"/>
      <c r="O1293" s="227" t="str">
        <f t="shared" si="2"/>
        <v/>
      </c>
      <c r="P1293" s="158"/>
      <c r="Q1293" s="247"/>
      <c r="R1293" s="229" t="str">
        <f>IF(LEFT(A1293,2)="PX",IF(K1293="",0,VLOOKUP(K1293,'Tong hop'!$N$10:$O$50000,2,0)),"")</f>
        <v/>
      </c>
      <c r="S1293" s="230">
        <f t="shared" si="3"/>
        <v>0</v>
      </c>
      <c r="T1293" s="229" t="str">
        <f>IF($K1293="","",VLOOKUP($K1293,'Tong hop'!$A$10:$K$50000,10,0))</f>
        <v/>
      </c>
      <c r="U1293" s="230" t="str">
        <f>IF($K1293="","",VLOOKUP($K1293,'Tong hop'!$A$10:$K$50000,11,0))</f>
        <v/>
      </c>
      <c r="V1293" s="231">
        <f t="shared" si="4"/>
        <v>0</v>
      </c>
      <c r="W1293" s="231" t="str">
        <f t="shared" si="5"/>
        <v/>
      </c>
      <c r="X1293" s="231">
        <f t="shared" si="6"/>
        <v>0</v>
      </c>
      <c r="Y1293" s="231" t="str">
        <f t="shared" si="7"/>
        <v/>
      </c>
      <c r="Z1293" s="232" t="str">
        <f t="shared" si="8"/>
        <v/>
      </c>
    </row>
    <row r="1294" ht="15.75" customHeight="1">
      <c r="A1294" s="112"/>
      <c r="B1294" s="244"/>
      <c r="C1294" s="245"/>
      <c r="D1294" s="245"/>
      <c r="E1294" s="220" t="str">
        <f>IF($D1294="","",VLOOKUP($D1294,DMKH!$A$9:$D$50006,2,0))</f>
        <v/>
      </c>
      <c r="F1294" s="220" t="str">
        <f>IF($D1294="","",VLOOKUP($D1294,DMKH!$A$9:$D$50006,3,0))</f>
        <v/>
      </c>
      <c r="G1294" s="220" t="str">
        <f>IF($D1294="","",VLOOKUP($D1294,DMKH!$A$9:$D$50006,4,0))</f>
        <v/>
      </c>
      <c r="H1294" s="113"/>
      <c r="I1294" s="113"/>
      <c r="J1294" s="113"/>
      <c r="K1294" s="112"/>
      <c r="L1294" s="224" t="str">
        <f>IF($K1294="","",VLOOKUP($K1294,'Tong hop'!$A$10:$O$50000,2,0))</f>
        <v/>
      </c>
      <c r="M1294" s="225" t="str">
        <f>IF($K1294="","",VLOOKUP($K1294,'Tong hop'!$A$10:$O$50000,3,0))</f>
        <v/>
      </c>
      <c r="N1294" s="246"/>
      <c r="O1294" s="227" t="str">
        <f t="shared" si="2"/>
        <v/>
      </c>
      <c r="P1294" s="158"/>
      <c r="Q1294" s="247"/>
      <c r="R1294" s="229" t="str">
        <f>IF(LEFT(A1294,2)="PX",IF(K1294="",0,VLOOKUP(K1294,'Tong hop'!$N$10:$O$50000,2,0)),"")</f>
        <v/>
      </c>
      <c r="S1294" s="230">
        <f t="shared" si="3"/>
        <v>0</v>
      </c>
      <c r="T1294" s="229" t="str">
        <f>IF($K1294="","",VLOOKUP($K1294,'Tong hop'!$A$10:$K$50000,10,0))</f>
        <v/>
      </c>
      <c r="U1294" s="230" t="str">
        <f>IF($K1294="","",VLOOKUP($K1294,'Tong hop'!$A$10:$K$50000,11,0))</f>
        <v/>
      </c>
      <c r="V1294" s="231">
        <f t="shared" si="4"/>
        <v>0</v>
      </c>
      <c r="W1294" s="231" t="str">
        <f t="shared" si="5"/>
        <v/>
      </c>
      <c r="X1294" s="231">
        <f t="shared" si="6"/>
        <v>0</v>
      </c>
      <c r="Y1294" s="231" t="str">
        <f t="shared" si="7"/>
        <v/>
      </c>
      <c r="Z1294" s="232" t="str">
        <f t="shared" si="8"/>
        <v/>
      </c>
    </row>
    <row r="1295" ht="15.75" customHeight="1">
      <c r="A1295" s="112"/>
      <c r="B1295" s="244"/>
      <c r="C1295" s="245"/>
      <c r="D1295" s="245"/>
      <c r="E1295" s="220" t="str">
        <f>IF($D1295="","",VLOOKUP($D1295,DMKH!$A$9:$D$50006,2,0))</f>
        <v/>
      </c>
      <c r="F1295" s="220" t="str">
        <f>IF($D1295="","",VLOOKUP($D1295,DMKH!$A$9:$D$50006,3,0))</f>
        <v/>
      </c>
      <c r="G1295" s="220" t="str">
        <f>IF($D1295="","",VLOOKUP($D1295,DMKH!$A$9:$D$50006,4,0))</f>
        <v/>
      </c>
      <c r="H1295" s="113"/>
      <c r="I1295" s="113"/>
      <c r="J1295" s="113"/>
      <c r="K1295" s="112"/>
      <c r="L1295" s="224" t="str">
        <f>IF($K1295="","",VLOOKUP($K1295,'Tong hop'!$A$10:$O$50000,2,0))</f>
        <v/>
      </c>
      <c r="M1295" s="225" t="str">
        <f>IF($K1295="","",VLOOKUP($K1295,'Tong hop'!$A$10:$O$50000,3,0))</f>
        <v/>
      </c>
      <c r="N1295" s="246"/>
      <c r="O1295" s="227" t="str">
        <f t="shared" si="2"/>
        <v/>
      </c>
      <c r="P1295" s="158"/>
      <c r="Q1295" s="247"/>
      <c r="R1295" s="229" t="str">
        <f>IF(LEFT(A1295,2)="PX",IF(K1295="",0,VLOOKUP(K1295,'Tong hop'!$N$10:$O$50000,2,0)),"")</f>
        <v/>
      </c>
      <c r="S1295" s="230">
        <f t="shared" si="3"/>
        <v>0</v>
      </c>
      <c r="T1295" s="229" t="str">
        <f>IF($K1295="","",VLOOKUP($K1295,'Tong hop'!$A$10:$K$50000,10,0))</f>
        <v/>
      </c>
      <c r="U1295" s="230" t="str">
        <f>IF($K1295="","",VLOOKUP($K1295,'Tong hop'!$A$10:$K$50000,11,0))</f>
        <v/>
      </c>
      <c r="V1295" s="231">
        <f t="shared" si="4"/>
        <v>0</v>
      </c>
      <c r="W1295" s="231" t="str">
        <f t="shared" si="5"/>
        <v/>
      </c>
      <c r="X1295" s="231">
        <f t="shared" si="6"/>
        <v>0</v>
      </c>
      <c r="Y1295" s="231" t="str">
        <f t="shared" si="7"/>
        <v/>
      </c>
      <c r="Z1295" s="232" t="str">
        <f t="shared" si="8"/>
        <v/>
      </c>
    </row>
    <row r="1296" ht="15.75" customHeight="1">
      <c r="A1296" s="112"/>
      <c r="B1296" s="244"/>
      <c r="C1296" s="245"/>
      <c r="D1296" s="245"/>
      <c r="E1296" s="220" t="str">
        <f>IF($D1296="","",VLOOKUP($D1296,DMKH!$A$9:$D$50006,2,0))</f>
        <v/>
      </c>
      <c r="F1296" s="220" t="str">
        <f>IF($D1296="","",VLOOKUP($D1296,DMKH!$A$9:$D$50006,3,0))</f>
        <v/>
      </c>
      <c r="G1296" s="220" t="str">
        <f>IF($D1296="","",VLOOKUP($D1296,DMKH!$A$9:$D$50006,4,0))</f>
        <v/>
      </c>
      <c r="H1296" s="113"/>
      <c r="I1296" s="113"/>
      <c r="J1296" s="113"/>
      <c r="K1296" s="112"/>
      <c r="L1296" s="224" t="str">
        <f>IF($K1296="","",VLOOKUP($K1296,'Tong hop'!$A$10:$O$50000,2,0))</f>
        <v/>
      </c>
      <c r="M1296" s="225" t="str">
        <f>IF($K1296="","",VLOOKUP($K1296,'Tong hop'!$A$10:$O$50000,3,0))</f>
        <v/>
      </c>
      <c r="N1296" s="246"/>
      <c r="O1296" s="227" t="str">
        <f t="shared" si="2"/>
        <v/>
      </c>
      <c r="P1296" s="158"/>
      <c r="Q1296" s="247"/>
      <c r="R1296" s="229" t="str">
        <f>IF(LEFT(A1296,2)="PX",IF(K1296="",0,VLOOKUP(K1296,'Tong hop'!$N$10:$O$50000,2,0)),"")</f>
        <v/>
      </c>
      <c r="S1296" s="230">
        <f t="shared" si="3"/>
        <v>0</v>
      </c>
      <c r="T1296" s="229" t="str">
        <f>IF($K1296="","",VLOOKUP($K1296,'Tong hop'!$A$10:$K$50000,10,0))</f>
        <v/>
      </c>
      <c r="U1296" s="230" t="str">
        <f>IF($K1296="","",VLOOKUP($K1296,'Tong hop'!$A$10:$K$50000,11,0))</f>
        <v/>
      </c>
      <c r="V1296" s="231">
        <f t="shared" si="4"/>
        <v>0</v>
      </c>
      <c r="W1296" s="231" t="str">
        <f t="shared" si="5"/>
        <v/>
      </c>
      <c r="X1296" s="231">
        <f t="shared" si="6"/>
        <v>0</v>
      </c>
      <c r="Y1296" s="231" t="str">
        <f t="shared" si="7"/>
        <v/>
      </c>
      <c r="Z1296" s="232" t="str">
        <f t="shared" si="8"/>
        <v/>
      </c>
    </row>
    <row r="1297" ht="15.75" customHeight="1">
      <c r="A1297" s="112"/>
      <c r="B1297" s="244"/>
      <c r="C1297" s="245"/>
      <c r="D1297" s="245"/>
      <c r="E1297" s="220" t="str">
        <f>IF($D1297="","",VLOOKUP($D1297,DMKH!$A$9:$D$50006,2,0))</f>
        <v/>
      </c>
      <c r="F1297" s="220" t="str">
        <f>IF($D1297="","",VLOOKUP($D1297,DMKH!$A$9:$D$50006,3,0))</f>
        <v/>
      </c>
      <c r="G1297" s="220" t="str">
        <f>IF($D1297="","",VLOOKUP($D1297,DMKH!$A$9:$D$50006,4,0))</f>
        <v/>
      </c>
      <c r="H1297" s="113"/>
      <c r="I1297" s="113"/>
      <c r="J1297" s="113"/>
      <c r="K1297" s="112"/>
      <c r="L1297" s="224" t="str">
        <f>IF($K1297="","",VLOOKUP($K1297,'Tong hop'!$A$10:$O$50000,2,0))</f>
        <v/>
      </c>
      <c r="M1297" s="225" t="str">
        <f>IF($K1297="","",VLOOKUP($K1297,'Tong hop'!$A$10:$O$50000,3,0))</f>
        <v/>
      </c>
      <c r="N1297" s="246"/>
      <c r="O1297" s="227" t="str">
        <f t="shared" si="2"/>
        <v/>
      </c>
      <c r="P1297" s="158"/>
      <c r="Q1297" s="247"/>
      <c r="R1297" s="229" t="str">
        <f>IF(LEFT(A1297,2)="PX",IF(K1297="",0,VLOOKUP(K1297,'Tong hop'!$N$10:$O$50000,2,0)),"")</f>
        <v/>
      </c>
      <c r="S1297" s="230">
        <f t="shared" si="3"/>
        <v>0</v>
      </c>
      <c r="T1297" s="229" t="str">
        <f>IF($K1297="","",VLOOKUP($K1297,'Tong hop'!$A$10:$K$50000,10,0))</f>
        <v/>
      </c>
      <c r="U1297" s="230" t="str">
        <f>IF($K1297="","",VLOOKUP($K1297,'Tong hop'!$A$10:$K$50000,11,0))</f>
        <v/>
      </c>
      <c r="V1297" s="231">
        <f t="shared" si="4"/>
        <v>0</v>
      </c>
      <c r="W1297" s="231" t="str">
        <f t="shared" si="5"/>
        <v/>
      </c>
      <c r="X1297" s="231">
        <f t="shared" si="6"/>
        <v>0</v>
      </c>
      <c r="Y1297" s="231" t="str">
        <f t="shared" si="7"/>
        <v/>
      </c>
      <c r="Z1297" s="232" t="str">
        <f t="shared" si="8"/>
        <v/>
      </c>
    </row>
    <row r="1298" ht="15.75" customHeight="1">
      <c r="A1298" s="112"/>
      <c r="B1298" s="244"/>
      <c r="C1298" s="245"/>
      <c r="D1298" s="245"/>
      <c r="E1298" s="220" t="str">
        <f>IF($D1298="","",VLOOKUP($D1298,DMKH!$A$9:$D$50006,2,0))</f>
        <v/>
      </c>
      <c r="F1298" s="220" t="str">
        <f>IF($D1298="","",VLOOKUP($D1298,DMKH!$A$9:$D$50006,3,0))</f>
        <v/>
      </c>
      <c r="G1298" s="220" t="str">
        <f>IF($D1298="","",VLOOKUP($D1298,DMKH!$A$9:$D$50006,4,0))</f>
        <v/>
      </c>
      <c r="H1298" s="113"/>
      <c r="I1298" s="113"/>
      <c r="J1298" s="113"/>
      <c r="K1298" s="112"/>
      <c r="L1298" s="224" t="str">
        <f>IF($K1298="","",VLOOKUP($K1298,'Tong hop'!$A$10:$O$50000,2,0))</f>
        <v/>
      </c>
      <c r="M1298" s="225" t="str">
        <f>IF($K1298="","",VLOOKUP($K1298,'Tong hop'!$A$10:$O$50000,3,0))</f>
        <v/>
      </c>
      <c r="N1298" s="246"/>
      <c r="O1298" s="227" t="str">
        <f t="shared" si="2"/>
        <v/>
      </c>
      <c r="P1298" s="158"/>
      <c r="Q1298" s="247"/>
      <c r="R1298" s="229" t="str">
        <f>IF(LEFT(A1298,2)="PX",IF(K1298="",0,VLOOKUP(K1298,'Tong hop'!$N$10:$O$50000,2,0)),"")</f>
        <v/>
      </c>
      <c r="S1298" s="230">
        <f t="shared" si="3"/>
        <v>0</v>
      </c>
      <c r="T1298" s="229" t="str">
        <f>IF($K1298="","",VLOOKUP($K1298,'Tong hop'!$A$10:$K$50000,10,0))</f>
        <v/>
      </c>
      <c r="U1298" s="230" t="str">
        <f>IF($K1298="","",VLOOKUP($K1298,'Tong hop'!$A$10:$K$50000,11,0))</f>
        <v/>
      </c>
      <c r="V1298" s="231">
        <f t="shared" si="4"/>
        <v>0</v>
      </c>
      <c r="W1298" s="231" t="str">
        <f t="shared" si="5"/>
        <v/>
      </c>
      <c r="X1298" s="231">
        <f t="shared" si="6"/>
        <v>0</v>
      </c>
      <c r="Y1298" s="231" t="str">
        <f t="shared" si="7"/>
        <v/>
      </c>
      <c r="Z1298" s="232" t="str">
        <f t="shared" si="8"/>
        <v/>
      </c>
    </row>
    <row r="1299" ht="15.75" customHeight="1">
      <c r="A1299" s="112"/>
      <c r="B1299" s="244"/>
      <c r="C1299" s="245"/>
      <c r="D1299" s="245"/>
      <c r="E1299" s="220" t="str">
        <f>IF($D1299="","",VLOOKUP($D1299,DMKH!$A$9:$D$50006,2,0))</f>
        <v/>
      </c>
      <c r="F1299" s="220" t="str">
        <f>IF($D1299="","",VLOOKUP($D1299,DMKH!$A$9:$D$50006,3,0))</f>
        <v/>
      </c>
      <c r="G1299" s="220" t="str">
        <f>IF($D1299="","",VLOOKUP($D1299,DMKH!$A$9:$D$50006,4,0))</f>
        <v/>
      </c>
      <c r="H1299" s="113"/>
      <c r="I1299" s="113"/>
      <c r="J1299" s="113"/>
      <c r="K1299" s="112"/>
      <c r="L1299" s="224" t="str">
        <f>IF($K1299="","",VLOOKUP($K1299,'Tong hop'!$A$10:$O$50000,2,0))</f>
        <v/>
      </c>
      <c r="M1299" s="225" t="str">
        <f>IF($K1299="","",VLOOKUP($K1299,'Tong hop'!$A$10:$O$50000,3,0))</f>
        <v/>
      </c>
      <c r="N1299" s="246"/>
      <c r="O1299" s="227" t="str">
        <f t="shared" si="2"/>
        <v/>
      </c>
      <c r="P1299" s="158"/>
      <c r="Q1299" s="247"/>
      <c r="R1299" s="229" t="str">
        <f>IF(LEFT(A1299,2)="PX",IF(K1299="",0,VLOOKUP(K1299,'Tong hop'!$N$10:$O$50000,2,0)),"")</f>
        <v/>
      </c>
      <c r="S1299" s="230">
        <f t="shared" si="3"/>
        <v>0</v>
      </c>
      <c r="T1299" s="229" t="str">
        <f>IF($K1299="","",VLOOKUP($K1299,'Tong hop'!$A$10:$K$50000,10,0))</f>
        <v/>
      </c>
      <c r="U1299" s="230" t="str">
        <f>IF($K1299="","",VLOOKUP($K1299,'Tong hop'!$A$10:$K$50000,11,0))</f>
        <v/>
      </c>
      <c r="V1299" s="231">
        <f t="shared" si="4"/>
        <v>0</v>
      </c>
      <c r="W1299" s="231" t="str">
        <f t="shared" si="5"/>
        <v/>
      </c>
      <c r="X1299" s="231">
        <f t="shared" si="6"/>
        <v>0</v>
      </c>
      <c r="Y1299" s="231" t="str">
        <f t="shared" si="7"/>
        <v/>
      </c>
      <c r="Z1299" s="232" t="str">
        <f t="shared" si="8"/>
        <v/>
      </c>
    </row>
    <row r="1300" ht="15.75" customHeight="1">
      <c r="A1300" s="112"/>
      <c r="B1300" s="244"/>
      <c r="C1300" s="245"/>
      <c r="D1300" s="245"/>
      <c r="E1300" s="220" t="str">
        <f>IF($D1300="","",VLOOKUP($D1300,DMKH!$A$9:$D$50006,2,0))</f>
        <v/>
      </c>
      <c r="F1300" s="220" t="str">
        <f>IF($D1300="","",VLOOKUP($D1300,DMKH!$A$9:$D$50006,3,0))</f>
        <v/>
      </c>
      <c r="G1300" s="220" t="str">
        <f>IF($D1300="","",VLOOKUP($D1300,DMKH!$A$9:$D$50006,4,0))</f>
        <v/>
      </c>
      <c r="H1300" s="113"/>
      <c r="I1300" s="113"/>
      <c r="J1300" s="113"/>
      <c r="K1300" s="112"/>
      <c r="L1300" s="224" t="str">
        <f>IF($K1300="","",VLOOKUP($K1300,'Tong hop'!$A$10:$O$50000,2,0))</f>
        <v/>
      </c>
      <c r="M1300" s="225" t="str">
        <f>IF($K1300="","",VLOOKUP($K1300,'Tong hop'!$A$10:$O$50000,3,0))</f>
        <v/>
      </c>
      <c r="N1300" s="246"/>
      <c r="O1300" s="227" t="str">
        <f t="shared" si="2"/>
        <v/>
      </c>
      <c r="P1300" s="158"/>
      <c r="Q1300" s="247"/>
      <c r="R1300" s="229" t="str">
        <f>IF(LEFT(A1300,2)="PX",IF(K1300="",0,VLOOKUP(K1300,'Tong hop'!$N$10:$O$50000,2,0)),"")</f>
        <v/>
      </c>
      <c r="S1300" s="230">
        <f t="shared" si="3"/>
        <v>0</v>
      </c>
      <c r="T1300" s="229" t="str">
        <f>IF($K1300="","",VLOOKUP($K1300,'Tong hop'!$A$10:$K$50000,10,0))</f>
        <v/>
      </c>
      <c r="U1300" s="230" t="str">
        <f>IF($K1300="","",VLOOKUP($K1300,'Tong hop'!$A$10:$K$50000,11,0))</f>
        <v/>
      </c>
      <c r="V1300" s="231">
        <f t="shared" si="4"/>
        <v>0</v>
      </c>
      <c r="W1300" s="231" t="str">
        <f t="shared" si="5"/>
        <v/>
      </c>
      <c r="X1300" s="231">
        <f t="shared" si="6"/>
        <v>0</v>
      </c>
      <c r="Y1300" s="231" t="str">
        <f t="shared" si="7"/>
        <v/>
      </c>
      <c r="Z1300" s="232" t="str">
        <f t="shared" si="8"/>
        <v/>
      </c>
    </row>
    <row r="1301" ht="15.75" customHeight="1">
      <c r="A1301" s="112"/>
      <c r="B1301" s="244"/>
      <c r="C1301" s="245"/>
      <c r="D1301" s="245"/>
      <c r="E1301" s="220" t="str">
        <f>IF($D1301="","",VLOOKUP($D1301,DMKH!$A$9:$D$50006,2,0))</f>
        <v/>
      </c>
      <c r="F1301" s="220" t="str">
        <f>IF($D1301="","",VLOOKUP($D1301,DMKH!$A$9:$D$50006,3,0))</f>
        <v/>
      </c>
      <c r="G1301" s="220" t="str">
        <f>IF($D1301="","",VLOOKUP($D1301,DMKH!$A$9:$D$50006,4,0))</f>
        <v/>
      </c>
      <c r="H1301" s="113"/>
      <c r="I1301" s="113"/>
      <c r="J1301" s="113"/>
      <c r="K1301" s="112"/>
      <c r="L1301" s="224" t="str">
        <f>IF($K1301="","",VLOOKUP($K1301,'Tong hop'!$A$10:$O$50000,2,0))</f>
        <v/>
      </c>
      <c r="M1301" s="225" t="str">
        <f>IF($K1301="","",VLOOKUP($K1301,'Tong hop'!$A$10:$O$50000,3,0))</f>
        <v/>
      </c>
      <c r="N1301" s="246"/>
      <c r="O1301" s="227" t="str">
        <f t="shared" si="2"/>
        <v/>
      </c>
      <c r="P1301" s="158"/>
      <c r="Q1301" s="247"/>
      <c r="R1301" s="229" t="str">
        <f>IF(LEFT(A1301,2)="PX",IF(K1301="",0,VLOOKUP(K1301,'Tong hop'!$N$10:$O$50000,2,0)),"")</f>
        <v/>
      </c>
      <c r="S1301" s="230">
        <f t="shared" si="3"/>
        <v>0</v>
      </c>
      <c r="T1301" s="229" t="str">
        <f>IF($K1301="","",VLOOKUP($K1301,'Tong hop'!$A$10:$K$50000,10,0))</f>
        <v/>
      </c>
      <c r="U1301" s="230" t="str">
        <f>IF($K1301="","",VLOOKUP($K1301,'Tong hop'!$A$10:$K$50000,11,0))</f>
        <v/>
      </c>
      <c r="V1301" s="231">
        <f t="shared" si="4"/>
        <v>0</v>
      </c>
      <c r="W1301" s="231" t="str">
        <f t="shared" si="5"/>
        <v/>
      </c>
      <c r="X1301" s="231">
        <f t="shared" si="6"/>
        <v>0</v>
      </c>
      <c r="Y1301" s="231" t="str">
        <f t="shared" si="7"/>
        <v/>
      </c>
      <c r="Z1301" s="232" t="str">
        <f t="shared" si="8"/>
        <v/>
      </c>
    </row>
    <row r="1302" ht="15.75" customHeight="1">
      <c r="A1302" s="112"/>
      <c r="B1302" s="244"/>
      <c r="C1302" s="245"/>
      <c r="D1302" s="245"/>
      <c r="E1302" s="220" t="str">
        <f>IF($D1302="","",VLOOKUP($D1302,DMKH!$A$9:$D$50006,2,0))</f>
        <v/>
      </c>
      <c r="F1302" s="220" t="str">
        <f>IF($D1302="","",VLOOKUP($D1302,DMKH!$A$9:$D$50006,3,0))</f>
        <v/>
      </c>
      <c r="G1302" s="220" t="str">
        <f>IF($D1302="","",VLOOKUP($D1302,DMKH!$A$9:$D$50006,4,0))</f>
        <v/>
      </c>
      <c r="H1302" s="113"/>
      <c r="I1302" s="113"/>
      <c r="J1302" s="113"/>
      <c r="K1302" s="112"/>
      <c r="L1302" s="224" t="str">
        <f>IF($K1302="","",VLOOKUP($K1302,'Tong hop'!$A$10:$O$50000,2,0))</f>
        <v/>
      </c>
      <c r="M1302" s="225" t="str">
        <f>IF($K1302="","",VLOOKUP($K1302,'Tong hop'!$A$10:$O$50000,3,0))</f>
        <v/>
      </c>
      <c r="N1302" s="246"/>
      <c r="O1302" s="227" t="str">
        <f t="shared" si="2"/>
        <v/>
      </c>
      <c r="P1302" s="158"/>
      <c r="Q1302" s="247"/>
      <c r="R1302" s="229" t="str">
        <f>IF(LEFT(A1302,2)="PX",IF(K1302="",0,VLOOKUP(K1302,'Tong hop'!$N$10:$O$50000,2,0)),"")</f>
        <v/>
      </c>
      <c r="S1302" s="230">
        <f t="shared" si="3"/>
        <v>0</v>
      </c>
      <c r="T1302" s="229" t="str">
        <f>IF($K1302="","",VLOOKUP($K1302,'Tong hop'!$A$10:$K$50000,10,0))</f>
        <v/>
      </c>
      <c r="U1302" s="230" t="str">
        <f>IF($K1302="","",VLOOKUP($K1302,'Tong hop'!$A$10:$K$50000,11,0))</f>
        <v/>
      </c>
      <c r="V1302" s="231">
        <f t="shared" si="4"/>
        <v>0</v>
      </c>
      <c r="W1302" s="231" t="str">
        <f t="shared" si="5"/>
        <v/>
      </c>
      <c r="X1302" s="231">
        <f t="shared" si="6"/>
        <v>0</v>
      </c>
      <c r="Y1302" s="231" t="str">
        <f t="shared" si="7"/>
        <v/>
      </c>
      <c r="Z1302" s="232" t="str">
        <f t="shared" si="8"/>
        <v/>
      </c>
    </row>
    <row r="1303" ht="15.75" customHeight="1">
      <c r="A1303" s="112"/>
      <c r="B1303" s="244"/>
      <c r="C1303" s="245"/>
      <c r="D1303" s="245"/>
      <c r="E1303" s="220" t="str">
        <f>IF($D1303="","",VLOOKUP($D1303,DMKH!$A$9:$D$50006,2,0))</f>
        <v/>
      </c>
      <c r="F1303" s="220" t="str">
        <f>IF($D1303="","",VLOOKUP($D1303,DMKH!$A$9:$D$50006,3,0))</f>
        <v/>
      </c>
      <c r="G1303" s="220" t="str">
        <f>IF($D1303="","",VLOOKUP($D1303,DMKH!$A$9:$D$50006,4,0))</f>
        <v/>
      </c>
      <c r="H1303" s="113"/>
      <c r="I1303" s="113"/>
      <c r="J1303" s="113"/>
      <c r="K1303" s="112"/>
      <c r="L1303" s="224" t="str">
        <f>IF($K1303="","",VLOOKUP($K1303,'Tong hop'!$A$10:$O$50000,2,0))</f>
        <v/>
      </c>
      <c r="M1303" s="225" t="str">
        <f>IF($K1303="","",VLOOKUP($K1303,'Tong hop'!$A$10:$O$50000,3,0))</f>
        <v/>
      </c>
      <c r="N1303" s="246"/>
      <c r="O1303" s="227" t="str">
        <f t="shared" si="2"/>
        <v/>
      </c>
      <c r="P1303" s="158"/>
      <c r="Q1303" s="247"/>
      <c r="R1303" s="229" t="str">
        <f>IF(LEFT(A1303,2)="PX",IF(K1303="",0,VLOOKUP(K1303,'Tong hop'!$N$10:$O$50000,2,0)),"")</f>
        <v/>
      </c>
      <c r="S1303" s="230">
        <f t="shared" si="3"/>
        <v>0</v>
      </c>
      <c r="T1303" s="229" t="str">
        <f>IF($K1303="","",VLOOKUP($K1303,'Tong hop'!$A$10:$K$50000,10,0))</f>
        <v/>
      </c>
      <c r="U1303" s="230" t="str">
        <f>IF($K1303="","",VLOOKUP($K1303,'Tong hop'!$A$10:$K$50000,11,0))</f>
        <v/>
      </c>
      <c r="V1303" s="231">
        <f t="shared" si="4"/>
        <v>0</v>
      </c>
      <c r="W1303" s="231" t="str">
        <f t="shared" si="5"/>
        <v/>
      </c>
      <c r="X1303" s="231">
        <f t="shared" si="6"/>
        <v>0</v>
      </c>
      <c r="Y1303" s="231" t="str">
        <f t="shared" si="7"/>
        <v/>
      </c>
      <c r="Z1303" s="232" t="str">
        <f t="shared" si="8"/>
        <v/>
      </c>
    </row>
    <row r="1304" ht="15.75" customHeight="1">
      <c r="A1304" s="112"/>
      <c r="B1304" s="244"/>
      <c r="C1304" s="245"/>
      <c r="D1304" s="245"/>
      <c r="E1304" s="220" t="str">
        <f>IF($D1304="","",VLOOKUP($D1304,DMKH!$A$9:$D$50006,2,0))</f>
        <v/>
      </c>
      <c r="F1304" s="220" t="str">
        <f>IF($D1304="","",VLOOKUP($D1304,DMKH!$A$9:$D$50006,3,0))</f>
        <v/>
      </c>
      <c r="G1304" s="220" t="str">
        <f>IF($D1304="","",VLOOKUP($D1304,DMKH!$A$9:$D$50006,4,0))</f>
        <v/>
      </c>
      <c r="H1304" s="113"/>
      <c r="I1304" s="113"/>
      <c r="J1304" s="113"/>
      <c r="K1304" s="112"/>
      <c r="L1304" s="224" t="str">
        <f>IF($K1304="","",VLOOKUP($K1304,'Tong hop'!$A$10:$O$50000,2,0))</f>
        <v/>
      </c>
      <c r="M1304" s="225" t="str">
        <f>IF($K1304="","",VLOOKUP($K1304,'Tong hop'!$A$10:$O$50000,3,0))</f>
        <v/>
      </c>
      <c r="N1304" s="246"/>
      <c r="O1304" s="227" t="str">
        <f t="shared" si="2"/>
        <v/>
      </c>
      <c r="P1304" s="158"/>
      <c r="Q1304" s="247"/>
      <c r="R1304" s="229" t="str">
        <f>IF(LEFT(A1304,2)="PX",IF(K1304="",0,VLOOKUP(K1304,'Tong hop'!$N$10:$O$50000,2,0)),"")</f>
        <v/>
      </c>
      <c r="S1304" s="230">
        <f t="shared" si="3"/>
        <v>0</v>
      </c>
      <c r="T1304" s="229" t="str">
        <f>IF($K1304="","",VLOOKUP($K1304,'Tong hop'!$A$10:$K$50000,10,0))</f>
        <v/>
      </c>
      <c r="U1304" s="230" t="str">
        <f>IF($K1304="","",VLOOKUP($K1304,'Tong hop'!$A$10:$K$50000,11,0))</f>
        <v/>
      </c>
      <c r="V1304" s="231">
        <f t="shared" si="4"/>
        <v>0</v>
      </c>
      <c r="W1304" s="231" t="str">
        <f t="shared" si="5"/>
        <v/>
      </c>
      <c r="X1304" s="231">
        <f t="shared" si="6"/>
        <v>0</v>
      </c>
      <c r="Y1304" s="231" t="str">
        <f t="shared" si="7"/>
        <v/>
      </c>
      <c r="Z1304" s="232" t="str">
        <f t="shared" si="8"/>
        <v/>
      </c>
    </row>
    <row r="1305" ht="15.75" customHeight="1">
      <c r="A1305" s="112"/>
      <c r="B1305" s="244"/>
      <c r="C1305" s="245"/>
      <c r="D1305" s="245"/>
      <c r="E1305" s="220" t="str">
        <f>IF($D1305="","",VLOOKUP($D1305,DMKH!$A$9:$D$50006,2,0))</f>
        <v/>
      </c>
      <c r="F1305" s="220" t="str">
        <f>IF($D1305="","",VLOOKUP($D1305,DMKH!$A$9:$D$50006,3,0))</f>
        <v/>
      </c>
      <c r="G1305" s="220" t="str">
        <f>IF($D1305="","",VLOOKUP($D1305,DMKH!$A$9:$D$50006,4,0))</f>
        <v/>
      </c>
      <c r="H1305" s="113"/>
      <c r="I1305" s="113"/>
      <c r="J1305" s="113"/>
      <c r="K1305" s="112"/>
      <c r="L1305" s="224" t="str">
        <f>IF($K1305="","",VLOOKUP($K1305,'Tong hop'!$A$10:$O$50000,2,0))</f>
        <v/>
      </c>
      <c r="M1305" s="225" t="str">
        <f>IF($K1305="","",VLOOKUP($K1305,'Tong hop'!$A$10:$O$50000,3,0))</f>
        <v/>
      </c>
      <c r="N1305" s="246"/>
      <c r="O1305" s="227" t="str">
        <f t="shared" si="2"/>
        <v/>
      </c>
      <c r="P1305" s="158"/>
      <c r="Q1305" s="247"/>
      <c r="R1305" s="229" t="str">
        <f>IF(LEFT(A1305,2)="PX",IF(K1305="",0,VLOOKUP(K1305,'Tong hop'!$N$10:$O$50000,2,0)),"")</f>
        <v/>
      </c>
      <c r="S1305" s="230">
        <f t="shared" si="3"/>
        <v>0</v>
      </c>
      <c r="T1305" s="229" t="str">
        <f>IF($K1305="","",VLOOKUP($K1305,'Tong hop'!$A$10:$K$50000,10,0))</f>
        <v/>
      </c>
      <c r="U1305" s="230" t="str">
        <f>IF($K1305="","",VLOOKUP($K1305,'Tong hop'!$A$10:$K$50000,11,0))</f>
        <v/>
      </c>
      <c r="V1305" s="231">
        <f t="shared" si="4"/>
        <v>0</v>
      </c>
      <c r="W1305" s="231" t="str">
        <f t="shared" si="5"/>
        <v/>
      </c>
      <c r="X1305" s="231">
        <f t="shared" si="6"/>
        <v>0</v>
      </c>
      <c r="Y1305" s="231" t="str">
        <f t="shared" si="7"/>
        <v/>
      </c>
      <c r="Z1305" s="232" t="str">
        <f t="shared" si="8"/>
        <v/>
      </c>
    </row>
    <row r="1306" ht="15.75" customHeight="1">
      <c r="A1306" s="112"/>
      <c r="B1306" s="244"/>
      <c r="C1306" s="245"/>
      <c r="D1306" s="245"/>
      <c r="E1306" s="220" t="str">
        <f>IF($D1306="","",VLOOKUP($D1306,DMKH!$A$9:$D$50006,2,0))</f>
        <v/>
      </c>
      <c r="F1306" s="220" t="str">
        <f>IF($D1306="","",VLOOKUP($D1306,DMKH!$A$9:$D$50006,3,0))</f>
        <v/>
      </c>
      <c r="G1306" s="220" t="str">
        <f>IF($D1306="","",VLOOKUP($D1306,DMKH!$A$9:$D$50006,4,0))</f>
        <v/>
      </c>
      <c r="H1306" s="113"/>
      <c r="I1306" s="113"/>
      <c r="J1306" s="113"/>
      <c r="K1306" s="112"/>
      <c r="L1306" s="224" t="str">
        <f>IF($K1306="","",VLOOKUP($K1306,'Tong hop'!$A$10:$O$50000,2,0))</f>
        <v/>
      </c>
      <c r="M1306" s="225" t="str">
        <f>IF($K1306="","",VLOOKUP($K1306,'Tong hop'!$A$10:$O$50000,3,0))</f>
        <v/>
      </c>
      <c r="N1306" s="246"/>
      <c r="O1306" s="227" t="str">
        <f t="shared" si="2"/>
        <v/>
      </c>
      <c r="P1306" s="158"/>
      <c r="Q1306" s="247"/>
      <c r="R1306" s="229" t="str">
        <f>IF(LEFT(A1306,2)="PX",IF(K1306="",0,VLOOKUP(K1306,'Tong hop'!$N$10:$O$50000,2,0)),"")</f>
        <v/>
      </c>
      <c r="S1306" s="230">
        <f t="shared" si="3"/>
        <v>0</v>
      </c>
      <c r="T1306" s="229" t="str">
        <f>IF($K1306="","",VLOOKUP($K1306,'Tong hop'!$A$10:$K$50000,10,0))</f>
        <v/>
      </c>
      <c r="U1306" s="230" t="str">
        <f>IF($K1306="","",VLOOKUP($K1306,'Tong hop'!$A$10:$K$50000,11,0))</f>
        <v/>
      </c>
      <c r="V1306" s="231">
        <f t="shared" si="4"/>
        <v>0</v>
      </c>
      <c r="W1306" s="231" t="str">
        <f t="shared" si="5"/>
        <v/>
      </c>
      <c r="X1306" s="231">
        <f t="shared" si="6"/>
        <v>0</v>
      </c>
      <c r="Y1306" s="231" t="str">
        <f t="shared" si="7"/>
        <v/>
      </c>
      <c r="Z1306" s="232" t="str">
        <f t="shared" si="8"/>
        <v/>
      </c>
    </row>
    <row r="1307" ht="15.75" customHeight="1">
      <c r="A1307" s="112"/>
      <c r="B1307" s="244"/>
      <c r="C1307" s="245"/>
      <c r="D1307" s="245"/>
      <c r="E1307" s="220" t="str">
        <f>IF($D1307="","",VLOOKUP($D1307,DMKH!$A$9:$D$50006,2,0))</f>
        <v/>
      </c>
      <c r="F1307" s="220" t="str">
        <f>IF($D1307="","",VLOOKUP($D1307,DMKH!$A$9:$D$50006,3,0))</f>
        <v/>
      </c>
      <c r="G1307" s="220" t="str">
        <f>IF($D1307="","",VLOOKUP($D1307,DMKH!$A$9:$D$50006,4,0))</f>
        <v/>
      </c>
      <c r="H1307" s="113"/>
      <c r="I1307" s="113"/>
      <c r="J1307" s="113"/>
      <c r="K1307" s="112"/>
      <c r="L1307" s="224" t="str">
        <f>IF($K1307="","",VLOOKUP($K1307,'Tong hop'!$A$10:$O$50000,2,0))</f>
        <v/>
      </c>
      <c r="M1307" s="225" t="str">
        <f>IF($K1307="","",VLOOKUP($K1307,'Tong hop'!$A$10:$O$50000,3,0))</f>
        <v/>
      </c>
      <c r="N1307" s="246"/>
      <c r="O1307" s="227" t="str">
        <f t="shared" si="2"/>
        <v/>
      </c>
      <c r="P1307" s="158"/>
      <c r="Q1307" s="247"/>
      <c r="R1307" s="229" t="str">
        <f>IF(LEFT(A1307,2)="PX",IF(K1307="",0,VLOOKUP(K1307,'Tong hop'!$N$10:$O$50000,2,0)),"")</f>
        <v/>
      </c>
      <c r="S1307" s="230">
        <f t="shared" si="3"/>
        <v>0</v>
      </c>
      <c r="T1307" s="229" t="str">
        <f>IF($K1307="","",VLOOKUP($K1307,'Tong hop'!$A$10:$K$50000,10,0))</f>
        <v/>
      </c>
      <c r="U1307" s="230" t="str">
        <f>IF($K1307="","",VLOOKUP($K1307,'Tong hop'!$A$10:$K$50000,11,0))</f>
        <v/>
      </c>
      <c r="V1307" s="231">
        <f t="shared" si="4"/>
        <v>0</v>
      </c>
      <c r="W1307" s="231" t="str">
        <f t="shared" si="5"/>
        <v/>
      </c>
      <c r="X1307" s="231">
        <f t="shared" si="6"/>
        <v>0</v>
      </c>
      <c r="Y1307" s="231" t="str">
        <f t="shared" si="7"/>
        <v/>
      </c>
      <c r="Z1307" s="232" t="str">
        <f t="shared" si="8"/>
        <v/>
      </c>
    </row>
    <row r="1308" ht="15.75" customHeight="1">
      <c r="A1308" s="112"/>
      <c r="B1308" s="244"/>
      <c r="C1308" s="245"/>
      <c r="D1308" s="245"/>
      <c r="E1308" s="220" t="str">
        <f>IF($D1308="","",VLOOKUP($D1308,DMKH!$A$9:$D$50006,2,0))</f>
        <v/>
      </c>
      <c r="F1308" s="220" t="str">
        <f>IF($D1308="","",VLOOKUP($D1308,DMKH!$A$9:$D$50006,3,0))</f>
        <v/>
      </c>
      <c r="G1308" s="220" t="str">
        <f>IF($D1308="","",VLOOKUP($D1308,DMKH!$A$9:$D$50006,4,0))</f>
        <v/>
      </c>
      <c r="H1308" s="113"/>
      <c r="I1308" s="113"/>
      <c r="J1308" s="113"/>
      <c r="K1308" s="112"/>
      <c r="L1308" s="224" t="str">
        <f>IF($K1308="","",VLOOKUP($K1308,'Tong hop'!$A$10:$O$50000,2,0))</f>
        <v/>
      </c>
      <c r="M1308" s="225" t="str">
        <f>IF($K1308="","",VLOOKUP($K1308,'Tong hop'!$A$10:$O$50000,3,0))</f>
        <v/>
      </c>
      <c r="N1308" s="246"/>
      <c r="O1308" s="227" t="str">
        <f t="shared" si="2"/>
        <v/>
      </c>
      <c r="P1308" s="158"/>
      <c r="Q1308" s="247"/>
      <c r="R1308" s="229" t="str">
        <f>IF(LEFT(A1308,2)="PX",IF(K1308="",0,VLOOKUP(K1308,'Tong hop'!$N$10:$O$50000,2,0)),"")</f>
        <v/>
      </c>
      <c r="S1308" s="230">
        <f t="shared" si="3"/>
        <v>0</v>
      </c>
      <c r="T1308" s="229" t="str">
        <f>IF($K1308="","",VLOOKUP($K1308,'Tong hop'!$A$10:$K$50000,10,0))</f>
        <v/>
      </c>
      <c r="U1308" s="230" t="str">
        <f>IF($K1308="","",VLOOKUP($K1308,'Tong hop'!$A$10:$K$50000,11,0))</f>
        <v/>
      </c>
      <c r="V1308" s="231">
        <f t="shared" si="4"/>
        <v>0</v>
      </c>
      <c r="W1308" s="231" t="str">
        <f t="shared" si="5"/>
        <v/>
      </c>
      <c r="X1308" s="231">
        <f t="shared" si="6"/>
        <v>0</v>
      </c>
      <c r="Y1308" s="231" t="str">
        <f t="shared" si="7"/>
        <v/>
      </c>
      <c r="Z1308" s="232" t="str">
        <f t="shared" si="8"/>
        <v/>
      </c>
    </row>
    <row r="1309" ht="15.75" customHeight="1">
      <c r="A1309" s="112"/>
      <c r="B1309" s="244"/>
      <c r="C1309" s="245"/>
      <c r="D1309" s="245"/>
      <c r="E1309" s="220" t="str">
        <f>IF($D1309="","",VLOOKUP($D1309,DMKH!$A$9:$D$50006,2,0))</f>
        <v/>
      </c>
      <c r="F1309" s="220" t="str">
        <f>IF($D1309="","",VLOOKUP($D1309,DMKH!$A$9:$D$50006,3,0))</f>
        <v/>
      </c>
      <c r="G1309" s="220" t="str">
        <f>IF($D1309="","",VLOOKUP($D1309,DMKH!$A$9:$D$50006,4,0))</f>
        <v/>
      </c>
      <c r="H1309" s="113"/>
      <c r="I1309" s="113"/>
      <c r="J1309" s="113"/>
      <c r="K1309" s="112"/>
      <c r="L1309" s="224" t="str">
        <f>IF($K1309="","",VLOOKUP($K1309,'Tong hop'!$A$10:$O$50000,2,0))</f>
        <v/>
      </c>
      <c r="M1309" s="225" t="str">
        <f>IF($K1309="","",VLOOKUP($K1309,'Tong hop'!$A$10:$O$50000,3,0))</f>
        <v/>
      </c>
      <c r="N1309" s="246"/>
      <c r="O1309" s="227" t="str">
        <f t="shared" si="2"/>
        <v/>
      </c>
      <c r="P1309" s="158"/>
      <c r="Q1309" s="247"/>
      <c r="R1309" s="229" t="str">
        <f>IF(LEFT(A1309,2)="PX",IF(K1309="",0,VLOOKUP(K1309,'Tong hop'!$N$10:$O$50000,2,0)),"")</f>
        <v/>
      </c>
      <c r="S1309" s="230">
        <f t="shared" si="3"/>
        <v>0</v>
      </c>
      <c r="T1309" s="229" t="str">
        <f>IF($K1309="","",VLOOKUP($K1309,'Tong hop'!$A$10:$K$50000,10,0))</f>
        <v/>
      </c>
      <c r="U1309" s="230" t="str">
        <f>IF($K1309="","",VLOOKUP($K1309,'Tong hop'!$A$10:$K$50000,11,0))</f>
        <v/>
      </c>
      <c r="V1309" s="231">
        <f t="shared" si="4"/>
        <v>0</v>
      </c>
      <c r="W1309" s="231" t="str">
        <f t="shared" si="5"/>
        <v/>
      </c>
      <c r="X1309" s="231">
        <f t="shared" si="6"/>
        <v>0</v>
      </c>
      <c r="Y1309" s="231" t="str">
        <f t="shared" si="7"/>
        <v/>
      </c>
      <c r="Z1309" s="232" t="str">
        <f t="shared" si="8"/>
        <v/>
      </c>
    </row>
    <row r="1310" ht="15.75" customHeight="1">
      <c r="A1310" s="112"/>
      <c r="B1310" s="244"/>
      <c r="C1310" s="245"/>
      <c r="D1310" s="245"/>
      <c r="E1310" s="220" t="str">
        <f>IF($D1310="","",VLOOKUP($D1310,DMKH!$A$9:$D$50006,2,0))</f>
        <v/>
      </c>
      <c r="F1310" s="220" t="str">
        <f>IF($D1310="","",VLOOKUP($D1310,DMKH!$A$9:$D$50006,3,0))</f>
        <v/>
      </c>
      <c r="G1310" s="220" t="str">
        <f>IF($D1310="","",VLOOKUP($D1310,DMKH!$A$9:$D$50006,4,0))</f>
        <v/>
      </c>
      <c r="H1310" s="113"/>
      <c r="I1310" s="113"/>
      <c r="J1310" s="113"/>
      <c r="K1310" s="112"/>
      <c r="L1310" s="224" t="str">
        <f>IF($K1310="","",VLOOKUP($K1310,'Tong hop'!$A$10:$O$50000,2,0))</f>
        <v/>
      </c>
      <c r="M1310" s="225" t="str">
        <f>IF($K1310="","",VLOOKUP($K1310,'Tong hop'!$A$10:$O$50000,3,0))</f>
        <v/>
      </c>
      <c r="N1310" s="246"/>
      <c r="O1310" s="227" t="str">
        <f t="shared" si="2"/>
        <v/>
      </c>
      <c r="P1310" s="158"/>
      <c r="Q1310" s="247"/>
      <c r="R1310" s="229" t="str">
        <f>IF(LEFT(A1310,2)="PX",IF(K1310="",0,VLOOKUP(K1310,'Tong hop'!$N$10:$O$50000,2,0)),"")</f>
        <v/>
      </c>
      <c r="S1310" s="230">
        <f t="shared" si="3"/>
        <v>0</v>
      </c>
      <c r="T1310" s="229" t="str">
        <f>IF($K1310="","",VLOOKUP($K1310,'Tong hop'!$A$10:$K$50000,10,0))</f>
        <v/>
      </c>
      <c r="U1310" s="230" t="str">
        <f>IF($K1310="","",VLOOKUP($K1310,'Tong hop'!$A$10:$K$50000,11,0))</f>
        <v/>
      </c>
      <c r="V1310" s="231">
        <f t="shared" si="4"/>
        <v>0</v>
      </c>
      <c r="W1310" s="231" t="str">
        <f t="shared" si="5"/>
        <v/>
      </c>
      <c r="X1310" s="231">
        <f t="shared" si="6"/>
        <v>0</v>
      </c>
      <c r="Y1310" s="231" t="str">
        <f t="shared" si="7"/>
        <v/>
      </c>
      <c r="Z1310" s="232" t="str">
        <f t="shared" si="8"/>
        <v/>
      </c>
    </row>
    <row r="1311" ht="15.75" customHeight="1">
      <c r="A1311" s="112"/>
      <c r="B1311" s="244"/>
      <c r="C1311" s="245"/>
      <c r="D1311" s="245"/>
      <c r="E1311" s="220" t="str">
        <f>IF($D1311="","",VLOOKUP($D1311,DMKH!$A$9:$D$50006,2,0))</f>
        <v/>
      </c>
      <c r="F1311" s="220" t="str">
        <f>IF($D1311="","",VLOOKUP($D1311,DMKH!$A$9:$D$50006,3,0))</f>
        <v/>
      </c>
      <c r="G1311" s="220" t="str">
        <f>IF($D1311="","",VLOOKUP($D1311,DMKH!$A$9:$D$50006,4,0))</f>
        <v/>
      </c>
      <c r="H1311" s="113"/>
      <c r="I1311" s="113"/>
      <c r="J1311" s="113"/>
      <c r="K1311" s="112"/>
      <c r="L1311" s="224" t="str">
        <f>IF($K1311="","",VLOOKUP($K1311,'Tong hop'!$A$10:$O$50000,2,0))</f>
        <v/>
      </c>
      <c r="M1311" s="225" t="str">
        <f>IF($K1311="","",VLOOKUP($K1311,'Tong hop'!$A$10:$O$50000,3,0))</f>
        <v/>
      </c>
      <c r="N1311" s="246"/>
      <c r="O1311" s="227" t="str">
        <f t="shared" si="2"/>
        <v/>
      </c>
      <c r="P1311" s="158"/>
      <c r="Q1311" s="247"/>
      <c r="R1311" s="229" t="str">
        <f>IF(LEFT(A1311,2)="PX",IF(K1311="",0,VLOOKUP(K1311,'Tong hop'!$N$10:$O$50000,2,0)),"")</f>
        <v/>
      </c>
      <c r="S1311" s="230">
        <f t="shared" si="3"/>
        <v>0</v>
      </c>
      <c r="T1311" s="229" t="str">
        <f>IF($K1311="","",VLOOKUP($K1311,'Tong hop'!$A$10:$K$50000,10,0))</f>
        <v/>
      </c>
      <c r="U1311" s="230" t="str">
        <f>IF($K1311="","",VLOOKUP($K1311,'Tong hop'!$A$10:$K$50000,11,0))</f>
        <v/>
      </c>
      <c r="V1311" s="231">
        <f t="shared" si="4"/>
        <v>0</v>
      </c>
      <c r="W1311" s="231" t="str">
        <f t="shared" si="5"/>
        <v/>
      </c>
      <c r="X1311" s="231">
        <f t="shared" si="6"/>
        <v>0</v>
      </c>
      <c r="Y1311" s="231" t="str">
        <f t="shared" si="7"/>
        <v/>
      </c>
      <c r="Z1311" s="232" t="str">
        <f t="shared" si="8"/>
        <v/>
      </c>
    </row>
    <row r="1312" ht="15.75" customHeight="1">
      <c r="A1312" s="112"/>
      <c r="B1312" s="244"/>
      <c r="C1312" s="245"/>
      <c r="D1312" s="245"/>
      <c r="E1312" s="220" t="str">
        <f>IF($D1312="","",VLOOKUP($D1312,DMKH!$A$9:$D$50006,2,0))</f>
        <v/>
      </c>
      <c r="F1312" s="220" t="str">
        <f>IF($D1312="","",VLOOKUP($D1312,DMKH!$A$9:$D$50006,3,0))</f>
        <v/>
      </c>
      <c r="G1312" s="220" t="str">
        <f>IF($D1312="","",VLOOKUP($D1312,DMKH!$A$9:$D$50006,4,0))</f>
        <v/>
      </c>
      <c r="H1312" s="113"/>
      <c r="I1312" s="113"/>
      <c r="J1312" s="113"/>
      <c r="K1312" s="112"/>
      <c r="L1312" s="224" t="str">
        <f>IF($K1312="","",VLOOKUP($K1312,'Tong hop'!$A$10:$O$50000,2,0))</f>
        <v/>
      </c>
      <c r="M1312" s="225" t="str">
        <f>IF($K1312="","",VLOOKUP($K1312,'Tong hop'!$A$10:$O$50000,3,0))</f>
        <v/>
      </c>
      <c r="N1312" s="246"/>
      <c r="O1312" s="227" t="str">
        <f t="shared" si="2"/>
        <v/>
      </c>
      <c r="P1312" s="158"/>
      <c r="Q1312" s="247"/>
      <c r="R1312" s="229" t="str">
        <f>IF(LEFT(A1312,2)="PX",IF(K1312="",0,VLOOKUP(K1312,'Tong hop'!$N$10:$O$50000,2,0)),"")</f>
        <v/>
      </c>
      <c r="S1312" s="230">
        <f t="shared" si="3"/>
        <v>0</v>
      </c>
      <c r="T1312" s="229" t="str">
        <f>IF($K1312="","",VLOOKUP($K1312,'Tong hop'!$A$10:$K$50000,10,0))</f>
        <v/>
      </c>
      <c r="U1312" s="230" t="str">
        <f>IF($K1312="","",VLOOKUP($K1312,'Tong hop'!$A$10:$K$50000,11,0))</f>
        <v/>
      </c>
      <c r="V1312" s="231">
        <f t="shared" si="4"/>
        <v>0</v>
      </c>
      <c r="W1312" s="231" t="str">
        <f t="shared" si="5"/>
        <v/>
      </c>
      <c r="X1312" s="231">
        <f t="shared" si="6"/>
        <v>0</v>
      </c>
      <c r="Y1312" s="231" t="str">
        <f t="shared" si="7"/>
        <v/>
      </c>
      <c r="Z1312" s="232" t="str">
        <f t="shared" si="8"/>
        <v/>
      </c>
    </row>
    <row r="1313" ht="15.75" customHeight="1">
      <c r="A1313" s="112"/>
      <c r="B1313" s="244"/>
      <c r="C1313" s="245"/>
      <c r="D1313" s="245"/>
      <c r="E1313" s="220" t="str">
        <f>IF($D1313="","",VLOOKUP($D1313,DMKH!$A$9:$D$50006,2,0))</f>
        <v/>
      </c>
      <c r="F1313" s="220" t="str">
        <f>IF($D1313="","",VLOOKUP($D1313,DMKH!$A$9:$D$50006,3,0))</f>
        <v/>
      </c>
      <c r="G1313" s="220" t="str">
        <f>IF($D1313="","",VLOOKUP($D1313,DMKH!$A$9:$D$50006,4,0))</f>
        <v/>
      </c>
      <c r="H1313" s="113"/>
      <c r="I1313" s="113"/>
      <c r="J1313" s="113"/>
      <c r="K1313" s="112"/>
      <c r="L1313" s="224" t="str">
        <f>IF($K1313="","",VLOOKUP($K1313,'Tong hop'!$A$10:$O$50000,2,0))</f>
        <v/>
      </c>
      <c r="M1313" s="225" t="str">
        <f>IF($K1313="","",VLOOKUP($K1313,'Tong hop'!$A$10:$O$50000,3,0))</f>
        <v/>
      </c>
      <c r="N1313" s="246"/>
      <c r="O1313" s="227" t="str">
        <f t="shared" si="2"/>
        <v/>
      </c>
      <c r="P1313" s="158"/>
      <c r="Q1313" s="247"/>
      <c r="R1313" s="229" t="str">
        <f>IF(LEFT(A1313,2)="PX",IF(K1313="",0,VLOOKUP(K1313,'Tong hop'!$N$10:$O$50000,2,0)),"")</f>
        <v/>
      </c>
      <c r="S1313" s="230">
        <f t="shared" si="3"/>
        <v>0</v>
      </c>
      <c r="T1313" s="229" t="str">
        <f>IF($K1313="","",VLOOKUP($K1313,'Tong hop'!$A$10:$K$50000,10,0))</f>
        <v/>
      </c>
      <c r="U1313" s="230" t="str">
        <f>IF($K1313="","",VLOOKUP($K1313,'Tong hop'!$A$10:$K$50000,11,0))</f>
        <v/>
      </c>
      <c r="V1313" s="231">
        <f t="shared" si="4"/>
        <v>0</v>
      </c>
      <c r="W1313" s="231" t="str">
        <f t="shared" si="5"/>
        <v/>
      </c>
      <c r="X1313" s="231">
        <f t="shared" si="6"/>
        <v>0</v>
      </c>
      <c r="Y1313" s="231" t="str">
        <f t="shared" si="7"/>
        <v/>
      </c>
      <c r="Z1313" s="232" t="str">
        <f t="shared" si="8"/>
        <v/>
      </c>
    </row>
    <row r="1314" ht="15.75" customHeight="1">
      <c r="A1314" s="112"/>
      <c r="B1314" s="244"/>
      <c r="C1314" s="245"/>
      <c r="D1314" s="245"/>
      <c r="E1314" s="220" t="str">
        <f>IF($D1314="","",VLOOKUP($D1314,DMKH!$A$9:$D$50006,2,0))</f>
        <v/>
      </c>
      <c r="F1314" s="220" t="str">
        <f>IF($D1314="","",VLOOKUP($D1314,DMKH!$A$9:$D$50006,3,0))</f>
        <v/>
      </c>
      <c r="G1314" s="220" t="str">
        <f>IF($D1314="","",VLOOKUP($D1314,DMKH!$A$9:$D$50006,4,0))</f>
        <v/>
      </c>
      <c r="H1314" s="113"/>
      <c r="I1314" s="113"/>
      <c r="J1314" s="113"/>
      <c r="K1314" s="112"/>
      <c r="L1314" s="224" t="str">
        <f>IF($K1314="","",VLOOKUP($K1314,'Tong hop'!$A$10:$O$50000,2,0))</f>
        <v/>
      </c>
      <c r="M1314" s="225" t="str">
        <f>IF($K1314="","",VLOOKUP($K1314,'Tong hop'!$A$10:$O$50000,3,0))</f>
        <v/>
      </c>
      <c r="N1314" s="246"/>
      <c r="O1314" s="227" t="str">
        <f t="shared" si="2"/>
        <v/>
      </c>
      <c r="P1314" s="158"/>
      <c r="Q1314" s="247"/>
      <c r="R1314" s="229" t="str">
        <f>IF(LEFT(A1314,2)="PX",IF(K1314="",0,VLOOKUP(K1314,'Tong hop'!$N$10:$O$50000,2,0)),"")</f>
        <v/>
      </c>
      <c r="S1314" s="230">
        <f t="shared" si="3"/>
        <v>0</v>
      </c>
      <c r="T1314" s="229" t="str">
        <f>IF($K1314="","",VLOOKUP($K1314,'Tong hop'!$A$10:$K$50000,10,0))</f>
        <v/>
      </c>
      <c r="U1314" s="230" t="str">
        <f>IF($K1314="","",VLOOKUP($K1314,'Tong hop'!$A$10:$K$50000,11,0))</f>
        <v/>
      </c>
      <c r="V1314" s="231">
        <f t="shared" si="4"/>
        <v>0</v>
      </c>
      <c r="W1314" s="231" t="str">
        <f t="shared" si="5"/>
        <v/>
      </c>
      <c r="X1314" s="231">
        <f t="shared" si="6"/>
        <v>0</v>
      </c>
      <c r="Y1314" s="231" t="str">
        <f t="shared" si="7"/>
        <v/>
      </c>
      <c r="Z1314" s="232" t="str">
        <f t="shared" si="8"/>
        <v/>
      </c>
    </row>
    <row r="1315" ht="15.75" customHeight="1">
      <c r="A1315" s="112"/>
      <c r="B1315" s="244"/>
      <c r="C1315" s="245"/>
      <c r="D1315" s="245"/>
      <c r="E1315" s="220" t="str">
        <f>IF($D1315="","",VLOOKUP($D1315,DMKH!$A$9:$D$50006,2,0))</f>
        <v/>
      </c>
      <c r="F1315" s="220" t="str">
        <f>IF($D1315="","",VLOOKUP($D1315,DMKH!$A$9:$D$50006,3,0))</f>
        <v/>
      </c>
      <c r="G1315" s="220" t="str">
        <f>IF($D1315="","",VLOOKUP($D1315,DMKH!$A$9:$D$50006,4,0))</f>
        <v/>
      </c>
      <c r="H1315" s="113"/>
      <c r="I1315" s="113"/>
      <c r="J1315" s="113"/>
      <c r="K1315" s="112"/>
      <c r="L1315" s="224" t="str">
        <f>IF($K1315="","",VLOOKUP($K1315,'Tong hop'!$A$10:$O$50000,2,0))</f>
        <v/>
      </c>
      <c r="M1315" s="225" t="str">
        <f>IF($K1315="","",VLOOKUP($K1315,'Tong hop'!$A$10:$O$50000,3,0))</f>
        <v/>
      </c>
      <c r="N1315" s="246"/>
      <c r="O1315" s="227" t="str">
        <f t="shared" si="2"/>
        <v/>
      </c>
      <c r="P1315" s="158"/>
      <c r="Q1315" s="247"/>
      <c r="R1315" s="229" t="str">
        <f>IF(LEFT(A1315,2)="PX",IF(K1315="",0,VLOOKUP(K1315,'Tong hop'!$N$10:$O$50000,2,0)),"")</f>
        <v/>
      </c>
      <c r="S1315" s="230">
        <f t="shared" si="3"/>
        <v>0</v>
      </c>
      <c r="T1315" s="229" t="str">
        <f>IF($K1315="","",VLOOKUP($K1315,'Tong hop'!$A$10:$K$50000,10,0))</f>
        <v/>
      </c>
      <c r="U1315" s="230" t="str">
        <f>IF($K1315="","",VLOOKUP($K1315,'Tong hop'!$A$10:$K$50000,11,0))</f>
        <v/>
      </c>
      <c r="V1315" s="231">
        <f t="shared" si="4"/>
        <v>0</v>
      </c>
      <c r="W1315" s="231" t="str">
        <f t="shared" si="5"/>
        <v/>
      </c>
      <c r="X1315" s="231">
        <f t="shared" si="6"/>
        <v>0</v>
      </c>
      <c r="Y1315" s="231" t="str">
        <f t="shared" si="7"/>
        <v/>
      </c>
      <c r="Z1315" s="232" t="str">
        <f t="shared" si="8"/>
        <v/>
      </c>
    </row>
    <row r="1316" ht="15.75" customHeight="1">
      <c r="A1316" s="112"/>
      <c r="B1316" s="244"/>
      <c r="C1316" s="245"/>
      <c r="D1316" s="245"/>
      <c r="E1316" s="220" t="str">
        <f>IF($D1316="","",VLOOKUP($D1316,DMKH!$A$9:$D$50006,2,0))</f>
        <v/>
      </c>
      <c r="F1316" s="220" t="str">
        <f>IF($D1316="","",VLOOKUP($D1316,DMKH!$A$9:$D$50006,3,0))</f>
        <v/>
      </c>
      <c r="G1316" s="220" t="str">
        <f>IF($D1316="","",VLOOKUP($D1316,DMKH!$A$9:$D$50006,4,0))</f>
        <v/>
      </c>
      <c r="H1316" s="113"/>
      <c r="I1316" s="113"/>
      <c r="J1316" s="113"/>
      <c r="K1316" s="112"/>
      <c r="L1316" s="224" t="str">
        <f>IF($K1316="","",VLOOKUP($K1316,'Tong hop'!$A$10:$O$50000,2,0))</f>
        <v/>
      </c>
      <c r="M1316" s="225" t="str">
        <f>IF($K1316="","",VLOOKUP($K1316,'Tong hop'!$A$10:$O$50000,3,0))</f>
        <v/>
      </c>
      <c r="N1316" s="246"/>
      <c r="O1316" s="227" t="str">
        <f t="shared" si="2"/>
        <v/>
      </c>
      <c r="P1316" s="158"/>
      <c r="Q1316" s="247"/>
      <c r="R1316" s="229" t="str">
        <f>IF(LEFT(A1316,2)="PX",IF(K1316="",0,VLOOKUP(K1316,'Tong hop'!$N$10:$O$50000,2,0)),"")</f>
        <v/>
      </c>
      <c r="S1316" s="230">
        <f t="shared" si="3"/>
        <v>0</v>
      </c>
      <c r="T1316" s="229" t="str">
        <f>IF($K1316="","",VLOOKUP($K1316,'Tong hop'!$A$10:$K$50000,10,0))</f>
        <v/>
      </c>
      <c r="U1316" s="230" t="str">
        <f>IF($K1316="","",VLOOKUP($K1316,'Tong hop'!$A$10:$K$50000,11,0))</f>
        <v/>
      </c>
      <c r="V1316" s="231">
        <f t="shared" si="4"/>
        <v>0</v>
      </c>
      <c r="W1316" s="231" t="str">
        <f t="shared" si="5"/>
        <v/>
      </c>
      <c r="X1316" s="231">
        <f t="shared" si="6"/>
        <v>0</v>
      </c>
      <c r="Y1316" s="231" t="str">
        <f t="shared" si="7"/>
        <v/>
      </c>
      <c r="Z1316" s="232" t="str">
        <f t="shared" si="8"/>
        <v/>
      </c>
    </row>
    <row r="1317" ht="15.75" customHeight="1">
      <c r="A1317" s="112"/>
      <c r="B1317" s="244"/>
      <c r="C1317" s="245"/>
      <c r="D1317" s="245"/>
      <c r="E1317" s="220" t="str">
        <f>IF($D1317="","",VLOOKUP($D1317,DMKH!$A$9:$D$50006,2,0))</f>
        <v/>
      </c>
      <c r="F1317" s="220" t="str">
        <f>IF($D1317="","",VLOOKUP($D1317,DMKH!$A$9:$D$50006,3,0))</f>
        <v/>
      </c>
      <c r="G1317" s="220" t="str">
        <f>IF($D1317="","",VLOOKUP($D1317,DMKH!$A$9:$D$50006,4,0))</f>
        <v/>
      </c>
      <c r="H1317" s="113"/>
      <c r="I1317" s="113"/>
      <c r="J1317" s="113"/>
      <c r="K1317" s="112"/>
      <c r="L1317" s="224" t="str">
        <f>IF($K1317="","",VLOOKUP($K1317,'Tong hop'!$A$10:$O$50000,2,0))</f>
        <v/>
      </c>
      <c r="M1317" s="225" t="str">
        <f>IF($K1317="","",VLOOKUP($K1317,'Tong hop'!$A$10:$O$50000,3,0))</f>
        <v/>
      </c>
      <c r="N1317" s="246"/>
      <c r="O1317" s="227" t="str">
        <f t="shared" si="2"/>
        <v/>
      </c>
      <c r="P1317" s="158"/>
      <c r="Q1317" s="247"/>
      <c r="R1317" s="229" t="str">
        <f>IF(LEFT(A1317,2)="PX",IF(K1317="",0,VLOOKUP(K1317,'Tong hop'!$N$10:$O$50000,2,0)),"")</f>
        <v/>
      </c>
      <c r="S1317" s="230">
        <f t="shared" si="3"/>
        <v>0</v>
      </c>
      <c r="T1317" s="229" t="str">
        <f>IF($K1317="","",VLOOKUP($K1317,'Tong hop'!$A$10:$K$50000,10,0))</f>
        <v/>
      </c>
      <c r="U1317" s="230" t="str">
        <f>IF($K1317="","",VLOOKUP($K1317,'Tong hop'!$A$10:$K$50000,11,0))</f>
        <v/>
      </c>
      <c r="V1317" s="231">
        <f t="shared" si="4"/>
        <v>0</v>
      </c>
      <c r="W1317" s="231" t="str">
        <f t="shared" si="5"/>
        <v/>
      </c>
      <c r="X1317" s="231">
        <f t="shared" si="6"/>
        <v>0</v>
      </c>
      <c r="Y1317" s="231" t="str">
        <f t="shared" si="7"/>
        <v/>
      </c>
      <c r="Z1317" s="232" t="str">
        <f t="shared" si="8"/>
        <v/>
      </c>
    </row>
    <row r="1318" ht="15.75" customHeight="1">
      <c r="A1318" s="112"/>
      <c r="B1318" s="244"/>
      <c r="C1318" s="245"/>
      <c r="D1318" s="245"/>
      <c r="E1318" s="220" t="str">
        <f>IF($D1318="","",VLOOKUP($D1318,DMKH!$A$9:$D$50006,2,0))</f>
        <v/>
      </c>
      <c r="F1318" s="220" t="str">
        <f>IF($D1318="","",VLOOKUP($D1318,DMKH!$A$9:$D$50006,3,0))</f>
        <v/>
      </c>
      <c r="G1318" s="220" t="str">
        <f>IF($D1318="","",VLOOKUP($D1318,DMKH!$A$9:$D$50006,4,0))</f>
        <v/>
      </c>
      <c r="H1318" s="113"/>
      <c r="I1318" s="113"/>
      <c r="J1318" s="113"/>
      <c r="K1318" s="112"/>
      <c r="L1318" s="224" t="str">
        <f>IF($K1318="","",VLOOKUP($K1318,'Tong hop'!$A$10:$O$50000,2,0))</f>
        <v/>
      </c>
      <c r="M1318" s="225" t="str">
        <f>IF($K1318="","",VLOOKUP($K1318,'Tong hop'!$A$10:$O$50000,3,0))</f>
        <v/>
      </c>
      <c r="N1318" s="246"/>
      <c r="O1318" s="227" t="str">
        <f t="shared" si="2"/>
        <v/>
      </c>
      <c r="P1318" s="158"/>
      <c r="Q1318" s="247"/>
      <c r="R1318" s="229" t="str">
        <f>IF(LEFT(A1318,2)="PX",IF(K1318="",0,VLOOKUP(K1318,'Tong hop'!$N$10:$O$50000,2,0)),"")</f>
        <v/>
      </c>
      <c r="S1318" s="230">
        <f t="shared" si="3"/>
        <v>0</v>
      </c>
      <c r="T1318" s="229" t="str">
        <f>IF($K1318="","",VLOOKUP($K1318,'Tong hop'!$A$10:$K$50000,10,0))</f>
        <v/>
      </c>
      <c r="U1318" s="230" t="str">
        <f>IF($K1318="","",VLOOKUP($K1318,'Tong hop'!$A$10:$K$50000,11,0))</f>
        <v/>
      </c>
      <c r="V1318" s="231">
        <f t="shared" si="4"/>
        <v>0</v>
      </c>
      <c r="W1318" s="231" t="str">
        <f t="shared" si="5"/>
        <v/>
      </c>
      <c r="X1318" s="231">
        <f t="shared" si="6"/>
        <v>0</v>
      </c>
      <c r="Y1318" s="231" t="str">
        <f t="shared" si="7"/>
        <v/>
      </c>
      <c r="Z1318" s="232" t="str">
        <f t="shared" si="8"/>
        <v/>
      </c>
    </row>
    <row r="1319" ht="15.75" customHeight="1">
      <c r="A1319" s="112"/>
      <c r="B1319" s="244"/>
      <c r="C1319" s="245"/>
      <c r="D1319" s="245"/>
      <c r="E1319" s="220" t="str">
        <f>IF($D1319="","",VLOOKUP($D1319,DMKH!$A$9:$D$50006,2,0))</f>
        <v/>
      </c>
      <c r="F1319" s="220" t="str">
        <f>IF($D1319="","",VLOOKUP($D1319,DMKH!$A$9:$D$50006,3,0))</f>
        <v/>
      </c>
      <c r="G1319" s="220" t="str">
        <f>IF($D1319="","",VLOOKUP($D1319,DMKH!$A$9:$D$50006,4,0))</f>
        <v/>
      </c>
      <c r="H1319" s="113"/>
      <c r="I1319" s="113"/>
      <c r="J1319" s="113"/>
      <c r="K1319" s="112"/>
      <c r="L1319" s="224" t="str">
        <f>IF($K1319="","",VLOOKUP($K1319,'Tong hop'!$A$10:$O$50000,2,0))</f>
        <v/>
      </c>
      <c r="M1319" s="225" t="str">
        <f>IF($K1319="","",VLOOKUP($K1319,'Tong hop'!$A$10:$O$50000,3,0))</f>
        <v/>
      </c>
      <c r="N1319" s="246"/>
      <c r="O1319" s="227" t="str">
        <f t="shared" si="2"/>
        <v/>
      </c>
      <c r="P1319" s="158"/>
      <c r="Q1319" s="247"/>
      <c r="R1319" s="229" t="str">
        <f>IF(LEFT(A1319,2)="PX",IF(K1319="",0,VLOOKUP(K1319,'Tong hop'!$N$10:$O$50000,2,0)),"")</f>
        <v/>
      </c>
      <c r="S1319" s="230">
        <f t="shared" si="3"/>
        <v>0</v>
      </c>
      <c r="T1319" s="229" t="str">
        <f>IF($K1319="","",VLOOKUP($K1319,'Tong hop'!$A$10:$K$50000,10,0))</f>
        <v/>
      </c>
      <c r="U1319" s="230" t="str">
        <f>IF($K1319="","",VLOOKUP($K1319,'Tong hop'!$A$10:$K$50000,11,0))</f>
        <v/>
      </c>
      <c r="V1319" s="231">
        <f t="shared" si="4"/>
        <v>0</v>
      </c>
      <c r="W1319" s="231" t="str">
        <f t="shared" si="5"/>
        <v/>
      </c>
      <c r="X1319" s="231">
        <f t="shared" si="6"/>
        <v>0</v>
      </c>
      <c r="Y1319" s="231" t="str">
        <f t="shared" si="7"/>
        <v/>
      </c>
      <c r="Z1319" s="232" t="str">
        <f t="shared" si="8"/>
        <v/>
      </c>
    </row>
    <row r="1320" ht="15.75" customHeight="1">
      <c r="A1320" s="112"/>
      <c r="B1320" s="244"/>
      <c r="C1320" s="245"/>
      <c r="D1320" s="245"/>
      <c r="E1320" s="220" t="str">
        <f>IF($D1320="","",VLOOKUP($D1320,DMKH!$A$9:$D$50006,2,0))</f>
        <v/>
      </c>
      <c r="F1320" s="220" t="str">
        <f>IF($D1320="","",VLOOKUP($D1320,DMKH!$A$9:$D$50006,3,0))</f>
        <v/>
      </c>
      <c r="G1320" s="220" t="str">
        <f>IF($D1320="","",VLOOKUP($D1320,DMKH!$A$9:$D$50006,4,0))</f>
        <v/>
      </c>
      <c r="H1320" s="113"/>
      <c r="I1320" s="113"/>
      <c r="J1320" s="113"/>
      <c r="K1320" s="112"/>
      <c r="L1320" s="224" t="str">
        <f>IF($K1320="","",VLOOKUP($K1320,'Tong hop'!$A$10:$O$50000,2,0))</f>
        <v/>
      </c>
      <c r="M1320" s="225" t="str">
        <f>IF($K1320="","",VLOOKUP($K1320,'Tong hop'!$A$10:$O$50000,3,0))</f>
        <v/>
      </c>
      <c r="N1320" s="246"/>
      <c r="O1320" s="227" t="str">
        <f t="shared" si="2"/>
        <v/>
      </c>
      <c r="P1320" s="158"/>
      <c r="Q1320" s="247"/>
      <c r="R1320" s="229" t="str">
        <f>IF(LEFT(A1320,2)="PX",IF(K1320="",0,VLOOKUP(K1320,'Tong hop'!$N$10:$O$50000,2,0)),"")</f>
        <v/>
      </c>
      <c r="S1320" s="230">
        <f t="shared" si="3"/>
        <v>0</v>
      </c>
      <c r="T1320" s="229" t="str">
        <f>IF($K1320="","",VLOOKUP($K1320,'Tong hop'!$A$10:$K$50000,10,0))</f>
        <v/>
      </c>
      <c r="U1320" s="230" t="str">
        <f>IF($K1320="","",VLOOKUP($K1320,'Tong hop'!$A$10:$K$50000,11,0))</f>
        <v/>
      </c>
      <c r="V1320" s="231">
        <f t="shared" si="4"/>
        <v>0</v>
      </c>
      <c r="W1320" s="231" t="str">
        <f t="shared" si="5"/>
        <v/>
      </c>
      <c r="X1320" s="231">
        <f t="shared" si="6"/>
        <v>0</v>
      </c>
      <c r="Y1320" s="231" t="str">
        <f t="shared" si="7"/>
        <v/>
      </c>
      <c r="Z1320" s="232" t="str">
        <f t="shared" si="8"/>
        <v/>
      </c>
    </row>
    <row r="1321" ht="15.75" customHeight="1">
      <c r="A1321" s="112"/>
      <c r="B1321" s="244"/>
      <c r="C1321" s="245"/>
      <c r="D1321" s="245"/>
      <c r="E1321" s="220" t="str">
        <f>IF($D1321="","",VLOOKUP($D1321,DMKH!$A$9:$D$50006,2,0))</f>
        <v/>
      </c>
      <c r="F1321" s="220" t="str">
        <f>IF($D1321="","",VLOOKUP($D1321,DMKH!$A$9:$D$50006,3,0))</f>
        <v/>
      </c>
      <c r="G1321" s="220" t="str">
        <f>IF($D1321="","",VLOOKUP($D1321,DMKH!$A$9:$D$50006,4,0))</f>
        <v/>
      </c>
      <c r="H1321" s="113"/>
      <c r="I1321" s="113"/>
      <c r="J1321" s="113"/>
      <c r="K1321" s="112"/>
      <c r="L1321" s="224" t="str">
        <f>IF($K1321="","",VLOOKUP($K1321,'Tong hop'!$A$10:$O$50000,2,0))</f>
        <v/>
      </c>
      <c r="M1321" s="225" t="str">
        <f>IF($K1321="","",VLOOKUP($K1321,'Tong hop'!$A$10:$O$50000,3,0))</f>
        <v/>
      </c>
      <c r="N1321" s="246"/>
      <c r="O1321" s="227" t="str">
        <f t="shared" si="2"/>
        <v/>
      </c>
      <c r="P1321" s="158"/>
      <c r="Q1321" s="247"/>
      <c r="R1321" s="229" t="str">
        <f>IF(LEFT(A1321,2)="PX",IF(K1321="",0,VLOOKUP(K1321,'Tong hop'!$N$10:$O$50000,2,0)),"")</f>
        <v/>
      </c>
      <c r="S1321" s="230">
        <f t="shared" si="3"/>
        <v>0</v>
      </c>
      <c r="T1321" s="229" t="str">
        <f>IF($K1321="","",VLOOKUP($K1321,'Tong hop'!$A$10:$K$50000,10,0))</f>
        <v/>
      </c>
      <c r="U1321" s="230" t="str">
        <f>IF($K1321="","",VLOOKUP($K1321,'Tong hop'!$A$10:$K$50000,11,0))</f>
        <v/>
      </c>
      <c r="V1321" s="231">
        <f t="shared" si="4"/>
        <v>0</v>
      </c>
      <c r="W1321" s="231" t="str">
        <f t="shared" si="5"/>
        <v/>
      </c>
      <c r="X1321" s="231">
        <f t="shared" si="6"/>
        <v>0</v>
      </c>
      <c r="Y1321" s="231" t="str">
        <f t="shared" si="7"/>
        <v/>
      </c>
      <c r="Z1321" s="232" t="str">
        <f t="shared" si="8"/>
        <v/>
      </c>
    </row>
    <row r="1322" ht="15.75" customHeight="1">
      <c r="A1322" s="112"/>
      <c r="B1322" s="244"/>
      <c r="C1322" s="245"/>
      <c r="D1322" s="245"/>
      <c r="E1322" s="220" t="str">
        <f>IF($D1322="","",VLOOKUP($D1322,DMKH!$A$9:$D$50006,2,0))</f>
        <v/>
      </c>
      <c r="F1322" s="220" t="str">
        <f>IF($D1322="","",VLOOKUP($D1322,DMKH!$A$9:$D$50006,3,0))</f>
        <v/>
      </c>
      <c r="G1322" s="220" t="str">
        <f>IF($D1322="","",VLOOKUP($D1322,DMKH!$A$9:$D$50006,4,0))</f>
        <v/>
      </c>
      <c r="H1322" s="113"/>
      <c r="I1322" s="113"/>
      <c r="J1322" s="113"/>
      <c r="K1322" s="112"/>
      <c r="L1322" s="224" t="str">
        <f>IF($K1322="","",VLOOKUP($K1322,'Tong hop'!$A$10:$O$50000,2,0))</f>
        <v/>
      </c>
      <c r="M1322" s="225" t="str">
        <f>IF($K1322="","",VLOOKUP($K1322,'Tong hop'!$A$10:$O$50000,3,0))</f>
        <v/>
      </c>
      <c r="N1322" s="246"/>
      <c r="O1322" s="227" t="str">
        <f t="shared" si="2"/>
        <v/>
      </c>
      <c r="P1322" s="158"/>
      <c r="Q1322" s="247"/>
      <c r="R1322" s="229" t="str">
        <f>IF(LEFT(A1322,2)="PX",IF(K1322="",0,VLOOKUP(K1322,'Tong hop'!$N$10:$O$50000,2,0)),"")</f>
        <v/>
      </c>
      <c r="S1322" s="230">
        <f t="shared" si="3"/>
        <v>0</v>
      </c>
      <c r="T1322" s="229" t="str">
        <f>IF($K1322="","",VLOOKUP($K1322,'Tong hop'!$A$10:$K$50000,10,0))</f>
        <v/>
      </c>
      <c r="U1322" s="230" t="str">
        <f>IF($K1322="","",VLOOKUP($K1322,'Tong hop'!$A$10:$K$50000,11,0))</f>
        <v/>
      </c>
      <c r="V1322" s="231">
        <f t="shared" si="4"/>
        <v>0</v>
      </c>
      <c r="W1322" s="231" t="str">
        <f t="shared" si="5"/>
        <v/>
      </c>
      <c r="X1322" s="231">
        <f t="shared" si="6"/>
        <v>0</v>
      </c>
      <c r="Y1322" s="231" t="str">
        <f t="shared" si="7"/>
        <v/>
      </c>
      <c r="Z1322" s="232" t="str">
        <f t="shared" si="8"/>
        <v/>
      </c>
    </row>
    <row r="1323" ht="15.75" customHeight="1">
      <c r="A1323" s="112"/>
      <c r="B1323" s="244"/>
      <c r="C1323" s="245"/>
      <c r="D1323" s="245"/>
      <c r="E1323" s="220" t="str">
        <f>IF($D1323="","",VLOOKUP($D1323,DMKH!$A$9:$D$50006,2,0))</f>
        <v/>
      </c>
      <c r="F1323" s="220" t="str">
        <f>IF($D1323="","",VLOOKUP($D1323,DMKH!$A$9:$D$50006,3,0))</f>
        <v/>
      </c>
      <c r="G1323" s="220" t="str">
        <f>IF($D1323="","",VLOOKUP($D1323,DMKH!$A$9:$D$50006,4,0))</f>
        <v/>
      </c>
      <c r="H1323" s="113"/>
      <c r="I1323" s="113"/>
      <c r="J1323" s="113"/>
      <c r="K1323" s="112"/>
      <c r="L1323" s="224" t="str">
        <f>IF($K1323="","",VLOOKUP($K1323,'Tong hop'!$A$10:$O$50000,2,0))</f>
        <v/>
      </c>
      <c r="M1323" s="225" t="str">
        <f>IF($K1323="","",VLOOKUP($K1323,'Tong hop'!$A$10:$O$50000,3,0))</f>
        <v/>
      </c>
      <c r="N1323" s="246"/>
      <c r="O1323" s="227" t="str">
        <f t="shared" si="2"/>
        <v/>
      </c>
      <c r="P1323" s="158"/>
      <c r="Q1323" s="247"/>
      <c r="R1323" s="229" t="str">
        <f>IF(LEFT(A1323,2)="PX",IF(K1323="",0,VLOOKUP(K1323,'Tong hop'!$N$10:$O$50000,2,0)),"")</f>
        <v/>
      </c>
      <c r="S1323" s="230">
        <f t="shared" si="3"/>
        <v>0</v>
      </c>
      <c r="T1323" s="229" t="str">
        <f>IF($K1323="","",VLOOKUP($K1323,'Tong hop'!$A$10:$K$50000,10,0))</f>
        <v/>
      </c>
      <c r="U1323" s="230" t="str">
        <f>IF($K1323="","",VLOOKUP($K1323,'Tong hop'!$A$10:$K$50000,11,0))</f>
        <v/>
      </c>
      <c r="V1323" s="231">
        <f t="shared" si="4"/>
        <v>0</v>
      </c>
      <c r="W1323" s="231" t="str">
        <f t="shared" si="5"/>
        <v/>
      </c>
      <c r="X1323" s="231">
        <f t="shared" si="6"/>
        <v>0</v>
      </c>
      <c r="Y1323" s="231" t="str">
        <f t="shared" si="7"/>
        <v/>
      </c>
      <c r="Z1323" s="232" t="str">
        <f t="shared" si="8"/>
        <v/>
      </c>
    </row>
    <row r="1324" ht="15.75" customHeight="1">
      <c r="A1324" s="112"/>
      <c r="B1324" s="244"/>
      <c r="C1324" s="245"/>
      <c r="D1324" s="245"/>
      <c r="E1324" s="220" t="str">
        <f>IF($D1324="","",VLOOKUP($D1324,DMKH!$A$9:$D$50006,2,0))</f>
        <v/>
      </c>
      <c r="F1324" s="220" t="str">
        <f>IF($D1324="","",VLOOKUP($D1324,DMKH!$A$9:$D$50006,3,0))</f>
        <v/>
      </c>
      <c r="G1324" s="220" t="str">
        <f>IF($D1324="","",VLOOKUP($D1324,DMKH!$A$9:$D$50006,4,0))</f>
        <v/>
      </c>
      <c r="H1324" s="113"/>
      <c r="I1324" s="113"/>
      <c r="J1324" s="113"/>
      <c r="K1324" s="112"/>
      <c r="L1324" s="224" t="str">
        <f>IF($K1324="","",VLOOKUP($K1324,'Tong hop'!$A$10:$O$50000,2,0))</f>
        <v/>
      </c>
      <c r="M1324" s="225" t="str">
        <f>IF($K1324="","",VLOOKUP($K1324,'Tong hop'!$A$10:$O$50000,3,0))</f>
        <v/>
      </c>
      <c r="N1324" s="246"/>
      <c r="O1324" s="227" t="str">
        <f t="shared" si="2"/>
        <v/>
      </c>
      <c r="P1324" s="158"/>
      <c r="Q1324" s="247"/>
      <c r="R1324" s="229" t="str">
        <f>IF(LEFT(A1324,2)="PX",IF(K1324="",0,VLOOKUP(K1324,'Tong hop'!$N$10:$O$50000,2,0)),"")</f>
        <v/>
      </c>
      <c r="S1324" s="230">
        <f t="shared" si="3"/>
        <v>0</v>
      </c>
      <c r="T1324" s="229" t="str">
        <f>IF($K1324="","",VLOOKUP($K1324,'Tong hop'!$A$10:$K$50000,10,0))</f>
        <v/>
      </c>
      <c r="U1324" s="230" t="str">
        <f>IF($K1324="","",VLOOKUP($K1324,'Tong hop'!$A$10:$K$50000,11,0))</f>
        <v/>
      </c>
      <c r="V1324" s="231">
        <f t="shared" si="4"/>
        <v>0</v>
      </c>
      <c r="W1324" s="231" t="str">
        <f t="shared" si="5"/>
        <v/>
      </c>
      <c r="X1324" s="231">
        <f t="shared" si="6"/>
        <v>0</v>
      </c>
      <c r="Y1324" s="231" t="str">
        <f t="shared" si="7"/>
        <v/>
      </c>
      <c r="Z1324" s="232" t="str">
        <f t="shared" si="8"/>
        <v/>
      </c>
    </row>
    <row r="1325" ht="15.75" customHeight="1">
      <c r="A1325" s="112"/>
      <c r="B1325" s="244"/>
      <c r="C1325" s="245"/>
      <c r="D1325" s="245"/>
      <c r="E1325" s="220" t="str">
        <f>IF($D1325="","",VLOOKUP($D1325,DMKH!$A$9:$D$50006,2,0))</f>
        <v/>
      </c>
      <c r="F1325" s="220" t="str">
        <f>IF($D1325="","",VLOOKUP($D1325,DMKH!$A$9:$D$50006,3,0))</f>
        <v/>
      </c>
      <c r="G1325" s="220" t="str">
        <f>IF($D1325="","",VLOOKUP($D1325,DMKH!$A$9:$D$50006,4,0))</f>
        <v/>
      </c>
      <c r="H1325" s="113"/>
      <c r="I1325" s="113"/>
      <c r="J1325" s="113"/>
      <c r="K1325" s="112"/>
      <c r="L1325" s="224" t="str">
        <f>IF($K1325="","",VLOOKUP($K1325,'Tong hop'!$A$10:$O$50000,2,0))</f>
        <v/>
      </c>
      <c r="M1325" s="225" t="str">
        <f>IF($K1325="","",VLOOKUP($K1325,'Tong hop'!$A$10:$O$50000,3,0))</f>
        <v/>
      </c>
      <c r="N1325" s="246"/>
      <c r="O1325" s="227" t="str">
        <f t="shared" si="2"/>
        <v/>
      </c>
      <c r="P1325" s="158"/>
      <c r="Q1325" s="247"/>
      <c r="R1325" s="229" t="str">
        <f>IF(LEFT(A1325,2)="PX",IF(K1325="",0,VLOOKUP(K1325,'Tong hop'!$N$10:$O$50000,2,0)),"")</f>
        <v/>
      </c>
      <c r="S1325" s="230">
        <f t="shared" si="3"/>
        <v>0</v>
      </c>
      <c r="T1325" s="229" t="str">
        <f>IF($K1325="","",VLOOKUP($K1325,'Tong hop'!$A$10:$K$50000,10,0))</f>
        <v/>
      </c>
      <c r="U1325" s="230" t="str">
        <f>IF($K1325="","",VLOOKUP($K1325,'Tong hop'!$A$10:$K$50000,11,0))</f>
        <v/>
      </c>
      <c r="V1325" s="231">
        <f t="shared" si="4"/>
        <v>0</v>
      </c>
      <c r="W1325" s="231" t="str">
        <f t="shared" si="5"/>
        <v/>
      </c>
      <c r="X1325" s="231">
        <f t="shared" si="6"/>
        <v>0</v>
      </c>
      <c r="Y1325" s="231" t="str">
        <f t="shared" si="7"/>
        <v/>
      </c>
      <c r="Z1325" s="232" t="str">
        <f t="shared" si="8"/>
        <v/>
      </c>
    </row>
    <row r="1326" ht="15.75" customHeight="1">
      <c r="A1326" s="112"/>
      <c r="B1326" s="244"/>
      <c r="C1326" s="245"/>
      <c r="D1326" s="245"/>
      <c r="E1326" s="220" t="str">
        <f>IF($D1326="","",VLOOKUP($D1326,DMKH!$A$9:$D$50006,2,0))</f>
        <v/>
      </c>
      <c r="F1326" s="220" t="str">
        <f>IF($D1326="","",VLOOKUP($D1326,DMKH!$A$9:$D$50006,3,0))</f>
        <v/>
      </c>
      <c r="G1326" s="220" t="str">
        <f>IF($D1326="","",VLOOKUP($D1326,DMKH!$A$9:$D$50006,4,0))</f>
        <v/>
      </c>
      <c r="H1326" s="113"/>
      <c r="I1326" s="113"/>
      <c r="J1326" s="113"/>
      <c r="K1326" s="112"/>
      <c r="L1326" s="224" t="str">
        <f>IF($K1326="","",VLOOKUP($K1326,'Tong hop'!$A$10:$O$50000,2,0))</f>
        <v/>
      </c>
      <c r="M1326" s="225" t="str">
        <f>IF($K1326="","",VLOOKUP($K1326,'Tong hop'!$A$10:$O$50000,3,0))</f>
        <v/>
      </c>
      <c r="N1326" s="246"/>
      <c r="O1326" s="227" t="str">
        <f t="shared" si="2"/>
        <v/>
      </c>
      <c r="P1326" s="158"/>
      <c r="Q1326" s="247"/>
      <c r="R1326" s="229" t="str">
        <f>IF(LEFT(A1326,2)="PX",IF(K1326="",0,VLOOKUP(K1326,'Tong hop'!$N$10:$O$50000,2,0)),"")</f>
        <v/>
      </c>
      <c r="S1326" s="230">
        <f t="shared" si="3"/>
        <v>0</v>
      </c>
      <c r="T1326" s="229" t="str">
        <f>IF($K1326="","",VLOOKUP($K1326,'Tong hop'!$A$10:$K$50000,10,0))</f>
        <v/>
      </c>
      <c r="U1326" s="230" t="str">
        <f>IF($K1326="","",VLOOKUP($K1326,'Tong hop'!$A$10:$K$50000,11,0))</f>
        <v/>
      </c>
      <c r="V1326" s="231">
        <f t="shared" si="4"/>
        <v>0</v>
      </c>
      <c r="W1326" s="231" t="str">
        <f t="shared" si="5"/>
        <v/>
      </c>
      <c r="X1326" s="231">
        <f t="shared" si="6"/>
        <v>0</v>
      </c>
      <c r="Y1326" s="231" t="str">
        <f t="shared" si="7"/>
        <v/>
      </c>
      <c r="Z1326" s="232" t="str">
        <f t="shared" si="8"/>
        <v/>
      </c>
    </row>
    <row r="1327" ht="15.75" customHeight="1">
      <c r="A1327" s="112"/>
      <c r="B1327" s="244"/>
      <c r="C1327" s="245"/>
      <c r="D1327" s="245"/>
      <c r="E1327" s="220" t="str">
        <f>IF($D1327="","",VLOOKUP($D1327,DMKH!$A$9:$D$50006,2,0))</f>
        <v/>
      </c>
      <c r="F1327" s="220" t="str">
        <f>IF($D1327="","",VLOOKUP($D1327,DMKH!$A$9:$D$50006,3,0))</f>
        <v/>
      </c>
      <c r="G1327" s="220" t="str">
        <f>IF($D1327="","",VLOOKUP($D1327,DMKH!$A$9:$D$50006,4,0))</f>
        <v/>
      </c>
      <c r="H1327" s="113"/>
      <c r="I1327" s="113"/>
      <c r="J1327" s="113"/>
      <c r="K1327" s="112"/>
      <c r="L1327" s="224" t="str">
        <f>IF($K1327="","",VLOOKUP($K1327,'Tong hop'!$A$10:$O$50000,2,0))</f>
        <v/>
      </c>
      <c r="M1327" s="225" t="str">
        <f>IF($K1327="","",VLOOKUP($K1327,'Tong hop'!$A$10:$O$50000,3,0))</f>
        <v/>
      </c>
      <c r="N1327" s="246"/>
      <c r="O1327" s="227" t="str">
        <f t="shared" si="2"/>
        <v/>
      </c>
      <c r="P1327" s="158"/>
      <c r="Q1327" s="247"/>
      <c r="R1327" s="229" t="str">
        <f>IF(LEFT(A1327,2)="PX",IF(K1327="",0,VLOOKUP(K1327,'Tong hop'!$N$10:$O$50000,2,0)),"")</f>
        <v/>
      </c>
      <c r="S1327" s="230">
        <f t="shared" si="3"/>
        <v>0</v>
      </c>
      <c r="T1327" s="229" t="str">
        <f>IF($K1327="","",VLOOKUP($K1327,'Tong hop'!$A$10:$K$50000,10,0))</f>
        <v/>
      </c>
      <c r="U1327" s="230" t="str">
        <f>IF($K1327="","",VLOOKUP($K1327,'Tong hop'!$A$10:$K$50000,11,0))</f>
        <v/>
      </c>
      <c r="V1327" s="231">
        <f t="shared" si="4"/>
        <v>0</v>
      </c>
      <c r="W1327" s="231" t="str">
        <f t="shared" si="5"/>
        <v/>
      </c>
      <c r="X1327" s="231">
        <f t="shared" si="6"/>
        <v>0</v>
      </c>
      <c r="Y1327" s="231" t="str">
        <f t="shared" si="7"/>
        <v/>
      </c>
      <c r="Z1327" s="232" t="str">
        <f t="shared" si="8"/>
        <v/>
      </c>
    </row>
    <row r="1328" ht="15.75" customHeight="1">
      <c r="A1328" s="112"/>
      <c r="B1328" s="244"/>
      <c r="C1328" s="245"/>
      <c r="D1328" s="245"/>
      <c r="E1328" s="220" t="str">
        <f>IF($D1328="","",VLOOKUP($D1328,DMKH!$A$9:$D$50006,2,0))</f>
        <v/>
      </c>
      <c r="F1328" s="220" t="str">
        <f>IF($D1328="","",VLOOKUP($D1328,DMKH!$A$9:$D$50006,3,0))</f>
        <v/>
      </c>
      <c r="G1328" s="220" t="str">
        <f>IF($D1328="","",VLOOKUP($D1328,DMKH!$A$9:$D$50006,4,0))</f>
        <v/>
      </c>
      <c r="H1328" s="113"/>
      <c r="I1328" s="113"/>
      <c r="J1328" s="113"/>
      <c r="K1328" s="112"/>
      <c r="L1328" s="224" t="str">
        <f>IF($K1328="","",VLOOKUP($K1328,'Tong hop'!$A$10:$O$50000,2,0))</f>
        <v/>
      </c>
      <c r="M1328" s="225" t="str">
        <f>IF($K1328="","",VLOOKUP($K1328,'Tong hop'!$A$10:$O$50000,3,0))</f>
        <v/>
      </c>
      <c r="N1328" s="246"/>
      <c r="O1328" s="227" t="str">
        <f t="shared" si="2"/>
        <v/>
      </c>
      <c r="P1328" s="158"/>
      <c r="Q1328" s="247"/>
      <c r="R1328" s="229" t="str">
        <f>IF(LEFT(A1328,2)="PX",IF(K1328="",0,VLOOKUP(K1328,'Tong hop'!$N$10:$O$50000,2,0)),"")</f>
        <v/>
      </c>
      <c r="S1328" s="230">
        <f t="shared" si="3"/>
        <v>0</v>
      </c>
      <c r="T1328" s="229" t="str">
        <f>IF($K1328="","",VLOOKUP($K1328,'Tong hop'!$A$10:$K$50000,10,0))</f>
        <v/>
      </c>
      <c r="U1328" s="230" t="str">
        <f>IF($K1328="","",VLOOKUP($K1328,'Tong hop'!$A$10:$K$50000,11,0))</f>
        <v/>
      </c>
      <c r="V1328" s="231">
        <f t="shared" si="4"/>
        <v>0</v>
      </c>
      <c r="W1328" s="231" t="str">
        <f t="shared" si="5"/>
        <v/>
      </c>
      <c r="X1328" s="231">
        <f t="shared" si="6"/>
        <v>0</v>
      </c>
      <c r="Y1328" s="231" t="str">
        <f t="shared" si="7"/>
        <v/>
      </c>
      <c r="Z1328" s="232" t="str">
        <f t="shared" si="8"/>
        <v/>
      </c>
    </row>
    <row r="1329" ht="15.75" customHeight="1">
      <c r="A1329" s="112"/>
      <c r="B1329" s="244"/>
      <c r="C1329" s="245"/>
      <c r="D1329" s="245"/>
      <c r="E1329" s="220" t="str">
        <f>IF($D1329="","",VLOOKUP($D1329,DMKH!$A$9:$D$50006,2,0))</f>
        <v/>
      </c>
      <c r="F1329" s="220" t="str">
        <f>IF($D1329="","",VLOOKUP($D1329,DMKH!$A$9:$D$50006,3,0))</f>
        <v/>
      </c>
      <c r="G1329" s="220" t="str">
        <f>IF($D1329="","",VLOOKUP($D1329,DMKH!$A$9:$D$50006,4,0))</f>
        <v/>
      </c>
      <c r="H1329" s="113"/>
      <c r="I1329" s="113"/>
      <c r="J1329" s="113"/>
      <c r="K1329" s="112"/>
      <c r="L1329" s="224" t="str">
        <f>IF($K1329="","",VLOOKUP($K1329,'Tong hop'!$A$10:$O$50000,2,0))</f>
        <v/>
      </c>
      <c r="M1329" s="225" t="str">
        <f>IF($K1329="","",VLOOKUP($K1329,'Tong hop'!$A$10:$O$50000,3,0))</f>
        <v/>
      </c>
      <c r="N1329" s="246"/>
      <c r="O1329" s="227" t="str">
        <f t="shared" si="2"/>
        <v/>
      </c>
      <c r="P1329" s="158"/>
      <c r="Q1329" s="247"/>
      <c r="R1329" s="229" t="str">
        <f>IF(LEFT(A1329,2)="PX",IF(K1329="",0,VLOOKUP(K1329,'Tong hop'!$N$10:$O$50000,2,0)),"")</f>
        <v/>
      </c>
      <c r="S1329" s="230">
        <f t="shared" si="3"/>
        <v>0</v>
      </c>
      <c r="T1329" s="229" t="str">
        <f>IF($K1329="","",VLOOKUP($K1329,'Tong hop'!$A$10:$K$50000,10,0))</f>
        <v/>
      </c>
      <c r="U1329" s="230" t="str">
        <f>IF($K1329="","",VLOOKUP($K1329,'Tong hop'!$A$10:$K$50000,11,0))</f>
        <v/>
      </c>
      <c r="V1329" s="231">
        <f t="shared" si="4"/>
        <v>0</v>
      </c>
      <c r="W1329" s="231" t="str">
        <f t="shared" si="5"/>
        <v/>
      </c>
      <c r="X1329" s="231">
        <f t="shared" si="6"/>
        <v>0</v>
      </c>
      <c r="Y1329" s="231" t="str">
        <f t="shared" si="7"/>
        <v/>
      </c>
      <c r="Z1329" s="232" t="str">
        <f t="shared" si="8"/>
        <v/>
      </c>
    </row>
  </sheetData>
  <mergeCells count="16">
    <mergeCell ref="K7:K9"/>
    <mergeCell ref="L7:L9"/>
    <mergeCell ref="M7:M9"/>
    <mergeCell ref="N7:P7"/>
    <mergeCell ref="Q7:S7"/>
    <mergeCell ref="T8:U8"/>
    <mergeCell ref="V11:W11"/>
    <mergeCell ref="X11:Y11"/>
    <mergeCell ref="A7:C8"/>
    <mergeCell ref="D7:D9"/>
    <mergeCell ref="E7:E9"/>
    <mergeCell ref="F7:F9"/>
    <mergeCell ref="G7:G9"/>
    <mergeCell ref="H7:I8"/>
    <mergeCell ref="J7:J9"/>
    <mergeCell ref="A11:E11"/>
  </mergeCells>
  <dataValidations>
    <dataValidation type="list" allowBlank="1" showInputMessage="1" showErrorMessage="1" prompt=" - " sqref="K12:K1329">
      <formula1>'Tong hop'!$A$10:$A$50000</formula1>
    </dataValidation>
    <dataValidation type="list" allowBlank="1" showInputMessage="1" showErrorMessage="1" prompt=" - " sqref="D12:D1329">
      <formula1>DMKH!$A$9:$A$50006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0.44"/>
    <col customWidth="1" min="3" max="3" width="13.44"/>
    <col customWidth="1" min="4" max="4" width="5.78"/>
    <col customWidth="1" min="5" max="5" width="9.67"/>
    <col customWidth="1" min="6" max="6" width="9.89"/>
    <col customWidth="1" min="7" max="7" width="9.44"/>
    <col customWidth="1" min="8" max="8" width="12.67"/>
    <col customWidth="1" min="9" max="9" width="4.33"/>
    <col customWidth="1" min="10" max="17" width="9.0"/>
    <col customWidth="1" min="18" max="26" width="8.0"/>
  </cols>
  <sheetData>
    <row r="1" ht="19.5" customHeight="1">
      <c r="A1" s="248" t="str">
        <f>ThongtinDN!$C$5&amp;" "&amp;ThongtinDN!$D$5</f>
        <v>Tên đơn vị:  Công ty TNHH ABC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ht="19.5" customHeight="1">
      <c r="A2" s="248" t="str">
        <f>ThongtinDN!$C$6&amp;" "&amp;ThongtinDN!$D$6</f>
        <v>Địa chỉ: Minh Khai - Bắc Từ Liêm - Hà Nội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ht="19.5" customHeight="1">
      <c r="A3" s="248" t="str">
        <f>ThongtinDN!$C$7&amp;" "&amp;ThongtinDN!$D$7</f>
        <v>MST:  0906690004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ht="19.5" customHeigh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ht="15.75" customHeight="1">
      <c r="A5" s="249" t="s">
        <v>479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ht="25.5" customHeight="1">
      <c r="F6" s="111" t="s">
        <v>480</v>
      </c>
      <c r="G6" s="250" t="str">
        <f>IF($C8="","",VLOOKUP($C$8,'Nhap-Xuat'!$A$12:$U$50000,8,0))</f>
        <v>152</v>
      </c>
      <c r="H6" s="251"/>
      <c r="I6" s="251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ht="20.25" customHeight="1">
      <c r="A7" s="112"/>
      <c r="B7" s="252" t="str">
        <f>IF($C$8="","","Ngày   "&amp;DAY(VLOOKUP($C$8,'Nhap-Xuat'!$A$12:$U$50000,3,0))&amp;"    tháng    "&amp;MONTH(VLOOKUP($C$8,'Nhap-Xuat'!$A$12:$U$50000,3,0))&amp;"    năm   "&amp;YEAR(VLOOKUP($C$8,'Nhap-Xuat'!$A$12:$U$50000,3,0)))</f>
        <v>Ngày   17    tháng    1    năm   2013</v>
      </c>
      <c r="E7" s="253"/>
      <c r="F7" s="254" t="s">
        <v>481</v>
      </c>
      <c r="G7" s="117">
        <f>IF($C8="","",VLOOKUP($C$8,'Nhap-Xuat'!$A$12:$U$50000,9,0))</f>
        <v>331</v>
      </c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</row>
    <row r="8" ht="15.75" customHeight="1">
      <c r="A8" s="112"/>
      <c r="B8" s="254" t="s">
        <v>482</v>
      </c>
      <c r="C8" s="111" t="s">
        <v>452</v>
      </c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</row>
    <row r="9" ht="16.5" customHeight="1">
      <c r="A9" s="251" t="str">
        <f>IF(RIGHT(C8,1)="N"," Nhập Theo Hóa Đơn số : Nhập kho vật tư trước lấy hóa đơn sau","Nhập Theo Hóa Đơn số :"&amp;" "&amp;IF($C$8="","",TEXT(VLOOKUP($C$8,'Nhap-Xuat'!$A$12:$U$50000,2,0),"0000000"))&amp;"   "&amp;B7)</f>
        <v>Nhập Theo Hóa Đơn số : 0001834   Ngày   17    tháng    1    năm   2013</v>
      </c>
      <c r="B9" s="250"/>
      <c r="C9" s="250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</row>
    <row r="10" ht="22.5" customHeight="1">
      <c r="A10" s="255" t="str">
        <f>"Của :"&amp;IF($C$8="","",VLOOKUP($C$8,'Nhap-Xuat'!$A$12:$U$50000,5,0))&amp;"        "&amp;"Mã số thuế : "&amp;IF($C$8=""," ",VLOOKUP($C$8,'Nhap-Xuat'!$A$12:$U$50000,7,0))</f>
        <v>Của :Công Ty TNHH Thương Mại Sản Xuất Tân Trường Thịnh        Mã số thuế : 0302 559 108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</row>
    <row r="11" ht="15.75" customHeight="1">
      <c r="A11" s="111" t="str">
        <f>"Địa chỉ:   "&amp;IF($C$8="","",VLOOKUP($C$8,'Nhap-Xuat'!$A$12:$U$50000,6,0))</f>
        <v>Địa chỉ:   288 Cách Mạng Tháng 8, Phường 10, Quận 3, TP.HCM</v>
      </c>
      <c r="B11" s="250"/>
      <c r="C11" s="112"/>
      <c r="D11" s="112"/>
      <c r="E11" s="250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ht="15.75" customHeight="1">
      <c r="A12" s="111" t="str">
        <f>"Nhập tại kho : "&amp;ThongtinDN!$D$5</f>
        <v>Nhập tại kho : Công ty TNHH ABC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</row>
    <row r="13" ht="15.75" customHeight="1">
      <c r="A13" s="111" t="str">
        <f>"Nội dung  :   "&amp;IF($C$8="","",VLOOKUP($C$8,'Nhap-Xuat'!$A$12:$U$50000,10,0))</f>
        <v>Nội dung  :   Nhập kho vật tư theo HĐ 1834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</row>
    <row r="14" ht="24.75" customHeight="1">
      <c r="A14" s="256" t="s">
        <v>483</v>
      </c>
      <c r="B14" s="256" t="s">
        <v>484</v>
      </c>
      <c r="C14" s="256" t="s">
        <v>485</v>
      </c>
      <c r="D14" s="256" t="s">
        <v>486</v>
      </c>
      <c r="E14" s="257" t="s">
        <v>487</v>
      </c>
      <c r="F14" s="98"/>
      <c r="G14" s="256" t="s">
        <v>67</v>
      </c>
      <c r="H14" s="258" t="s">
        <v>488</v>
      </c>
      <c r="I14" s="256" t="s">
        <v>489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</row>
    <row r="15" ht="31.5" customHeight="1">
      <c r="A15" s="126"/>
      <c r="B15" s="126"/>
      <c r="C15" s="126"/>
      <c r="D15" s="126"/>
      <c r="E15" s="259" t="s">
        <v>490</v>
      </c>
      <c r="F15" s="259" t="s">
        <v>491</v>
      </c>
      <c r="G15" s="126"/>
      <c r="H15" s="126"/>
      <c r="I15" s="126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</row>
    <row r="16" ht="15.75" customHeight="1">
      <c r="A16" s="260" t="s">
        <v>492</v>
      </c>
      <c r="B16" s="260" t="s">
        <v>493</v>
      </c>
      <c r="C16" s="261" t="s">
        <v>494</v>
      </c>
      <c r="D16" s="261" t="s">
        <v>495</v>
      </c>
      <c r="E16" s="261">
        <v>1.0</v>
      </c>
      <c r="F16" s="261">
        <v>2.0</v>
      </c>
      <c r="G16" s="260">
        <v>3.0</v>
      </c>
      <c r="H16" s="261">
        <v>4.0</v>
      </c>
      <c r="I16" s="261">
        <v>5.0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ht="15.75" customHeight="1">
      <c r="A17" s="262">
        <f t="shared" ref="A17:A38" si="1">IF(B17="","",COUNTA($B$17:B17))</f>
        <v>1</v>
      </c>
      <c r="B17" s="263" t="str">
        <f t="array" ref="B17">IF($I17="","",INDEX('Nhap-Xuat'!$L$12:$L$50000,$I17))</f>
        <v>Sơn lót G322 Benzo (17.5 lít)</v>
      </c>
      <c r="C17" s="263" t="str">
        <f t="array" ref="C17">IF($I17="","",INDEX('Nhap-Xuat'!$K$12:$K$50000,$I17))</f>
        <v>SLG322</v>
      </c>
      <c r="D17" s="263" t="str">
        <f t="array" ref="D17">IF($I17="","",INDEX('Nhap-Xuat'!$M$12:$M$50000,$I17))</f>
        <v>thùng</v>
      </c>
      <c r="E17" s="264">
        <f t="array" ref="E17">IF($I17="",0,INDEX('Nhap-Xuat'!$N$12:$N$50000,$I17))</f>
        <v>3</v>
      </c>
      <c r="F17" s="264">
        <f t="shared" ref="F17:F38" si="2">E17</f>
        <v>3</v>
      </c>
      <c r="G17" s="264">
        <f t="array" ref="G17">IF($I17="",0,INDEX('Nhap-Xuat'!$O$12:$O$50000,$I17))</f>
        <v>564909</v>
      </c>
      <c r="H17" s="265">
        <f t="array" ref="H17">IF($I17="",0,INDEX('Nhap-Xuat'!$P$12:$P$50000,$I17))</f>
        <v>1694727</v>
      </c>
      <c r="I17" s="266">
        <f>IF(TYPE(MATCH($C$8,'Nhap-Xuat'!$A$12:$A$50000,0))=16,"",MATCH($C$8,'Nhap-Xuat'!$A$12:$A$50000,0))</f>
        <v>3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</row>
    <row r="18" ht="15.75" customHeight="1">
      <c r="A18" s="267">
        <f t="shared" si="1"/>
        <v>2</v>
      </c>
      <c r="B18" s="268" t="str">
        <f t="array" ref="B18">IF($I18="","",INDEX('Nhap-Xuat'!$L$12:$L$50000,$I18))</f>
        <v>Sơn chống rỉ R1 Benzo (17.5 lit)</v>
      </c>
      <c r="C18" s="268" t="str">
        <f t="array" ref="C18">IF($I18="","",INDEX('Nhap-Xuat'!$K$12:$K$50000,$I18))</f>
        <v>SCRR1</v>
      </c>
      <c r="D18" s="268" t="str">
        <f t="array" ref="D18">IF($I18="","",INDEX('Nhap-Xuat'!$M$12:$M$50000,$I18))</f>
        <v>thùng</v>
      </c>
      <c r="E18" s="269">
        <f t="array" ref="E18">IF($I18="",0,INDEX('Nhap-Xuat'!$N$12:$N$50000,$I18))</f>
        <v>1</v>
      </c>
      <c r="F18" s="269">
        <f t="shared" si="2"/>
        <v>1</v>
      </c>
      <c r="G18" s="269">
        <f t="array" ref="G18">IF($I18="",0,INDEX('Nhap-Xuat'!$O$12:$O$50000,$I18))</f>
        <v>517636</v>
      </c>
      <c r="H18" s="270">
        <f t="array" ref="H18">IF($I18="",0,INDEX('Nhap-Xuat'!$P$12:$P$50000,$I18))</f>
        <v>517636</v>
      </c>
      <c r="I18" s="271">
        <f>IF(TYPE(MATCH($C$8,OFFSET('Nhap-Xuat'!$A$12,I17,0):'Nhap-Xuat'!$A$50000,0)+I17)=16,"",MATCH($C$8,OFFSET('Nhap-Xuat'!$A$12,I17,0):'Nhap-Xuat'!$A$50000,0)+I17)</f>
        <v>4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</row>
    <row r="19" ht="15.75" customHeight="1">
      <c r="A19" s="267">
        <f t="shared" si="1"/>
        <v>3</v>
      </c>
      <c r="B19" s="268" t="str">
        <f t="array" ref="B19">IF($I19="","",INDEX('Nhap-Xuat'!$L$12:$L$50000,$I19))</f>
        <v>Sơn màu C2 203 Benzo (20kg)</v>
      </c>
      <c r="C19" s="268" t="str">
        <f t="array" ref="C19">IF($I19="","",INDEX('Nhap-Xuat'!$K$12:$K$50000,$I19))</f>
        <v>SM C2 203 BZ</v>
      </c>
      <c r="D19" s="268" t="str">
        <f t="array" ref="D19">IF($I19="","",INDEX('Nhap-Xuat'!$M$12:$M$50000,$I19))</f>
        <v/>
      </c>
      <c r="E19" s="269">
        <f t="array" ref="E19">IF($I19="",0,INDEX('Nhap-Xuat'!$N$12:$N$50000,$I19))</f>
        <v>1</v>
      </c>
      <c r="F19" s="269">
        <f t="shared" si="2"/>
        <v>1</v>
      </c>
      <c r="G19" s="269">
        <f t="array" ref="G19">IF($I19="",0,INDEX('Nhap-Xuat'!$O$12:$O$50000,$I19))</f>
        <v>707273</v>
      </c>
      <c r="H19" s="270">
        <f t="array" ref="H19">IF($I19="",0,INDEX('Nhap-Xuat'!$P$12:$P$50000,$I19))</f>
        <v>707273</v>
      </c>
      <c r="I19" s="271">
        <f>IF(TYPE(MATCH($C$8,OFFSET('Nhap-Xuat'!$A$12,I18,0):'Nhap-Xuat'!$A$50000,0)+I18)=16,"",MATCH($C$8,OFFSET('Nhap-Xuat'!$A$12,I18,0):'Nhap-Xuat'!$A$50000,0)+I18)</f>
        <v>5</v>
      </c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</row>
    <row r="20" ht="15.75" customHeight="1">
      <c r="A20" s="267" t="str">
        <f t="shared" si="1"/>
        <v/>
      </c>
      <c r="B20" s="268" t="str">
        <f t="array" ref="B20">IF($I20="","",INDEX('Nhap-Xuat'!$L$12:$L$50000,$I20))</f>
        <v/>
      </c>
      <c r="C20" s="268" t="str">
        <f t="array" ref="C20">IF($I20="","",INDEX('Nhap-Xuat'!$K$12:$K$50000,$I20))</f>
        <v/>
      </c>
      <c r="D20" s="268" t="str">
        <f t="array" ref="D20">IF($I20="","",INDEX('Nhap-Xuat'!$M$12:$M$50000,$I20))</f>
        <v/>
      </c>
      <c r="E20" s="269">
        <f t="array" ref="E20">IF($I20="",0,INDEX('Nhap-Xuat'!$N$12:$N$50000,$I20))</f>
        <v>0</v>
      </c>
      <c r="F20" s="269">
        <f t="shared" si="2"/>
        <v>0</v>
      </c>
      <c r="G20" s="269">
        <f t="array" ref="G20">IF($I20="",0,INDEX('Nhap-Xuat'!$O$12:$O$50000,$I20))</f>
        <v>0</v>
      </c>
      <c r="H20" s="270">
        <f t="array" ref="H20">IF($I20="",0,INDEX('Nhap-Xuat'!$P$12:$P$50000,$I20))</f>
        <v>0</v>
      </c>
      <c r="I20" s="271" t="str">
        <f>IF(TYPE(MATCH($C$8,OFFSET('Nhap-Xuat'!$A$12,I19,0):'Nhap-Xuat'!$A$50000,0)+I19)=16,"",MATCH($C$8,OFFSET('Nhap-Xuat'!$A$12,I19,0):'Nhap-Xuat'!$A$50000,0)+I19)</f>
        <v/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</row>
    <row r="21" ht="15.75" customHeight="1">
      <c r="A21" s="267">
        <f t="shared" si="1"/>
        <v>5</v>
      </c>
      <c r="B21" s="268" t="str">
        <f t="array" ref="B21">IF($I21="","",INDEX('Nhap-Xuat'!$L$12:$L$50000,$I21))</f>
        <v>Sơn lót G322 Benzo (17.5 lít)</v>
      </c>
      <c r="C21" s="268" t="str">
        <f t="array" ref="C21">IF($I21="","",INDEX('Nhap-Xuat'!$K$12:$K$50000,$I21))</f>
        <v>SLG322</v>
      </c>
      <c r="D21" s="268" t="str">
        <f t="array" ref="D21">IF($I21="","",INDEX('Nhap-Xuat'!$M$12:$M$50000,$I21))</f>
        <v>thùng</v>
      </c>
      <c r="E21" s="269">
        <f t="array" ref="E21">IF($I21="",0,INDEX('Nhap-Xuat'!$N$12:$N$50000,$I21))</f>
        <v>3</v>
      </c>
      <c r="F21" s="269">
        <f t="shared" si="2"/>
        <v>3</v>
      </c>
      <c r="G21" s="269">
        <f t="array" ref="G21">IF($I21="",0,INDEX('Nhap-Xuat'!$O$12:$O$50000,$I21))</f>
        <v>564909</v>
      </c>
      <c r="H21" s="270">
        <f t="array" ref="H21">IF($I21="",0,INDEX('Nhap-Xuat'!$P$12:$P$50000,$I21))</f>
        <v>1694727</v>
      </c>
      <c r="I21" s="271">
        <f>IF(TYPE(MATCH($C$8,OFFSET('Nhap-Xuat'!$A$12,I20,0):'Nhap-Xuat'!$A$50000,0)+I20)=16,"",MATCH($C$8,OFFSET('Nhap-Xuat'!$A$12,I20,0):'Nhap-Xuat'!$A$50000,0)+I20)</f>
        <v>3</v>
      </c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</row>
    <row r="22" ht="15.75" customHeight="1">
      <c r="A22" s="267">
        <f t="shared" si="1"/>
        <v>6</v>
      </c>
      <c r="B22" s="268" t="str">
        <f t="array" ref="B22">IF($I22="","",INDEX('Nhap-Xuat'!$L$12:$L$50000,$I22))</f>
        <v>Sơn chống rỉ R1 Benzo (17.5 lit)</v>
      </c>
      <c r="C22" s="268" t="str">
        <f t="array" ref="C22">IF($I22="","",INDEX('Nhap-Xuat'!$K$12:$K$50000,$I22))</f>
        <v>SCRR1</v>
      </c>
      <c r="D22" s="268" t="str">
        <f t="array" ref="D22">IF($I22="","",INDEX('Nhap-Xuat'!$M$12:$M$50000,$I22))</f>
        <v>thùng</v>
      </c>
      <c r="E22" s="269">
        <f t="array" ref="E22">IF($I22="",0,INDEX('Nhap-Xuat'!$N$12:$N$50000,$I22))</f>
        <v>1</v>
      </c>
      <c r="F22" s="269">
        <f t="shared" si="2"/>
        <v>1</v>
      </c>
      <c r="G22" s="269">
        <f t="array" ref="G22">IF($I22="",0,INDEX('Nhap-Xuat'!$O$12:$O$50000,$I22))</f>
        <v>517636</v>
      </c>
      <c r="H22" s="270">
        <f t="array" ref="H22">IF($I22="",0,INDEX('Nhap-Xuat'!$P$12:$P$50000,$I22))</f>
        <v>517636</v>
      </c>
      <c r="I22" s="271">
        <f>IF(TYPE(MATCH($C$8,OFFSET('Nhap-Xuat'!$A$12,I21,0):'Nhap-Xuat'!$A$50000,0)+I21)=16,"",MATCH($C$8,OFFSET('Nhap-Xuat'!$A$12,I21,0):'Nhap-Xuat'!$A$50000,0)+I21)</f>
        <v>4</v>
      </c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</row>
    <row r="23" ht="15.75" customHeight="1">
      <c r="A23" s="267">
        <f t="shared" si="1"/>
        <v>7</v>
      </c>
      <c r="B23" s="268" t="str">
        <f t="array" ref="B23">IF($I23="","",INDEX('Nhap-Xuat'!$L$12:$L$50000,$I23))</f>
        <v>Sơn màu C2 203 Benzo (20kg)</v>
      </c>
      <c r="C23" s="268" t="str">
        <f t="array" ref="C23">IF($I23="","",INDEX('Nhap-Xuat'!$K$12:$K$50000,$I23))</f>
        <v>SM C2 203 BZ</v>
      </c>
      <c r="D23" s="268" t="str">
        <f t="array" ref="D23">IF($I23="","",INDEX('Nhap-Xuat'!$M$12:$M$50000,$I23))</f>
        <v/>
      </c>
      <c r="E23" s="269">
        <f t="array" ref="E23">IF($I23="",0,INDEX('Nhap-Xuat'!$N$12:$N$50000,$I23))</f>
        <v>1</v>
      </c>
      <c r="F23" s="269">
        <f t="shared" si="2"/>
        <v>1</v>
      </c>
      <c r="G23" s="269">
        <f t="array" ref="G23">IF($I23="",0,INDEX('Nhap-Xuat'!$O$12:$O$50000,$I23))</f>
        <v>707273</v>
      </c>
      <c r="H23" s="270">
        <f t="array" ref="H23">IF($I23="",0,INDEX('Nhap-Xuat'!$P$12:$P$50000,$I23))</f>
        <v>707273</v>
      </c>
      <c r="I23" s="271">
        <f>IF(TYPE(MATCH($C$8,OFFSET('Nhap-Xuat'!$A$12,I22,0):'Nhap-Xuat'!$A$50000,0)+I22)=16,"",MATCH($C$8,OFFSET('Nhap-Xuat'!$A$12,I22,0):'Nhap-Xuat'!$A$50000,0)+I22)</f>
        <v>5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</row>
    <row r="24" ht="15.75" customHeight="1">
      <c r="A24" s="267" t="str">
        <f t="shared" si="1"/>
        <v/>
      </c>
      <c r="B24" s="268" t="str">
        <f t="array" ref="B24">IF($I24="","",INDEX('Nhap-Xuat'!$L$12:$L$50000,$I24))</f>
        <v/>
      </c>
      <c r="C24" s="268" t="str">
        <f t="array" ref="C24">IF($I24="","",INDEX('Nhap-Xuat'!$K$12:$K$50000,$I24))</f>
        <v/>
      </c>
      <c r="D24" s="268" t="str">
        <f t="array" ref="D24">IF($I24="","",INDEX('Nhap-Xuat'!$M$12:$M$50000,$I24))</f>
        <v/>
      </c>
      <c r="E24" s="269">
        <f t="array" ref="E24">IF($I24="",0,INDEX('Nhap-Xuat'!$N$12:$N$50000,$I24))</f>
        <v>0</v>
      </c>
      <c r="F24" s="269">
        <f t="shared" si="2"/>
        <v>0</v>
      </c>
      <c r="G24" s="269">
        <f t="array" ref="G24">IF($I24="",0,INDEX('Nhap-Xuat'!$O$12:$O$50000,$I24))</f>
        <v>0</v>
      </c>
      <c r="H24" s="270">
        <f t="array" ref="H24">IF($I24="",0,INDEX('Nhap-Xuat'!$P$12:$P$50000,$I24))</f>
        <v>0</v>
      </c>
      <c r="I24" s="271" t="str">
        <f>IF(TYPE(MATCH($C$8,OFFSET('Nhap-Xuat'!$A$12,I23,0):'Nhap-Xuat'!$A$50000,0)+I23)=16,"",MATCH($C$8,OFFSET('Nhap-Xuat'!$A$12,I23,0):'Nhap-Xuat'!$A$50000,0)+I23)</f>
        <v/>
      </c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</row>
    <row r="25" ht="15.75" customHeight="1">
      <c r="A25" s="267">
        <f t="shared" si="1"/>
        <v>9</v>
      </c>
      <c r="B25" s="268" t="str">
        <f t="array" ref="B25">IF($I25="","",INDEX('Nhap-Xuat'!$L$12:$L$50000,$I25))</f>
        <v>Sơn lót G322 Benzo (17.5 lít)</v>
      </c>
      <c r="C25" s="268" t="str">
        <f t="array" ref="C25">IF($I25="","",INDEX('Nhap-Xuat'!$K$12:$K$50000,$I25))</f>
        <v>SLG322</v>
      </c>
      <c r="D25" s="268" t="str">
        <f t="array" ref="D25">IF($I25="","",INDEX('Nhap-Xuat'!$M$12:$M$50000,$I25))</f>
        <v>thùng</v>
      </c>
      <c r="E25" s="269">
        <f t="array" ref="E25">IF($I25="",0,INDEX('Nhap-Xuat'!$N$12:$N$50000,$I25))</f>
        <v>3</v>
      </c>
      <c r="F25" s="269">
        <f t="shared" si="2"/>
        <v>3</v>
      </c>
      <c r="G25" s="269">
        <f t="array" ref="G25">IF($I25="",0,INDEX('Nhap-Xuat'!$O$12:$O$50000,$I25))</f>
        <v>564909</v>
      </c>
      <c r="H25" s="270">
        <f t="array" ref="H25">IF($I25="",0,INDEX('Nhap-Xuat'!$P$12:$P$50000,$I25))</f>
        <v>1694727</v>
      </c>
      <c r="I25" s="271">
        <f>IF(TYPE(MATCH($C$8,OFFSET('Nhap-Xuat'!$A$12,I24,0):'Nhap-Xuat'!$A$50000,0)+I24)=16,"",MATCH($C$8,OFFSET('Nhap-Xuat'!$A$12,I24,0):'Nhap-Xuat'!$A$50000,0)+I24)</f>
        <v>3</v>
      </c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</row>
    <row r="26" ht="15.75" customHeight="1">
      <c r="A26" s="267">
        <f t="shared" si="1"/>
        <v>10</v>
      </c>
      <c r="B26" s="268" t="str">
        <f t="array" ref="B26">IF($I26="","",INDEX('Nhap-Xuat'!$L$12:$L$50000,$I26))</f>
        <v>Sơn chống rỉ R1 Benzo (17.5 lit)</v>
      </c>
      <c r="C26" s="268" t="str">
        <f t="array" ref="C26">IF($I26="","",INDEX('Nhap-Xuat'!$K$12:$K$50000,$I26))</f>
        <v>SCRR1</v>
      </c>
      <c r="D26" s="268" t="str">
        <f t="array" ref="D26">IF($I26="","",INDEX('Nhap-Xuat'!$M$12:$M$50000,$I26))</f>
        <v>thùng</v>
      </c>
      <c r="E26" s="269">
        <f t="array" ref="E26">IF($I26="",0,INDEX('Nhap-Xuat'!$N$12:$N$50000,$I26))</f>
        <v>1</v>
      </c>
      <c r="F26" s="269">
        <f t="shared" si="2"/>
        <v>1</v>
      </c>
      <c r="G26" s="269">
        <f t="array" ref="G26">IF($I26="",0,INDEX('Nhap-Xuat'!$O$12:$O$50000,$I26))</f>
        <v>517636</v>
      </c>
      <c r="H26" s="270">
        <f t="array" ref="H26">IF($I26="",0,INDEX('Nhap-Xuat'!$P$12:$P$50000,$I26))</f>
        <v>517636</v>
      </c>
      <c r="I26" s="271">
        <f>IF(TYPE(MATCH($C$8,OFFSET('Nhap-Xuat'!$A$12,I25,0):'Nhap-Xuat'!$A$50000,0)+I25)=16,"",MATCH($C$8,OFFSET('Nhap-Xuat'!$A$12,I25,0):'Nhap-Xuat'!$A$50000,0)+I25)</f>
        <v>4</v>
      </c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</row>
    <row r="27" ht="15.75" customHeight="1">
      <c r="A27" s="267">
        <f t="shared" si="1"/>
        <v>11</v>
      </c>
      <c r="B27" s="268" t="str">
        <f t="array" ref="B27">IF($I27="","",INDEX('Nhap-Xuat'!$L$12:$L$50000,$I27))</f>
        <v>Sơn màu C2 203 Benzo (20kg)</v>
      </c>
      <c r="C27" s="268" t="str">
        <f t="array" ref="C27">IF($I27="","",INDEX('Nhap-Xuat'!$K$12:$K$50000,$I27))</f>
        <v>SM C2 203 BZ</v>
      </c>
      <c r="D27" s="268" t="str">
        <f t="array" ref="D27">IF($I27="","",INDEX('Nhap-Xuat'!$M$12:$M$50000,$I27))</f>
        <v/>
      </c>
      <c r="E27" s="269">
        <f t="array" ref="E27">IF($I27="",0,INDEX('Nhap-Xuat'!$N$12:$N$50000,$I27))</f>
        <v>1</v>
      </c>
      <c r="F27" s="269">
        <f t="shared" si="2"/>
        <v>1</v>
      </c>
      <c r="G27" s="269">
        <f t="array" ref="G27">IF($I27="",0,INDEX('Nhap-Xuat'!$O$12:$O$50000,$I27))</f>
        <v>707273</v>
      </c>
      <c r="H27" s="270">
        <f t="array" ref="H27">IF($I27="",0,INDEX('Nhap-Xuat'!$P$12:$P$50000,$I27))</f>
        <v>707273</v>
      </c>
      <c r="I27" s="271">
        <f>IF(TYPE(MATCH($C$8,OFFSET('Nhap-Xuat'!$A$12,I26,0):'Nhap-Xuat'!$A$50000,0)+I26)=16,"",MATCH($C$8,OFFSET('Nhap-Xuat'!$A$12,I26,0):'Nhap-Xuat'!$A$50000,0)+I26)</f>
        <v>5</v>
      </c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</row>
    <row r="28" ht="15.75" customHeight="1">
      <c r="A28" s="267" t="str">
        <f t="shared" si="1"/>
        <v/>
      </c>
      <c r="B28" s="268" t="str">
        <f t="array" ref="B28">IF($I28="","",INDEX('Nhap-Xuat'!$L$12:$L$50000,$I28))</f>
        <v/>
      </c>
      <c r="C28" s="268" t="str">
        <f t="array" ref="C28">IF($I28="","",INDEX('Nhap-Xuat'!$K$12:$K$50000,$I28))</f>
        <v/>
      </c>
      <c r="D28" s="268" t="str">
        <f t="array" ref="D28">IF($I28="","",INDEX('Nhap-Xuat'!$M$12:$M$50000,$I28))</f>
        <v/>
      </c>
      <c r="E28" s="269">
        <f t="array" ref="E28">IF($I28="",0,INDEX('Nhap-Xuat'!$N$12:$N$50000,$I28))</f>
        <v>0</v>
      </c>
      <c r="F28" s="269">
        <f t="shared" si="2"/>
        <v>0</v>
      </c>
      <c r="G28" s="269">
        <f t="array" ref="G28">IF($I28="",0,INDEX('Nhap-Xuat'!$O$12:$O$50000,$I28))</f>
        <v>0</v>
      </c>
      <c r="H28" s="270">
        <f t="array" ref="H28">IF($I28="",0,INDEX('Nhap-Xuat'!$P$12:$P$50000,$I28))</f>
        <v>0</v>
      </c>
      <c r="I28" s="271" t="str">
        <f>IF(TYPE(MATCH($C$8,OFFSET('Nhap-Xuat'!$A$12,I27,0):'Nhap-Xuat'!$A$50000,0)+I27)=16,"",MATCH($C$8,OFFSET('Nhap-Xuat'!$A$12,I27,0):'Nhap-Xuat'!$A$50000,0)+I27)</f>
        <v/>
      </c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</row>
    <row r="29" ht="15.75" customHeight="1">
      <c r="A29" s="267">
        <f t="shared" si="1"/>
        <v>13</v>
      </c>
      <c r="B29" s="268" t="str">
        <f t="array" ref="B29">IF($I29="","",INDEX('Nhap-Xuat'!$L$12:$L$50000,$I29))</f>
        <v>Sơn lót G322 Benzo (17.5 lít)</v>
      </c>
      <c r="C29" s="268" t="str">
        <f t="array" ref="C29">IF($I29="","",INDEX('Nhap-Xuat'!$K$12:$K$50000,$I29))</f>
        <v>SLG322</v>
      </c>
      <c r="D29" s="268" t="str">
        <f t="array" ref="D29">IF($I29="","",INDEX('Nhap-Xuat'!$M$12:$M$50000,$I29))</f>
        <v>thùng</v>
      </c>
      <c r="E29" s="269">
        <f t="array" ref="E29">IF($I29="",0,INDEX('Nhap-Xuat'!$N$12:$N$50000,$I29))</f>
        <v>3</v>
      </c>
      <c r="F29" s="269">
        <f t="shared" si="2"/>
        <v>3</v>
      </c>
      <c r="G29" s="269">
        <f t="array" ref="G29">IF($I29="",0,INDEX('Nhap-Xuat'!$O$12:$O$50000,$I29))</f>
        <v>564909</v>
      </c>
      <c r="H29" s="270">
        <f t="array" ref="H29">IF($I29="",0,INDEX('Nhap-Xuat'!$P$12:$P$50000,$I29))</f>
        <v>1694727</v>
      </c>
      <c r="I29" s="271">
        <f>IF(TYPE(MATCH($C$8,OFFSET('Nhap-Xuat'!$A$12,I28,0):'Nhap-Xuat'!$A$50000,0)+I28)=16,"",MATCH($C$8,OFFSET('Nhap-Xuat'!$A$12,I28,0):'Nhap-Xuat'!$A$50000,0)+I28)</f>
        <v>3</v>
      </c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</row>
    <row r="30" ht="15.75" customHeight="1">
      <c r="A30" s="267">
        <f t="shared" si="1"/>
        <v>14</v>
      </c>
      <c r="B30" s="268" t="str">
        <f t="array" ref="B30">IF($I30="","",INDEX('Nhap-Xuat'!$L$12:$L$50000,$I30))</f>
        <v>Sơn chống rỉ R1 Benzo (17.5 lit)</v>
      </c>
      <c r="C30" s="268" t="str">
        <f t="array" ref="C30">IF($I30="","",INDEX('Nhap-Xuat'!$K$12:$K$50000,$I30))</f>
        <v>SCRR1</v>
      </c>
      <c r="D30" s="268" t="str">
        <f t="array" ref="D30">IF($I30="","",INDEX('Nhap-Xuat'!$M$12:$M$50000,$I30))</f>
        <v>thùng</v>
      </c>
      <c r="E30" s="269">
        <f t="array" ref="E30">IF($I30="",0,INDEX('Nhap-Xuat'!$N$12:$N$50000,$I30))</f>
        <v>1</v>
      </c>
      <c r="F30" s="269">
        <f t="shared" si="2"/>
        <v>1</v>
      </c>
      <c r="G30" s="269">
        <f t="array" ref="G30">IF($I30="",0,INDEX('Nhap-Xuat'!$O$12:$O$50000,$I30))</f>
        <v>517636</v>
      </c>
      <c r="H30" s="270">
        <f t="array" ref="H30">IF($I30="",0,INDEX('Nhap-Xuat'!$P$12:$P$50000,$I30))</f>
        <v>517636</v>
      </c>
      <c r="I30" s="271">
        <f>IF(TYPE(MATCH($C$8,OFFSET('Nhap-Xuat'!$A$12,I29,0):'Nhap-Xuat'!$A$50000,0)+I29)=16,"",MATCH($C$8,OFFSET('Nhap-Xuat'!$A$12,I29,0):'Nhap-Xuat'!$A$50000,0)+I29)</f>
        <v>4</v>
      </c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ht="15.75" customHeight="1">
      <c r="A31" s="267">
        <f t="shared" si="1"/>
        <v>15</v>
      </c>
      <c r="B31" s="268" t="str">
        <f t="array" ref="B31">IF($I31="","",INDEX('Nhap-Xuat'!$L$12:$L$50000,$I31))</f>
        <v>Sơn màu C2 203 Benzo (20kg)</v>
      </c>
      <c r="C31" s="268" t="str">
        <f t="array" ref="C31">IF($I31="","",INDEX('Nhap-Xuat'!$K$12:$K$50000,$I31))</f>
        <v>SM C2 203 BZ</v>
      </c>
      <c r="D31" s="268" t="str">
        <f t="array" ref="D31">IF($I31="","",INDEX('Nhap-Xuat'!$M$12:$M$50000,$I31))</f>
        <v/>
      </c>
      <c r="E31" s="269">
        <f t="array" ref="E31">IF($I31="",0,INDEX('Nhap-Xuat'!$N$12:$N$50000,$I31))</f>
        <v>1</v>
      </c>
      <c r="F31" s="269">
        <f t="shared" si="2"/>
        <v>1</v>
      </c>
      <c r="G31" s="269">
        <f t="array" ref="G31">IF($I31="",0,INDEX('Nhap-Xuat'!$O$12:$O$50000,$I31))</f>
        <v>707273</v>
      </c>
      <c r="H31" s="270">
        <f t="array" ref="H31">IF($I31="",0,INDEX('Nhap-Xuat'!$P$12:$P$50000,$I31))</f>
        <v>707273</v>
      </c>
      <c r="I31" s="271">
        <f>IF(TYPE(MATCH($C$8,OFFSET('Nhap-Xuat'!$A$12,I30,0):'Nhap-Xuat'!$A$50000,0)+I30)=16,"",MATCH($C$8,OFFSET('Nhap-Xuat'!$A$12,I30,0):'Nhap-Xuat'!$A$50000,0)+I30)</f>
        <v>5</v>
      </c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</row>
    <row r="32" ht="15.75" customHeight="1">
      <c r="A32" s="267" t="str">
        <f t="shared" si="1"/>
        <v/>
      </c>
      <c r="B32" s="268" t="str">
        <f t="array" ref="B32">IF($I32="","",INDEX('Nhap-Xuat'!$L$12:$L$50000,$I32))</f>
        <v/>
      </c>
      <c r="C32" s="268" t="str">
        <f t="array" ref="C32">IF($I32="","",INDEX('Nhap-Xuat'!$K$12:$K$50000,$I32))</f>
        <v/>
      </c>
      <c r="D32" s="268" t="str">
        <f t="array" ref="D32">IF($I32="","",INDEX('Nhap-Xuat'!$M$12:$M$50000,$I32))</f>
        <v/>
      </c>
      <c r="E32" s="269">
        <f t="array" ref="E32">IF($I32="",0,INDEX('Nhap-Xuat'!$N$12:$N$50000,$I32))</f>
        <v>0</v>
      </c>
      <c r="F32" s="269">
        <f t="shared" si="2"/>
        <v>0</v>
      </c>
      <c r="G32" s="269">
        <f t="array" ref="G32">IF($I32="",0,INDEX('Nhap-Xuat'!$O$12:$O$50000,$I32))</f>
        <v>0</v>
      </c>
      <c r="H32" s="270">
        <f t="array" ref="H32">IF($I32="",0,INDEX('Nhap-Xuat'!$P$12:$P$50000,$I32))</f>
        <v>0</v>
      </c>
      <c r="I32" s="271" t="str">
        <f>IF(TYPE(MATCH($C$8,OFFSET('Nhap-Xuat'!$A$12,I31,0):'Nhap-Xuat'!$A$50000,0)+I31)=16,"",MATCH($C$8,OFFSET('Nhap-Xuat'!$A$12,I31,0):'Nhap-Xuat'!$A$50000,0)+I31)</f>
        <v/>
      </c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</row>
    <row r="33" ht="15.75" customHeight="1">
      <c r="A33" s="267">
        <f t="shared" si="1"/>
        <v>17</v>
      </c>
      <c r="B33" s="268" t="str">
        <f t="array" ref="B33">IF($I33="","",INDEX('Nhap-Xuat'!$L$12:$L$50000,$I33))</f>
        <v>Sơn lót G322 Benzo (17.5 lít)</v>
      </c>
      <c r="C33" s="268" t="str">
        <f t="array" ref="C33">IF($I33="","",INDEX('Nhap-Xuat'!$K$12:$K$50000,$I33))</f>
        <v>SLG322</v>
      </c>
      <c r="D33" s="268" t="str">
        <f t="array" ref="D33">IF($I33="","",INDEX('Nhap-Xuat'!$M$12:$M$50000,$I33))</f>
        <v>thùng</v>
      </c>
      <c r="E33" s="269">
        <f t="array" ref="E33">IF($I33="",0,INDEX('Nhap-Xuat'!$N$12:$N$50000,$I33))</f>
        <v>3</v>
      </c>
      <c r="F33" s="269">
        <f t="shared" si="2"/>
        <v>3</v>
      </c>
      <c r="G33" s="269">
        <f t="array" ref="G33">IF($I33="",0,INDEX('Nhap-Xuat'!$O$12:$O$50000,$I33))</f>
        <v>564909</v>
      </c>
      <c r="H33" s="270">
        <f t="array" ref="H33">IF($I33="",0,INDEX('Nhap-Xuat'!$P$12:$P$50000,$I33))</f>
        <v>1694727</v>
      </c>
      <c r="I33" s="271">
        <f>IF(TYPE(MATCH($C$8,OFFSET('Nhap-Xuat'!$A$12,I32,0):'Nhap-Xuat'!$A$50000,0)+I32)=16,"",MATCH($C$8,OFFSET('Nhap-Xuat'!$A$12,I32,0):'Nhap-Xuat'!$A$50000,0)+I32)</f>
        <v>3</v>
      </c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</row>
    <row r="34" ht="15.75" customHeight="1">
      <c r="A34" s="267">
        <f t="shared" si="1"/>
        <v>18</v>
      </c>
      <c r="B34" s="268" t="str">
        <f t="array" ref="B34">IF($I34="","",INDEX('Nhap-Xuat'!$L$12:$L$50000,$I34))</f>
        <v>Sơn chống rỉ R1 Benzo (17.5 lit)</v>
      </c>
      <c r="C34" s="268" t="str">
        <f t="array" ref="C34">IF($I34="","",INDEX('Nhap-Xuat'!$K$12:$K$50000,$I34))</f>
        <v>SCRR1</v>
      </c>
      <c r="D34" s="268" t="str">
        <f t="array" ref="D34">IF($I34="","",INDEX('Nhap-Xuat'!$M$12:$M$50000,$I34))</f>
        <v>thùng</v>
      </c>
      <c r="E34" s="269">
        <f t="array" ref="E34">IF($I34="",0,INDEX('Nhap-Xuat'!$N$12:$N$50000,$I34))</f>
        <v>1</v>
      </c>
      <c r="F34" s="269">
        <f t="shared" si="2"/>
        <v>1</v>
      </c>
      <c r="G34" s="269">
        <f t="array" ref="G34">IF($I34="",0,INDEX('Nhap-Xuat'!$O$12:$O$50000,$I34))</f>
        <v>517636</v>
      </c>
      <c r="H34" s="270">
        <f t="array" ref="H34">IF($I34="",0,INDEX('Nhap-Xuat'!$P$12:$P$50000,$I34))</f>
        <v>517636</v>
      </c>
      <c r="I34" s="271">
        <f>IF(TYPE(MATCH($C$8,OFFSET('Nhap-Xuat'!$A$12,I33,0):'Nhap-Xuat'!$A$50000,0)+I33)=16,"",MATCH($C$8,OFFSET('Nhap-Xuat'!$A$12,I33,0):'Nhap-Xuat'!$A$50000,0)+I33)</f>
        <v>4</v>
      </c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</row>
    <row r="35" ht="15.75" customHeight="1">
      <c r="A35" s="267">
        <f t="shared" si="1"/>
        <v>19</v>
      </c>
      <c r="B35" s="268" t="str">
        <f t="array" ref="B35">IF($I35="","",INDEX('Nhap-Xuat'!$L$12:$L$50000,$I35))</f>
        <v>Sơn màu C2 203 Benzo (20kg)</v>
      </c>
      <c r="C35" s="268" t="str">
        <f t="array" ref="C35">IF($I35="","",INDEX('Nhap-Xuat'!$K$12:$K$50000,$I35))</f>
        <v>SM C2 203 BZ</v>
      </c>
      <c r="D35" s="268" t="str">
        <f t="array" ref="D35">IF($I35="","",INDEX('Nhap-Xuat'!$M$12:$M$50000,$I35))</f>
        <v/>
      </c>
      <c r="E35" s="269">
        <f t="array" ref="E35">IF($I35="",0,INDEX('Nhap-Xuat'!$N$12:$N$50000,$I35))</f>
        <v>1</v>
      </c>
      <c r="F35" s="269">
        <f t="shared" si="2"/>
        <v>1</v>
      </c>
      <c r="G35" s="269">
        <f t="array" ref="G35">IF($I35="",0,INDEX('Nhap-Xuat'!$O$12:$O$50000,$I35))</f>
        <v>707273</v>
      </c>
      <c r="H35" s="270">
        <f t="array" ref="H35">IF($I35="",0,INDEX('Nhap-Xuat'!$P$12:$P$50000,$I35))</f>
        <v>707273</v>
      </c>
      <c r="I35" s="271">
        <f>IF(TYPE(MATCH($C$8,OFFSET('Nhap-Xuat'!$A$12,I34,0):'Nhap-Xuat'!$A$50000,0)+I34)=16,"",MATCH($C$8,OFFSET('Nhap-Xuat'!$A$12,I34,0):'Nhap-Xuat'!$A$50000,0)+I34)</f>
        <v>5</v>
      </c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</row>
    <row r="36" ht="15.75" customHeight="1">
      <c r="A36" s="267" t="str">
        <f t="shared" si="1"/>
        <v/>
      </c>
      <c r="B36" s="268" t="str">
        <f t="array" ref="B36">IF($I36="","",INDEX('Nhap-Xuat'!$L$12:$L$50000,$I36))</f>
        <v/>
      </c>
      <c r="C36" s="268" t="str">
        <f t="array" ref="C36">IF($I36="","",INDEX('Nhap-Xuat'!$K$12:$K$50000,$I36))</f>
        <v/>
      </c>
      <c r="D36" s="268" t="str">
        <f t="array" ref="D36">IF($I36="","",INDEX('Nhap-Xuat'!$M$12:$M$50000,$I36))</f>
        <v/>
      </c>
      <c r="E36" s="269">
        <f t="array" ref="E36">IF($I36="",0,INDEX('Nhap-Xuat'!$N$12:$N$50000,$I36))</f>
        <v>0</v>
      </c>
      <c r="F36" s="269">
        <f t="shared" si="2"/>
        <v>0</v>
      </c>
      <c r="G36" s="269">
        <f t="array" ref="G36">IF($I36="",0,INDEX('Nhap-Xuat'!$O$12:$O$50000,$I36))</f>
        <v>0</v>
      </c>
      <c r="H36" s="270">
        <f t="array" ref="H36">IF($I36="",0,INDEX('Nhap-Xuat'!$P$12:$P$50000,$I36))</f>
        <v>0</v>
      </c>
      <c r="I36" s="271" t="str">
        <f>IF(TYPE(MATCH($C$8,OFFSET('Nhap-Xuat'!$A$12,I35,0):'Nhap-Xuat'!$A$50000,0)+I35)=16,"",MATCH($C$8,OFFSET('Nhap-Xuat'!$A$12,I35,0):'Nhap-Xuat'!$A$50000,0)+I35)</f>
        <v/>
      </c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</row>
    <row r="37" ht="15.75" customHeight="1">
      <c r="A37" s="267">
        <f t="shared" si="1"/>
        <v>21</v>
      </c>
      <c r="B37" s="268" t="str">
        <f t="array" ref="B37">IF($I37="","",INDEX('Nhap-Xuat'!$L$12:$L$50000,$I37))</f>
        <v>Sơn lót G322 Benzo (17.5 lít)</v>
      </c>
      <c r="C37" s="268" t="str">
        <f t="array" ref="C37">IF($I37="","",INDEX('Nhap-Xuat'!$K$12:$K$50000,$I37))</f>
        <v>SLG322</v>
      </c>
      <c r="D37" s="268" t="str">
        <f t="array" ref="D37">IF($I37="","",INDEX('Nhap-Xuat'!$M$12:$M$50000,$I37))</f>
        <v>thùng</v>
      </c>
      <c r="E37" s="269">
        <f t="array" ref="E37">IF($I37="",0,INDEX('Nhap-Xuat'!$N$12:$N$50000,$I37))</f>
        <v>3</v>
      </c>
      <c r="F37" s="269">
        <f t="shared" si="2"/>
        <v>3</v>
      </c>
      <c r="G37" s="269">
        <f t="array" ref="G37">IF($I37="",0,INDEX('Nhap-Xuat'!$O$12:$O$50000,$I37))</f>
        <v>564909</v>
      </c>
      <c r="H37" s="270">
        <f t="array" ref="H37">IF($I37="",0,INDEX('Nhap-Xuat'!$P$12:$P$50000,$I37))</f>
        <v>1694727</v>
      </c>
      <c r="I37" s="271">
        <f>IF(TYPE(MATCH($C$8,OFFSET('Nhap-Xuat'!$A$12,I36,0):'Nhap-Xuat'!$A$50000,0)+I36)=16,"",MATCH($C$8,OFFSET('Nhap-Xuat'!$A$12,I36,0):'Nhap-Xuat'!$A$50000,0)+I36)</f>
        <v>3</v>
      </c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</row>
    <row r="38" ht="15.75" customHeight="1">
      <c r="A38" s="272">
        <f t="shared" si="1"/>
        <v>22</v>
      </c>
      <c r="B38" s="273" t="str">
        <f t="array" ref="B38">IF($I38="","",INDEX('Nhap-Xuat'!$L$12:$L$50000,$I38))</f>
        <v>Sơn chống rỉ R1 Benzo (17.5 lit)</v>
      </c>
      <c r="C38" s="273" t="str">
        <f t="array" ref="C38">IF($I38="","",INDEX('Nhap-Xuat'!$K$12:$K$50000,$I38))</f>
        <v>SCRR1</v>
      </c>
      <c r="D38" s="273" t="str">
        <f t="array" ref="D38">IF($I38="","",INDEX('Nhap-Xuat'!$M$12:$M$50000,$I38))</f>
        <v>thùng</v>
      </c>
      <c r="E38" s="274">
        <f t="array" ref="E38">IF($I38="",0,INDEX('Nhap-Xuat'!$N$12:$N$50000,$I38))</f>
        <v>1</v>
      </c>
      <c r="F38" s="274">
        <f t="shared" si="2"/>
        <v>1</v>
      </c>
      <c r="G38" s="274">
        <f t="array" ref="G38">IF($I38="",0,INDEX('Nhap-Xuat'!$O$12:$O$50000,$I38))</f>
        <v>517636</v>
      </c>
      <c r="H38" s="275">
        <f t="array" ref="H38">IF($I38="",0,INDEX('Nhap-Xuat'!$P$12:$P$50000,$I38))</f>
        <v>517636</v>
      </c>
      <c r="I38" s="276">
        <f>IF(TYPE(MATCH($C$8,OFFSET('Nhap-Xuat'!$A$12,I37,0):'Nhap-Xuat'!$A$50000,0)+I37)=16,"",MATCH($C$8,OFFSET('Nhap-Xuat'!$A$12,I37,0):'Nhap-Xuat'!$A$50000,0)+I37)</f>
        <v>4</v>
      </c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</row>
    <row r="39" ht="16.5" customHeight="1">
      <c r="A39" s="277" t="s">
        <v>496</v>
      </c>
      <c r="B39" s="122"/>
      <c r="C39" s="122"/>
      <c r="D39" s="122"/>
      <c r="E39" s="122"/>
      <c r="F39" s="122"/>
      <c r="G39" s="98"/>
      <c r="H39" s="278">
        <f>SUM(H17:H38)</f>
        <v>16810543</v>
      </c>
      <c r="I39" s="279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</row>
    <row r="40" ht="15.75" customHeight="1">
      <c r="A40" s="280" t="str">
        <f>B7</f>
        <v>Ngày   17    tháng    1    năm   2013</v>
      </c>
      <c r="B40" s="177"/>
      <c r="C40" s="177"/>
      <c r="D40" s="177"/>
      <c r="E40" s="177"/>
      <c r="F40" s="177"/>
      <c r="G40" s="177"/>
      <c r="H40" s="177"/>
      <c r="I40" s="281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</row>
    <row r="41" ht="16.5" customHeight="1">
      <c r="A41" s="251" t="str">
        <f>"Tổng số tiền viết bằng chữ:"&amp;" "&amp;D87</f>
        <v>Tổng số tiền viết bằng chữ: Mười sáu triệu tám trăm mười nghìn năm trăm bốn mươi ba đồng.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</row>
    <row r="42" ht="56.25" customHeight="1">
      <c r="A42" s="282" t="s">
        <v>497</v>
      </c>
      <c r="C42" s="282" t="s">
        <v>498</v>
      </c>
      <c r="E42" s="282" t="s">
        <v>499</v>
      </c>
      <c r="G42" s="283" t="s">
        <v>500</v>
      </c>
      <c r="I42" s="283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</row>
    <row r="43" ht="15.75" customHeight="1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</row>
    <row r="44" ht="15.75" customHeight="1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</row>
    <row r="45" ht="15.75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ht="15.75" customHeight="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ht="15.75" customHeigh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ht="15.75" customHeight="1">
      <c r="A48" s="117" t="str">
        <f>ThongtinDN!D9</f>
        <v>Nguyễn Văn B</v>
      </c>
      <c r="C48" s="111"/>
      <c r="D48" s="111"/>
      <c r="E48" s="111"/>
      <c r="F48" s="111"/>
      <c r="G48" s="117" t="str">
        <f>ThongtinDN!D8</f>
        <v>Nguyễn Văn A</v>
      </c>
      <c r="I48" s="117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ht="15.75" customHeight="1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ht="15.75" customHeight="1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ht="15.75" customHeight="1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ht="15.75" customHeight="1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</row>
    <row r="53" ht="15.75" customHeight="1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ht="15.75" customHeight="1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ht="15.75" customHeight="1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ht="15.75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ht="15.75" customHeight="1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ht="15.75" customHeight="1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ht="15.75" customHeight="1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ht="15.75" customHeight="1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ht="15.75" customHeight="1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ht="15.75" customHeight="1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ht="15.75" customHeight="1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ht="15.75" customHeight="1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ht="15.75" customHeight="1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ht="15.75" customHeight="1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ht="15.75" customHeight="1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ht="15.75" customHeight="1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ht="15.75" customHeight="1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ht="15.75" customHeight="1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ht="15.75" customHeight="1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ht="15.75" customHeight="1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ht="15.75" customHeight="1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ht="15.75" customHeight="1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ht="15.75" customHeight="1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ht="15.75" customHeight="1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ht="15.75" customHeight="1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ht="15.75" customHeight="1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ht="13.5" customHeight="1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ht="15.75" hidden="1" customHeight="1">
      <c r="A80" s="112" t="s">
        <v>501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ht="15.75" hidden="1" customHeight="1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ht="16.5" hidden="1" customHeight="1">
      <c r="A82" s="284"/>
      <c r="B82" s="285">
        <f>H39</f>
        <v>16810543</v>
      </c>
      <c r="C82" s="286" t="str">
        <f>RIGHT("000000000000"&amp;ROUND(B82,0),12)</f>
        <v>000016810543</v>
      </c>
      <c r="D82" s="286">
        <v>1.0</v>
      </c>
      <c r="E82" s="286">
        <v>2.0</v>
      </c>
      <c r="F82" s="286">
        <v>3.0</v>
      </c>
      <c r="G82" s="286">
        <v>4.0</v>
      </c>
      <c r="H82" s="286">
        <v>5.0</v>
      </c>
      <c r="I82" s="286"/>
      <c r="J82" s="286">
        <v>6.0</v>
      </c>
      <c r="K82" s="286">
        <v>7.0</v>
      </c>
      <c r="L82" s="286">
        <v>8.0</v>
      </c>
      <c r="M82" s="287">
        <v>9.0</v>
      </c>
      <c r="N82" s="286">
        <v>10.0</v>
      </c>
      <c r="O82" s="286">
        <v>11.0</v>
      </c>
      <c r="P82" s="286">
        <v>12.0</v>
      </c>
      <c r="Q82" s="125"/>
      <c r="R82" s="112"/>
      <c r="S82" s="112"/>
      <c r="T82" s="112"/>
      <c r="U82" s="112"/>
      <c r="V82" s="112"/>
      <c r="W82" s="112"/>
      <c r="X82" s="112"/>
      <c r="Y82" s="112"/>
      <c r="Z82" s="112"/>
    </row>
    <row r="83" ht="16.5" hidden="1" customHeight="1">
      <c r="A83" s="284"/>
      <c r="B83" s="284"/>
      <c r="C83" s="288"/>
      <c r="D83" s="125">
        <f>VALUE(MID(C82,D82,1))</f>
        <v>0</v>
      </c>
      <c r="E83" s="125">
        <f>VALUE(MID(C82,E82,1))</f>
        <v>0</v>
      </c>
      <c r="F83" s="125">
        <f>VALUE(MID(C82,F82,1))</f>
        <v>0</v>
      </c>
      <c r="G83" s="125">
        <f>VALUE(MID(C82,G82,1))</f>
        <v>0</v>
      </c>
      <c r="H83" s="125">
        <f>VALUE(MID(C82,H82,1))</f>
        <v>1</v>
      </c>
      <c r="I83" s="125"/>
      <c r="J83" s="125">
        <f>VALUE(MID(C82,J82,1))</f>
        <v>6</v>
      </c>
      <c r="K83" s="125">
        <f>VALUE(MID(C82,K82,1))</f>
        <v>8</v>
      </c>
      <c r="L83" s="125">
        <f>VALUE(MID(C82,L82,1))</f>
        <v>1</v>
      </c>
      <c r="M83" s="289">
        <f>VALUE(MID(C82,M82,1))</f>
        <v>0</v>
      </c>
      <c r="N83" s="125">
        <f>VALUE(MID(C82,N82,1))</f>
        <v>5</v>
      </c>
      <c r="O83" s="125">
        <f>VALUE(MID(C82,O82,1))</f>
        <v>4</v>
      </c>
      <c r="P83" s="125">
        <f>VALUE(MID(C82,P82,1))</f>
        <v>3</v>
      </c>
      <c r="Q83" s="125"/>
      <c r="R83" s="112"/>
      <c r="S83" s="112"/>
      <c r="T83" s="112"/>
      <c r="U83" s="112"/>
      <c r="V83" s="112"/>
      <c r="W83" s="112"/>
      <c r="X83" s="112"/>
      <c r="Y83" s="112"/>
      <c r="Z83" s="112"/>
    </row>
    <row r="84" ht="16.5" hidden="1" customHeight="1">
      <c r="A84" s="284"/>
      <c r="B84" s="284"/>
      <c r="C84" s="288"/>
      <c r="D84" s="125">
        <f>SUM(D83)</f>
        <v>0</v>
      </c>
      <c r="E84" s="125">
        <f>SUM(D83:E83)</f>
        <v>0</v>
      </c>
      <c r="F84" s="125">
        <f>SUM(D83:F83)</f>
        <v>0</v>
      </c>
      <c r="G84" s="125">
        <f>SUM(G83)</f>
        <v>0</v>
      </c>
      <c r="H84" s="125">
        <f>SUM(G83:H83)</f>
        <v>1</v>
      </c>
      <c r="I84" s="125"/>
      <c r="J84" s="125">
        <f>SUM(G83:J83)</f>
        <v>7</v>
      </c>
      <c r="K84" s="125">
        <f>SUM(K83)</f>
        <v>8</v>
      </c>
      <c r="L84" s="125">
        <f>SUM(K83:L83)</f>
        <v>9</v>
      </c>
      <c r="M84" s="289">
        <f>SUM(K83:M83)</f>
        <v>9</v>
      </c>
      <c r="N84" s="125">
        <f>SUM(N83)</f>
        <v>5</v>
      </c>
      <c r="O84" s="125">
        <f>SUM(N83:O83)</f>
        <v>9</v>
      </c>
      <c r="P84" s="125">
        <f>SUM(N83:P83)</f>
        <v>12</v>
      </c>
      <c r="Q84" s="125"/>
      <c r="R84" s="112"/>
      <c r="S84" s="112"/>
      <c r="T84" s="112"/>
      <c r="U84" s="112"/>
      <c r="V84" s="112"/>
      <c r="W84" s="112"/>
      <c r="X84" s="112"/>
      <c r="Y84" s="112"/>
      <c r="Z84" s="112"/>
    </row>
    <row r="85" ht="41.25" hidden="1" customHeight="1">
      <c r="A85" s="284"/>
      <c r="B85" s="284"/>
      <c r="C85" s="288"/>
      <c r="D85" s="290" t="str">
        <f>IF(D83=0,"",CHOOSE(D83,"một","hai","ba","bốn","năm","sáu","bảy","tám","chín"))</f>
        <v/>
      </c>
      <c r="E85" s="290" t="str">
        <f>IF(E83=0,IF(AND(D83&lt;&gt;0,F83&lt;&gt;0),"lẻ",""),CHOOSE(E83,"mười","hai","ba","bốn","năm","sáu","bảy","tám","chín"))</f>
        <v/>
      </c>
      <c r="F85" s="290" t="str">
        <f>IF(F83=0,"",CHOOSE(F83,IF(E83&gt;1,"mốt","một"),"hai","ba","bốn",IF(E83=0,"năm","lăm"),"sáu","bảy","tám","chín"))</f>
        <v/>
      </c>
      <c r="G85" s="290" t="str">
        <f>IF(G83=0,"",CHOOSE(G83,"một","hai","ba","bốn","năm","sáu","bảy","tám","chín"))</f>
        <v/>
      </c>
      <c r="H85" s="290" t="str">
        <f>IF(H83=0,IF(AND(G83&lt;&gt;0,J83&lt;&gt;0),"lẻ",""),CHOOSE(H83,"mười","hai","ba","bốn","năm","sáu","bảy","tám","chín"))</f>
        <v>mười</v>
      </c>
      <c r="I85" s="290"/>
      <c r="J85" s="290" t="str">
        <f>IF(J83=0,"",CHOOSE(J83,IF(H83&gt;1,"mốt","một"),"hai","ba","bốn",IF(H83=0,"năm","lăm"),"sáu","bảy","tám","chín"))</f>
        <v>sáu</v>
      </c>
      <c r="K85" s="290" t="str">
        <f>IF(K83=0,"",CHOOSE(K83,"một","hai","ba","bốn","năm","sáu","bảy","tám","chín"))</f>
        <v>tám</v>
      </c>
      <c r="L85" s="290" t="str">
        <f>IF(L83=0,IF(AND(K83&lt;&gt;0,M83&lt;&gt;0),"lẻ",""),CHOOSE(L83,"mười","hai","ba","bốn","năm","sáu","bảy","tám","chín"))</f>
        <v>mười</v>
      </c>
      <c r="M85" s="291" t="str">
        <f>IF(M83=0,"",CHOOSE(M83,IF(L83&gt;1,"mốt","một"),"hai","ba","bốn",IF(L83=0,"năm","lăm"),"sáu","bảy","tám","chín"))</f>
        <v/>
      </c>
      <c r="N85" s="290" t="str">
        <f>IF(N83=0,"",CHOOSE(N83,"một","hai","ba","bốn","năm","sáu","bảy","tám","chín"))</f>
        <v>năm</v>
      </c>
      <c r="O85" s="290" t="str">
        <f>IF(O83=0,IF(AND(N83&lt;&gt;0,P83&lt;&gt;0),"lẻ",""),CHOOSE(O83,"mười","hai","ba","bốn","năm","sáu","bảy","tám","chín"))</f>
        <v>bốn</v>
      </c>
      <c r="P85" s="290" t="str">
        <f>IF(P83=0,"",CHOOSE(P83,IF(O83&gt;1,"mốt","một"),"hai","ba","bốn",IF(O83=0,"năm","lăm"),"sáu","bảy","tám","chín"))</f>
        <v>ba</v>
      </c>
      <c r="Q85" s="125"/>
      <c r="R85" s="112"/>
      <c r="S85" s="112"/>
      <c r="T85" s="112"/>
      <c r="U85" s="112"/>
      <c r="V85" s="112"/>
      <c r="W85" s="112"/>
      <c r="X85" s="112"/>
      <c r="Y85" s="112"/>
      <c r="Z85" s="112"/>
    </row>
    <row r="86" ht="46.5" hidden="1" customHeight="1">
      <c r="A86" s="284"/>
      <c r="B86" s="284"/>
      <c r="C86" s="288"/>
      <c r="D86" s="290" t="str">
        <f>IF(D83=0,"","trăm")</f>
        <v/>
      </c>
      <c r="E86" s="290" t="str">
        <f>IF(E83=0,"",IF(E83=1,"","mươi"))</f>
        <v/>
      </c>
      <c r="F86" s="290" t="str">
        <f>IF(AND(F83=0,F84=0),"","tỷ")</f>
        <v/>
      </c>
      <c r="G86" s="290" t="str">
        <f>IF(G83=0,"","trăm")</f>
        <v/>
      </c>
      <c r="H86" s="290" t="str">
        <f>IF(H83=0,"",IF(H83=1,"","mươi"))</f>
        <v/>
      </c>
      <c r="I86" s="290"/>
      <c r="J86" s="290" t="str">
        <f>IF(AND(J83=0,J84=0),"","triệu")</f>
        <v>triệu</v>
      </c>
      <c r="K86" s="290" t="str">
        <f>IF(K83=0,"","trăm")</f>
        <v>trăm</v>
      </c>
      <c r="L86" s="290" t="str">
        <f>IF(L83=0,"",IF(L83=1,"","mươi"))</f>
        <v/>
      </c>
      <c r="M86" s="291" t="str">
        <f>IF(AND(M83=0,M84=0),"","nghìn")</f>
        <v>nghìn</v>
      </c>
      <c r="N86" s="290" t="str">
        <f>IF(N83=0,"","trăm")</f>
        <v>trăm</v>
      </c>
      <c r="O86" s="290" t="str">
        <f>IF(O83=0,"",IF(O83=1,"","mươi"))</f>
        <v>mươi</v>
      </c>
      <c r="P86" s="290" t="s">
        <v>502</v>
      </c>
      <c r="Q86" s="125"/>
      <c r="R86" s="112"/>
      <c r="S86" s="112"/>
      <c r="T86" s="112"/>
      <c r="U86" s="112"/>
      <c r="V86" s="112"/>
      <c r="W86" s="112"/>
      <c r="X86" s="112"/>
      <c r="Y86" s="112"/>
      <c r="Z86" s="112"/>
    </row>
    <row r="87" ht="45.0" hidden="1" customHeight="1">
      <c r="A87" s="292"/>
      <c r="D87" s="293" t="str">
        <f>UPPER(LEFT(TRIM(IF(B82=0,"không đồng.",D85&amp;" "&amp;D86&amp;" "&amp;E85&amp;" "&amp;E86&amp;" "&amp;F85&amp;" "&amp;F86&amp;" "&amp;G85&amp;" "&amp;G86&amp;" "&amp;H85&amp;" "&amp;H86&amp;" "&amp;J85&amp;" "&amp;J86&amp;" "&amp;K85&amp;" "&amp;K86&amp;" "&amp;L85&amp;" "&amp;L86&amp;" "&amp;M85&amp;" "&amp;M86&amp;" "&amp;N85&amp;" "&amp;N86&amp;" "&amp;O85&amp;" "&amp;O86&amp;" "&amp;P85&amp;" "&amp;P86)),1))&amp;RIGHT(TRIM(IF(B82=0,"không đồng.",D85&amp;" "&amp;D86&amp;" "&amp;E85&amp;" "&amp;E86&amp;" "&amp;F85&amp;" "&amp;F86&amp;" "&amp;G85&amp;" "&amp;G86&amp;" "&amp;H85&amp;" "&amp;H86&amp;" "&amp;J85&amp;" "&amp;J86&amp;" "&amp;K85&amp;" "&amp;K86&amp;" "&amp;L85&amp;" "&amp;L86&amp;" "&amp;M85&amp;" "&amp;M86&amp;" "&amp;N85&amp;" "&amp;N86&amp;" "&amp;O85&amp;" "&amp;O86&amp;" "&amp;P85&amp;" "&amp;P86)),LEN(TRIM(IF(B82=0,"không đồng.",D85&amp;" "&amp;D86&amp;" "&amp;E85&amp;" "&amp;E86&amp;" "&amp;F85&amp;" "&amp;F86&amp;" "&amp;G85&amp;" "&amp;G86&amp;" "&amp;H85&amp;" "&amp;H86&amp;" "&amp;J85&amp;" "&amp;J86&amp;" "&amp;K85&amp;" "&amp;K86&amp;" "&amp;L85&amp;" "&amp;L86&amp;" "&amp;M85&amp;" "&amp;M86&amp;" "&amp;N85&amp;" "&amp;N86&amp;" "&amp;O85&amp;" "&amp;O86&amp;" "&amp;P85&amp;" "&amp;P86)))-1)</f>
        <v>Mười sáu triệu tám trăm mười nghìn năm trăm bốn mươi ba đồng.</v>
      </c>
      <c r="E87" s="293"/>
      <c r="F87" s="125"/>
      <c r="G87" s="125"/>
      <c r="H87" s="125"/>
      <c r="I87" s="125"/>
      <c r="J87" s="125"/>
      <c r="K87" s="125"/>
      <c r="L87" s="125"/>
      <c r="M87" s="125"/>
      <c r="N87" s="289"/>
      <c r="O87" s="125"/>
      <c r="P87" s="125"/>
      <c r="Q87" s="125"/>
      <c r="R87" s="112"/>
      <c r="S87" s="112"/>
      <c r="T87" s="112"/>
      <c r="U87" s="112"/>
      <c r="V87" s="112"/>
      <c r="W87" s="112"/>
      <c r="X87" s="112"/>
      <c r="Y87" s="112"/>
      <c r="Z87" s="112"/>
    </row>
    <row r="88" ht="45.75" hidden="1" customHeight="1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ht="65.25" hidden="1" customHeight="1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12"/>
      <c r="S89" s="112"/>
      <c r="T89" s="112"/>
      <c r="U89" s="112"/>
      <c r="V89" s="112"/>
      <c r="W89" s="112"/>
      <c r="X89" s="112"/>
      <c r="Y89" s="112"/>
      <c r="Z89" s="112"/>
    </row>
    <row r="90" ht="34.5" hidden="1" customHeight="1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12"/>
      <c r="S90" s="112"/>
      <c r="T90" s="112"/>
      <c r="U90" s="112"/>
      <c r="V90" s="112"/>
      <c r="W90" s="112"/>
      <c r="X90" s="112"/>
      <c r="Y90" s="112"/>
      <c r="Z90" s="112"/>
    </row>
    <row r="91" ht="15.75" customHeight="1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ht="15.75" customHeight="1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ht="15.75" customHeight="1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ht="15.75" customHeight="1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ht="15.75" customHeight="1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ht="15.75" customHeight="1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ht="15.75" customHeight="1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ht="15.75" customHeight="1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ht="15.75" customHeight="1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ht="15.75" customHeight="1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ht="15.75" customHeight="1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ht="15.75" customHeight="1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ht="15.75" customHeight="1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ht="15.75" customHeight="1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ht="15.75" customHeight="1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ht="15.75" customHeight="1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ht="15.75" customHeight="1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ht="15.75" customHeight="1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ht="15.75" customHeight="1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ht="15.75" customHeight="1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ht="15.75" customHeight="1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ht="15.75" customHeight="1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ht="15.75" customHeight="1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ht="15.75" customHeight="1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ht="15.75" customHeight="1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ht="15.75" customHeight="1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ht="15.75" customHeight="1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ht="15.75" customHeight="1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ht="15.75" customHeight="1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ht="15.75" customHeight="1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ht="15.75" customHeight="1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ht="15.75" customHeight="1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ht="15.75" customHeight="1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ht="15.75" customHeight="1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ht="15.75" customHeight="1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ht="15.75" customHeight="1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ht="15.75" customHeight="1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ht="15.75" customHeight="1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ht="15.75" customHeight="1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ht="15.75" customHeight="1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ht="15.75" customHeight="1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ht="15.75" customHeight="1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ht="15.75" customHeight="1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ht="15.75" customHeight="1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ht="15.75" customHeight="1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ht="15.75" customHeight="1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ht="15.75" customHeight="1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ht="15.75" customHeight="1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ht="15.75" customHeight="1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ht="15.75" customHeight="1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ht="15.75" customHeight="1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ht="15.75" customHeight="1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ht="15.75" customHeight="1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ht="15.75" customHeight="1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ht="15.75" customHeight="1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ht="15.75" customHeight="1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ht="15.75" customHeight="1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ht="15.75" customHeight="1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ht="15.75" customHeight="1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ht="15.75" customHeight="1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ht="15.75" customHeight="1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ht="15.75" customHeight="1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ht="15.75" customHeight="1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ht="15.75" customHeight="1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ht="15.75" customHeight="1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ht="15.75" customHeight="1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ht="15.75" customHeight="1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ht="15.75" customHeight="1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ht="15.75" customHeight="1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ht="15.75" customHeight="1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ht="15.75" customHeight="1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ht="15.75" customHeight="1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ht="15.75" customHeight="1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ht="15.75" customHeight="1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ht="15.75" customHeight="1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ht="15.75" customHeight="1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ht="15.75" customHeight="1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ht="15.75" customHeight="1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ht="15.75" customHeight="1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ht="15.75" customHeight="1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ht="15.75" customHeight="1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ht="15.75" customHeight="1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ht="15.75" customHeight="1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ht="15.75" customHeight="1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ht="15.75" customHeight="1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ht="15.75" customHeight="1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ht="15.75" customHeight="1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ht="15.75" customHeight="1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ht="15.75" customHeight="1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ht="15.75" customHeight="1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ht="15.75" customHeight="1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ht="15.75" customHeight="1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ht="15.75" customHeight="1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ht="15.75" customHeight="1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ht="15.75" customHeight="1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ht="15.75" customHeight="1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ht="15.75" customHeight="1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ht="15.75" customHeight="1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ht="15.75" customHeight="1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ht="15.75" customHeight="1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ht="15.75" customHeight="1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ht="15.75" customHeight="1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ht="15.75" customHeight="1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ht="15.75" customHeight="1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ht="15.75" customHeight="1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ht="15.75" customHeight="1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ht="15.75" customHeight="1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ht="15.75" customHeight="1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ht="15.75" customHeight="1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ht="15.75" customHeight="1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ht="15.75" customHeight="1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ht="15.75" customHeight="1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ht="15.75" customHeight="1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ht="15.75" customHeight="1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ht="15.75" customHeight="1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ht="15.75" customHeight="1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ht="15.75" customHeight="1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ht="15.75" customHeight="1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ht="15.75" customHeight="1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ht="15.75" customHeight="1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ht="15.75" customHeight="1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ht="15.75" customHeight="1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ht="15.75" customHeight="1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ht="15.7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ht="15.7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ht="15.7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ht="15.7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ht="15.7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ht="15.7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ht="15.7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ht="15.7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ht="15.7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ht="15.75" customHeight="1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ht="15.75" customHeight="1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ht="15.75" customHeight="1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ht="15.75" customHeight="1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ht="15.75" customHeight="1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ht="15.75" customHeight="1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ht="15.75" customHeight="1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ht="15.75" customHeight="1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ht="15.75" customHeight="1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ht="15.75" customHeight="1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ht="15.75" customHeight="1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ht="15.75" customHeight="1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ht="15.75" customHeight="1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ht="15.75" customHeight="1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ht="15.75" customHeight="1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ht="15.75" customHeight="1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ht="15.75" customHeight="1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ht="15.75" customHeight="1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ht="15.75" customHeight="1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ht="15.75" customHeight="1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ht="15.75" customHeight="1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ht="15.75" customHeight="1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ht="15.75" customHeight="1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ht="15.75" customHeight="1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ht="15.75" customHeight="1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ht="15.75" customHeight="1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ht="15.75" customHeight="1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ht="15.75" customHeight="1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ht="15.75" customHeight="1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ht="15.75" customHeight="1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ht="15.75" customHeight="1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ht="15.75" customHeight="1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ht="15.75" customHeight="1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ht="15.75" customHeight="1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ht="15.75" customHeight="1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ht="15.75" customHeight="1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ht="15.75" customHeight="1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ht="15.75" customHeight="1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ht="15.75" customHeight="1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ht="15.75" customHeight="1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ht="15.75" customHeight="1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ht="15.75" customHeight="1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ht="15.75" customHeight="1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ht="15.75" customHeight="1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ht="15.75" customHeight="1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ht="15.75" customHeight="1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ht="15.75" customHeight="1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ht="15.75" customHeight="1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ht="15.75" customHeight="1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ht="15.75" customHeight="1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ht="15.75" customHeight="1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ht="15.75" customHeight="1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ht="15.75" customHeight="1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ht="15.75" customHeight="1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ht="15.75" customHeight="1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ht="15.75" customHeight="1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ht="15.75" customHeight="1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ht="15.75" customHeight="1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ht="15.75" customHeight="1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ht="15.75" customHeight="1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ht="15.75" customHeight="1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ht="15.75" customHeight="1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ht="15.75" customHeight="1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ht="15.75" customHeight="1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ht="15.75" customHeight="1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ht="15.75" customHeight="1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ht="15.75" customHeight="1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ht="15.75" customHeight="1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ht="15.75" customHeight="1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ht="15.75" customHeight="1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ht="15.75" customHeight="1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ht="15.75" customHeight="1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ht="15.75" customHeight="1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ht="15.75" customHeight="1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ht="15.75" customHeight="1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ht="15.75" customHeight="1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ht="15.75" customHeight="1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ht="15.75" customHeight="1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ht="15.75" customHeight="1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ht="15.75" customHeight="1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ht="15.75" customHeight="1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ht="15.75" customHeight="1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ht="15.75" customHeight="1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ht="15.75" customHeight="1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ht="15.75" customHeight="1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ht="15.75" customHeight="1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ht="15.75" customHeight="1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ht="15.75" customHeight="1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ht="15.75" customHeight="1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ht="15.75" customHeight="1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ht="15.75" customHeight="1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ht="15.75" customHeight="1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ht="15.75" customHeight="1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ht="15.75" customHeight="1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ht="15.75" customHeight="1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ht="15.75" customHeight="1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ht="15.75" customHeight="1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ht="15.75" customHeight="1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ht="15.75" customHeight="1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ht="15.75" customHeight="1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ht="15.75" customHeight="1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ht="15.75" customHeight="1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ht="15.75" customHeight="1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ht="15.75" customHeight="1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ht="15.75" customHeight="1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ht="15.75" customHeight="1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ht="15.75" customHeight="1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ht="15.75" customHeight="1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ht="15.75" customHeight="1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ht="15.75" customHeight="1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ht="15.75" customHeight="1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ht="15.75" customHeight="1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ht="15.75" customHeight="1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ht="15.75" customHeight="1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ht="15.75" customHeight="1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ht="15.75" customHeight="1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ht="15.75" customHeight="1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ht="15.75" customHeight="1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ht="15.75" customHeight="1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ht="15.75" customHeight="1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ht="15.75" customHeight="1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ht="15.75" customHeight="1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ht="15.75" customHeight="1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ht="15.75" customHeight="1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ht="15.75" customHeight="1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ht="15.75" customHeight="1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ht="15.75" customHeight="1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ht="15.75" customHeight="1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ht="15.75" customHeight="1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ht="15.75" customHeight="1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ht="15.75" customHeight="1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ht="15.75" customHeight="1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ht="15.75" customHeight="1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ht="15.75" customHeight="1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ht="15.75" customHeight="1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ht="15.75" customHeight="1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ht="15.75" customHeight="1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ht="15.75" customHeight="1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ht="15.75" customHeight="1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ht="15.75" customHeight="1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ht="15.75" customHeight="1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ht="15.75" customHeight="1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ht="15.75" customHeight="1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ht="15.75" customHeight="1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ht="15.75" customHeight="1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ht="15.75" customHeight="1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ht="15.75" customHeight="1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ht="15.75" customHeight="1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ht="15.75" customHeight="1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ht="15.75" customHeight="1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ht="15.75" customHeight="1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ht="15.75" customHeight="1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ht="15.75" customHeight="1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ht="15.75" customHeight="1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ht="15.75" customHeight="1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ht="15.75" customHeight="1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ht="15.75" customHeight="1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ht="15.75" customHeight="1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ht="15.75" customHeight="1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ht="15.75" customHeight="1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ht="15.75" customHeight="1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ht="15.75" customHeight="1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ht="15.75" customHeight="1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ht="15.75" customHeight="1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ht="15.75" customHeight="1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ht="15.75" customHeight="1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ht="15.75" customHeight="1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ht="15.75" customHeight="1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ht="15.75" customHeight="1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ht="15.75" customHeight="1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ht="15.75" customHeight="1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ht="15.75" customHeight="1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ht="15.75" customHeight="1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ht="15.75" customHeight="1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ht="15.75" customHeight="1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ht="15.75" customHeight="1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ht="15.75" customHeight="1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ht="15.75" customHeight="1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ht="15.75" customHeight="1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ht="15.75" customHeight="1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ht="15.75" customHeight="1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ht="15.75" customHeight="1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ht="15.75" customHeight="1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ht="15.75" customHeight="1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ht="15.75" customHeight="1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ht="15.75" customHeight="1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ht="15.75" customHeight="1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ht="15.75" customHeight="1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ht="15.75" customHeight="1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ht="15.75" customHeight="1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ht="15.75" customHeight="1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ht="15.75" customHeight="1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ht="15.75" customHeight="1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ht="15.75" customHeight="1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ht="15.75" customHeight="1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ht="15.75" customHeight="1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ht="15.75" customHeight="1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ht="15.75" customHeight="1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ht="15.75" customHeight="1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ht="15.75" customHeight="1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ht="15.75" customHeight="1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ht="15.75" customHeight="1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ht="15.75" customHeight="1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ht="15.75" customHeight="1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ht="15.75" customHeight="1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ht="15.75" customHeight="1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ht="15.75" customHeight="1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ht="15.75" customHeight="1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ht="15.75" customHeight="1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ht="15.75" customHeight="1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ht="15.75" customHeight="1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ht="15.75" customHeight="1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ht="15.75" customHeight="1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ht="15.75" customHeight="1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ht="15.75" customHeight="1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ht="15.75" customHeight="1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ht="15.75" customHeight="1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ht="15.75" customHeight="1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ht="15.75" customHeight="1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ht="15.75" customHeight="1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ht="15.75" customHeight="1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ht="15.75" customHeight="1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ht="15.75" customHeight="1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ht="15.75" customHeight="1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ht="15.75" customHeight="1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ht="15.75" customHeight="1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ht="15.75" customHeight="1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ht="15.75" customHeight="1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ht="15.75" customHeight="1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ht="15.75" customHeight="1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ht="15.75" customHeight="1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ht="15.75" customHeight="1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ht="15.75" customHeight="1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ht="15.75" customHeight="1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ht="15.75" customHeight="1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ht="15.75" customHeight="1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ht="15.75" customHeight="1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ht="15.75" customHeight="1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ht="15.75" customHeight="1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ht="15.75" customHeight="1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ht="15.75" customHeight="1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ht="15.75" customHeight="1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ht="15.75" customHeight="1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ht="15.75" customHeight="1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ht="15.75" customHeight="1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ht="15.75" customHeight="1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ht="15.75" customHeight="1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ht="15.75" customHeight="1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ht="15.75" customHeight="1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ht="15.75" customHeight="1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ht="15.75" customHeight="1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ht="15.75" customHeight="1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ht="15.75" customHeight="1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ht="15.75" customHeight="1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ht="15.75" customHeight="1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ht="15.75" customHeight="1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ht="15.75" customHeight="1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ht="15.75" customHeight="1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ht="15.75" customHeight="1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ht="15.75" customHeight="1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ht="15.75" customHeight="1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ht="15.75" customHeight="1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ht="15.75" customHeight="1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ht="15.75" customHeight="1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ht="15.75" customHeight="1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ht="15.75" customHeight="1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ht="15.75" customHeight="1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ht="15.75" customHeight="1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ht="15.75" customHeight="1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ht="15.75" customHeight="1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ht="15.75" customHeight="1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ht="15.75" customHeight="1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ht="15.75" customHeight="1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ht="15.75" customHeight="1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ht="15.75" customHeight="1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ht="15.75" customHeight="1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ht="15.75" customHeight="1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ht="15.75" customHeight="1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ht="15.75" customHeight="1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ht="15.75" customHeight="1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ht="15.75" customHeight="1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ht="15.75" customHeight="1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ht="15.75" customHeight="1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ht="15.75" customHeight="1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ht="15.75" customHeight="1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ht="15.75" customHeight="1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ht="15.75" customHeight="1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ht="15.75" customHeight="1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ht="15.75" customHeight="1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ht="15.75" customHeight="1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ht="15.75" customHeight="1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ht="15.75" customHeight="1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ht="15.75" customHeight="1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ht="15.75" customHeight="1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ht="15.75" customHeight="1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ht="15.75" customHeight="1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ht="15.75" customHeight="1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ht="15.75" customHeight="1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ht="15.75" customHeight="1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ht="15.75" customHeight="1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ht="15.75" customHeight="1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ht="15.75" customHeight="1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ht="15.75" customHeight="1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ht="15.75" customHeight="1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ht="15.75" customHeight="1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ht="15.75" customHeight="1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ht="15.75" customHeight="1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ht="15.75" customHeight="1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ht="15.75" customHeight="1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ht="15.75" customHeight="1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ht="15.75" customHeight="1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ht="15.75" customHeight="1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ht="15.75" customHeight="1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ht="15.75" customHeight="1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ht="15.75" customHeight="1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ht="15.75" customHeight="1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ht="15.75" customHeight="1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ht="15.75" customHeight="1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ht="15.75" customHeight="1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ht="15.75" customHeight="1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ht="15.75" customHeight="1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ht="15.75" customHeight="1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ht="15.75" customHeight="1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ht="15.75" customHeight="1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ht="15.75" customHeight="1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ht="15.75" customHeight="1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ht="15.75" customHeight="1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ht="15.75" customHeight="1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ht="15.75" customHeight="1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ht="15.75" customHeight="1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ht="15.75" customHeight="1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ht="15.75" customHeight="1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ht="15.75" customHeight="1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ht="15.75" customHeight="1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ht="15.75" customHeight="1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ht="15.75" customHeight="1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ht="15.75" customHeight="1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ht="15.75" customHeight="1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ht="15.75" customHeight="1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ht="15.75" customHeight="1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ht="15.75" customHeight="1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ht="15.75" customHeight="1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ht="15.75" customHeight="1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ht="15.75" customHeight="1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ht="15.75" customHeight="1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ht="15.75" customHeight="1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ht="15.75" customHeight="1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ht="15.75" customHeight="1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ht="15.75" customHeight="1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ht="15.75" customHeight="1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ht="15.75" customHeight="1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ht="15.75" customHeight="1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ht="15.75" customHeight="1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ht="15.75" customHeight="1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ht="15.75" customHeight="1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ht="15.75" customHeight="1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ht="15.75" customHeight="1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ht="15.75" customHeight="1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ht="15.75" customHeight="1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ht="15.75" customHeight="1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ht="15.75" customHeight="1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ht="15.75" customHeight="1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ht="15.75" customHeight="1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ht="15.75" customHeight="1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ht="15.75" customHeight="1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ht="15.75" customHeight="1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ht="15.75" customHeight="1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ht="15.75" customHeight="1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ht="15.75" customHeight="1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ht="15.75" customHeight="1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ht="15.75" customHeight="1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ht="15.75" customHeight="1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ht="15.75" customHeight="1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ht="15.75" customHeight="1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ht="15.75" customHeight="1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ht="15.75" customHeight="1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ht="15.75" customHeight="1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ht="15.75" customHeight="1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ht="15.75" customHeight="1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ht="15.75" customHeight="1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ht="15.75" customHeight="1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ht="15.75" customHeight="1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ht="15.75" customHeight="1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ht="15.75" customHeight="1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ht="15.75" customHeight="1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ht="15.75" customHeight="1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ht="15.75" customHeight="1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ht="15.75" customHeight="1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ht="15.75" customHeight="1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ht="15.75" customHeight="1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ht="15.75" customHeight="1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ht="15.75" customHeight="1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ht="15.75" customHeight="1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ht="15.75" customHeight="1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ht="15.75" customHeight="1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ht="15.75" customHeight="1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ht="15.75" customHeight="1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ht="15.75" customHeight="1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ht="15.75" customHeight="1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ht="15.75" customHeight="1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ht="15.75" customHeight="1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ht="15.75" customHeight="1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ht="15.75" customHeight="1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ht="15.75" customHeight="1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ht="15.75" customHeight="1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ht="15.75" customHeight="1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ht="15.75" customHeight="1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ht="15.75" customHeight="1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ht="15.75" customHeight="1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ht="15.75" customHeight="1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ht="15.75" customHeight="1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ht="15.75" customHeight="1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ht="15.75" customHeight="1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ht="15.75" customHeight="1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ht="15.75" customHeight="1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ht="15.75" customHeight="1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ht="15.75" customHeight="1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ht="15.75" customHeight="1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ht="15.75" customHeight="1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ht="15.75" customHeight="1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ht="15.75" customHeight="1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ht="15.75" customHeight="1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ht="15.75" customHeight="1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ht="15.75" customHeight="1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ht="15.75" customHeight="1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ht="15.75" customHeight="1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ht="15.75" customHeight="1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ht="15.75" customHeight="1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ht="15.75" customHeight="1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ht="15.75" customHeight="1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ht="15.75" customHeight="1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ht="15.75" customHeight="1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ht="15.75" customHeight="1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ht="15.75" customHeight="1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ht="15.75" customHeight="1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ht="15.75" customHeight="1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ht="15.75" customHeight="1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ht="15.75" customHeight="1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ht="15.75" customHeight="1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ht="15.75" customHeight="1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ht="15.75" customHeight="1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ht="15.75" customHeight="1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ht="15.75" customHeight="1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ht="15.75" customHeight="1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ht="15.75" customHeight="1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ht="15.75" customHeight="1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ht="15.75" customHeight="1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ht="15.75" customHeight="1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ht="15.75" customHeight="1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ht="15.75" customHeight="1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ht="15.75" customHeight="1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ht="15.75" customHeight="1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ht="15.75" customHeight="1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ht="15.75" customHeight="1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ht="15.75" customHeight="1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ht="15.75" customHeight="1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ht="15.75" customHeight="1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ht="15.75" customHeight="1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ht="15.75" customHeight="1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ht="15.75" customHeight="1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ht="15.75" customHeight="1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ht="15.75" customHeight="1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ht="15.75" customHeight="1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ht="15.75" customHeight="1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ht="15.75" customHeight="1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ht="15.75" customHeight="1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ht="15.75" customHeight="1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ht="15.75" customHeight="1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ht="15.75" customHeight="1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ht="15.75" customHeight="1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ht="15.75" customHeight="1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ht="15.75" customHeight="1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ht="15.75" customHeight="1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ht="15.75" customHeight="1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ht="15.75" customHeight="1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ht="15.75" customHeight="1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ht="15.75" customHeight="1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ht="15.75" customHeight="1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ht="15.75" customHeight="1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ht="15.75" customHeight="1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ht="15.75" customHeight="1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ht="15.75" customHeight="1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ht="15.75" customHeight="1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ht="15.75" customHeight="1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ht="15.75" customHeight="1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ht="15.75" customHeight="1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ht="15.75" customHeight="1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ht="15.75" customHeight="1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ht="15.75" customHeight="1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ht="15.75" customHeight="1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ht="15.75" customHeight="1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ht="15.75" customHeight="1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ht="15.75" customHeight="1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ht="15.75" customHeight="1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ht="15.75" customHeight="1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ht="15.75" customHeight="1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ht="15.75" customHeight="1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ht="15.75" customHeight="1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ht="15.75" customHeight="1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ht="15.75" customHeight="1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ht="15.75" customHeight="1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ht="15.75" customHeight="1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ht="15.75" customHeight="1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ht="15.75" customHeight="1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ht="15.75" customHeight="1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ht="15.75" customHeight="1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ht="15.75" customHeight="1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ht="15.75" customHeight="1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ht="15.75" customHeight="1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ht="15.75" customHeight="1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ht="15.75" customHeight="1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ht="15.75" customHeight="1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ht="15.75" customHeight="1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ht="15.75" customHeight="1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ht="15.75" customHeight="1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ht="15.75" customHeight="1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ht="15.75" customHeight="1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ht="15.75" customHeight="1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ht="15.75" customHeight="1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ht="15.75" customHeight="1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ht="15.75" customHeight="1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ht="15.75" customHeight="1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ht="15.75" customHeight="1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ht="15.75" customHeight="1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ht="15.75" customHeight="1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ht="15.75" customHeight="1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ht="15.75" customHeight="1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ht="15.75" customHeight="1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ht="15.75" customHeight="1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ht="15.75" customHeight="1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ht="15.75" customHeight="1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ht="15.75" customHeight="1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ht="15.75" customHeight="1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ht="15.75" customHeight="1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ht="15.75" customHeight="1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ht="15.75" customHeight="1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ht="15.75" customHeight="1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ht="15.75" customHeight="1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ht="15.75" customHeight="1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ht="15.75" customHeight="1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ht="15.75" customHeight="1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ht="15.75" customHeight="1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ht="15.75" customHeight="1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ht="15.75" customHeight="1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ht="15.75" customHeight="1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ht="15.75" customHeight="1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ht="15.75" customHeight="1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ht="15.75" customHeight="1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ht="15.75" customHeight="1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ht="15.75" customHeight="1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ht="15.75" customHeight="1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ht="15.75" customHeight="1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ht="15.75" customHeight="1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ht="15.75" customHeight="1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ht="15.75" customHeight="1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ht="15.75" customHeight="1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ht="15.75" customHeight="1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ht="15.75" customHeight="1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ht="15.75" customHeight="1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ht="15.75" customHeight="1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ht="15.75" customHeight="1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ht="15.75" customHeight="1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ht="15.75" customHeight="1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ht="15.75" customHeight="1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ht="15.75" customHeight="1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ht="15.75" customHeight="1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ht="15.75" customHeight="1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ht="15.75" customHeight="1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ht="15.75" customHeight="1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ht="15.75" customHeight="1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ht="15.75" customHeight="1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ht="15.75" customHeight="1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ht="15.75" customHeight="1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ht="15.75" customHeight="1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ht="15.75" customHeight="1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ht="15.75" customHeight="1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ht="15.75" customHeight="1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ht="15.75" customHeight="1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ht="15.75" customHeight="1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ht="15.75" customHeight="1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ht="15.75" customHeight="1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ht="15.75" customHeight="1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ht="15.75" customHeight="1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ht="15.75" customHeight="1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ht="15.75" customHeight="1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ht="15.75" customHeight="1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ht="15.75" customHeight="1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ht="15.75" customHeight="1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ht="15.75" customHeight="1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ht="15.75" customHeight="1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ht="15.75" customHeight="1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ht="15.75" customHeight="1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ht="15.75" customHeight="1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ht="15.75" customHeight="1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ht="15.75" customHeight="1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ht="15.75" customHeight="1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ht="15.75" customHeight="1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ht="15.75" customHeight="1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ht="15.75" customHeight="1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ht="15.75" customHeight="1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ht="15.75" customHeight="1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ht="15.75" customHeight="1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ht="15.75" customHeight="1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ht="15.75" customHeight="1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ht="15.75" customHeight="1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ht="15.75" customHeight="1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ht="15.75" customHeight="1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ht="15.75" customHeight="1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ht="15.75" customHeight="1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ht="15.75" customHeight="1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ht="15.75" customHeight="1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ht="15.75" customHeight="1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ht="15.75" customHeight="1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ht="15.75" customHeight="1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ht="15.75" customHeight="1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ht="15.75" customHeight="1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ht="15.75" customHeight="1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ht="15.75" customHeight="1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ht="15.75" customHeight="1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ht="15.75" customHeight="1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ht="15.75" customHeight="1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ht="15.75" customHeight="1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ht="15.75" customHeight="1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ht="15.75" customHeight="1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ht="15.75" customHeight="1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ht="15.75" customHeight="1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ht="15.75" customHeight="1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ht="15.75" customHeight="1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ht="15.75" customHeight="1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ht="15.75" customHeight="1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ht="15.75" customHeight="1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ht="15.75" customHeight="1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ht="15.75" customHeight="1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ht="15.75" customHeight="1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ht="15.75" customHeight="1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ht="15.75" customHeight="1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ht="15.75" customHeight="1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ht="15.75" customHeight="1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ht="15.75" customHeight="1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ht="15.75" customHeight="1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ht="15.75" customHeight="1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ht="15.75" customHeight="1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ht="15.75" customHeight="1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ht="15.75" customHeight="1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ht="15.75" customHeight="1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ht="15.75" customHeight="1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ht="15.75" customHeight="1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ht="15.75" customHeight="1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ht="15.75" customHeight="1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ht="15.75" customHeight="1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ht="15.75" customHeight="1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ht="15.75" customHeight="1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ht="15.75" customHeight="1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ht="15.75" customHeight="1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ht="15.75" customHeight="1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ht="15.75" customHeight="1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ht="15.75" customHeight="1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ht="15.75" customHeight="1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ht="15.75" customHeight="1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ht="15.75" customHeight="1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ht="15.75" customHeight="1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ht="15.75" customHeight="1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ht="15.75" customHeight="1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ht="15.75" customHeight="1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ht="15.75" customHeight="1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ht="15.75" customHeight="1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ht="15.75" customHeight="1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ht="15.75" customHeight="1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ht="15.75" customHeight="1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ht="15.75" customHeight="1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ht="15.75" customHeight="1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ht="15.75" customHeight="1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ht="15.75" customHeight="1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ht="15.75" customHeight="1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ht="15.75" customHeight="1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ht="15.75" customHeight="1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ht="15.75" customHeight="1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ht="15.75" customHeight="1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ht="15.75" customHeight="1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ht="15.75" customHeight="1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ht="15.75" customHeight="1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ht="15.75" customHeight="1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ht="15.75" customHeight="1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ht="15.75" customHeight="1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ht="15.75" customHeight="1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ht="15.75" customHeight="1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ht="15.75" customHeight="1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ht="15.75" customHeight="1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ht="15.75" customHeight="1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ht="15.75" customHeight="1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ht="15.75" customHeight="1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ht="15.75" customHeight="1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ht="15.75" customHeight="1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ht="15.75" customHeight="1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ht="15.75" customHeight="1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ht="15.75" customHeight="1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ht="15.75" customHeight="1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ht="15.75" customHeight="1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ht="15.75" customHeight="1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ht="15.75" customHeight="1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ht="15.75" customHeight="1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ht="15.75" customHeight="1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ht="15.75" customHeight="1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ht="15.75" customHeight="1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ht="15.75" customHeight="1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ht="15.75" customHeight="1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ht="15.75" customHeight="1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ht="15.75" customHeight="1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ht="15.75" customHeight="1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ht="15.75" customHeight="1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ht="15.75" customHeight="1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ht="15.75" customHeight="1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ht="15.75" customHeight="1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ht="15.75" customHeight="1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ht="15.75" customHeight="1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ht="15.75" customHeight="1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ht="15.75" customHeight="1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ht="15.75" customHeight="1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ht="15.75" customHeight="1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ht="15.75" customHeight="1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ht="15.75" customHeight="1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ht="15.75" customHeight="1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ht="15.75" customHeight="1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ht="15.75" customHeight="1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ht="15.75" customHeight="1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ht="15.75" customHeight="1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ht="15.75" customHeight="1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ht="15.75" customHeight="1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ht="15.75" customHeight="1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ht="15.75" customHeight="1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ht="15.75" customHeight="1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ht="15.75" customHeight="1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ht="15.75" customHeight="1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ht="15.75" customHeight="1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ht="15.75" customHeight="1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ht="15.75" customHeight="1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ht="15.75" customHeight="1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ht="15.75" customHeight="1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ht="15.75" customHeight="1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ht="15.75" customHeight="1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ht="15.75" customHeight="1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ht="15.75" customHeight="1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ht="15.75" customHeight="1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ht="15.75" customHeight="1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ht="15.75" customHeight="1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ht="15.75" customHeight="1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ht="15.75" customHeight="1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ht="15.75" customHeight="1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ht="15.75" customHeight="1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ht="15.75" customHeight="1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ht="15.75" customHeight="1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ht="15.75" customHeight="1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ht="15.75" customHeight="1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ht="15.75" customHeight="1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ht="15.75" customHeight="1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ht="15.75" customHeight="1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ht="15.75" customHeight="1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ht="15.75" customHeight="1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ht="15.75" customHeight="1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ht="15.75" customHeight="1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ht="15.75" customHeight="1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ht="15.75" customHeight="1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ht="15.75" customHeight="1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ht="15.75" customHeight="1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ht="15.75" customHeight="1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ht="15.75" customHeight="1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ht="15.75" customHeight="1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ht="15.75" customHeight="1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ht="15.75" customHeight="1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ht="15.75" customHeight="1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ht="15.75" customHeight="1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ht="15.75" customHeight="1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ht="15.75" customHeight="1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ht="15.75" customHeight="1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ht="15.75" customHeight="1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ht="15.75" customHeight="1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ht="15.75" customHeight="1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ht="15.75" customHeight="1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mergeCells count="20">
    <mergeCell ref="H14:H15"/>
    <mergeCell ref="I14:I15"/>
    <mergeCell ref="A5:E6"/>
    <mergeCell ref="B7:D7"/>
    <mergeCell ref="A10:I10"/>
    <mergeCell ref="A14:A15"/>
    <mergeCell ref="B14:B15"/>
    <mergeCell ref="C14:C15"/>
    <mergeCell ref="D14:D15"/>
    <mergeCell ref="A42:B42"/>
    <mergeCell ref="A48:B48"/>
    <mergeCell ref="G48:H48"/>
    <mergeCell ref="A87:C87"/>
    <mergeCell ref="E14:F14"/>
    <mergeCell ref="G14:G15"/>
    <mergeCell ref="A39:G39"/>
    <mergeCell ref="A40:H40"/>
    <mergeCell ref="C42:D42"/>
    <mergeCell ref="E42:F42"/>
    <mergeCell ref="G42:H42"/>
  </mergeCells>
  <dataValidations>
    <dataValidation type="list" allowBlank="1" showInputMessage="1" showErrorMessage="1" prompt=" - " sqref="C8">
      <formula1>'Nhap-Xuat'!$A$12:$A$50000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89"/>
    <col customWidth="1" min="2" max="2" width="19.89"/>
    <col customWidth="1" min="3" max="3" width="14.67"/>
    <col customWidth="1" min="4" max="4" width="4.44"/>
    <col customWidth="1" min="5" max="5" width="9.22"/>
    <col customWidth="1" min="6" max="6" width="9.33"/>
    <col customWidth="1" min="7" max="7" width="10.33"/>
    <col customWidth="1" min="8" max="8" width="15.22"/>
    <col customWidth="1" min="9" max="9" width="4.44"/>
    <col customWidth="1" min="10" max="17" width="9.0"/>
    <col customWidth="1" min="18" max="26" width="8.0"/>
  </cols>
  <sheetData>
    <row r="1" ht="15.75" customHeight="1">
      <c r="A1" s="248" t="str">
        <f>ThongtinDN!$C$5&amp;" "&amp;ThongtinDN!$D$5</f>
        <v>Tên đơn vị:  Công ty TNHH ABC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ht="15.75" customHeight="1">
      <c r="A2" s="248" t="str">
        <f>ThongtinDN!$C$6&amp;" "&amp;ThongtinDN!$D$6</f>
        <v>Địa chỉ: Minh Khai - Bắc Từ Liêm - Hà Nội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ht="15.75" customHeight="1">
      <c r="A3" s="248" t="str">
        <f>ThongtinDN!$C$7&amp;" "&amp;ThongtinDN!$D$7</f>
        <v>MST:  0906690004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ht="15.75" customHeigh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ht="15.75" customHeigh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</row>
    <row r="6" ht="20.25" customHeight="1">
      <c r="A6" s="294" t="s">
        <v>503</v>
      </c>
      <c r="E6" s="286" t="s">
        <v>504</v>
      </c>
      <c r="G6" s="295" t="str">
        <f>IF($C8="","",VLOOKUP($C$8,'Nhap-Xuat'!$A$12:$U$50000,8,0))</f>
        <v>154001</v>
      </c>
      <c r="H6" s="251"/>
      <c r="I6" s="251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</row>
    <row r="7" ht="15.0" customHeight="1">
      <c r="A7" s="125"/>
      <c r="B7" s="125" t="str">
        <f>IF($C$8="","","                    Ngày   "&amp;DAY(VLOOKUP($C$8,'Nhap-Xuat'!$A$12:$U$50000,3,0))&amp;"    tháng    "&amp;MONTH(VLOOKUP($C$8,'Nhap-Xuat'!$A$12:$U$50000,3,0))&amp;"    năm   "&amp;YEAR(VLOOKUP($C$8,'Nhap-Xuat'!$A$12:$U$50000,3,0)))</f>
        <v>                    Ngày   8    tháng    1    năm   2013</v>
      </c>
      <c r="C7" s="125"/>
      <c r="D7" s="125"/>
      <c r="E7" s="248"/>
      <c r="F7" s="296" t="s">
        <v>481</v>
      </c>
      <c r="G7" s="286" t="str">
        <f>IF($C8="","",VLOOKUP($C$8,'Nhap-Xuat'!$A$12:$U$50000,9,0))</f>
        <v>152</v>
      </c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</row>
    <row r="8" ht="15.0" customHeight="1">
      <c r="A8" s="125"/>
      <c r="B8" s="296" t="s">
        <v>482</v>
      </c>
      <c r="C8" s="248" t="s">
        <v>468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</row>
    <row r="9" ht="15.0" customHeight="1">
      <c r="A9" s="297" t="str">
        <f>"-          Lý do xuất kho :   "&amp;IF($C$8="","",VLOOKUP($C$8,'Nhap-Xuat'!$A$12:$U$50000,10,0))</f>
        <v>-          Lý do xuất kho :    Xuất kho vật tư phục vụ công trình  154001</v>
      </c>
      <c r="B9" s="298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ht="15.0" customHeight="1">
      <c r="A10" s="295" t="str">
        <f>"-         Xuất tại kho : "&amp;ThongtinDN!$D$5</f>
        <v>-         Xuất tại kho : Công ty TNHH ABC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ht="24.75" customHeight="1">
      <c r="A11" s="299" t="s">
        <v>483</v>
      </c>
      <c r="B11" s="299" t="s">
        <v>484</v>
      </c>
      <c r="C11" s="299" t="s">
        <v>485</v>
      </c>
      <c r="D11" s="299" t="s">
        <v>486</v>
      </c>
      <c r="E11" s="300" t="s">
        <v>487</v>
      </c>
      <c r="F11" s="98"/>
      <c r="G11" s="301" t="s">
        <v>67</v>
      </c>
      <c r="H11" s="301" t="s">
        <v>488</v>
      </c>
      <c r="I11" s="299" t="s">
        <v>489</v>
      </c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</row>
    <row r="12" ht="38.25" customHeight="1">
      <c r="A12" s="126"/>
      <c r="B12" s="126"/>
      <c r="C12" s="126"/>
      <c r="D12" s="126"/>
      <c r="E12" s="302" t="s">
        <v>505</v>
      </c>
      <c r="F12" s="302" t="s">
        <v>506</v>
      </c>
      <c r="G12" s="126"/>
      <c r="H12" s="126"/>
      <c r="I12" s="126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</row>
    <row r="13" ht="12.75" customHeight="1">
      <c r="A13" s="303" t="s">
        <v>492</v>
      </c>
      <c r="B13" s="304" t="s">
        <v>493</v>
      </c>
      <c r="C13" s="304" t="s">
        <v>494</v>
      </c>
      <c r="D13" s="304" t="s">
        <v>495</v>
      </c>
      <c r="E13" s="304">
        <v>1.0</v>
      </c>
      <c r="F13" s="304">
        <v>2.0</v>
      </c>
      <c r="G13" s="304">
        <v>3.0</v>
      </c>
      <c r="H13" s="304">
        <v>4.0</v>
      </c>
      <c r="I13" s="304">
        <v>5.0</v>
      </c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</row>
    <row r="14" ht="15.0" customHeight="1">
      <c r="A14" s="262">
        <f t="shared" ref="A14:A41" si="1">IF(B14="","",COUNTA($B$14:B14))</f>
        <v>1</v>
      </c>
      <c r="B14" s="263" t="str">
        <f t="array" ref="B14">IF($I14="","",INDEX('Nhap-Xuat'!$L$12:$L$50000,$I14))</f>
        <v>Tôn lạnh</v>
      </c>
      <c r="C14" s="263" t="str">
        <f t="array" ref="C14">IF($I14="","",INDEX('Nhap-Xuat'!$K$12:$K$50000,$I14))</f>
        <v>TL</v>
      </c>
      <c r="D14" s="262" t="str">
        <f t="array" ref="D14">IF($I14="","",INDEX('Nhap-Xuat'!$M$12:$M$50000,$I14))</f>
        <v>kg</v>
      </c>
      <c r="E14" s="264">
        <f t="array" ref="E14">IF($I14="","",INDEX('Nhap-Xuat'!$Q$12:$Q$50000,$I14))</f>
        <v>575</v>
      </c>
      <c r="F14" s="264">
        <f t="shared" ref="F14:F41" si="2">E14</f>
        <v>575</v>
      </c>
      <c r="G14" s="265">
        <f t="array" ref="G14">IF($I14="","",INDEX('Nhap-Xuat'!$R$12:$R$50000,$I14))</f>
        <v>21403</v>
      </c>
      <c r="H14" s="265">
        <f t="array" ref="H14">IF($I14="","",INDEX('Nhap-Xuat'!$S$12:$S$50000,$I14))</f>
        <v>12306725</v>
      </c>
      <c r="I14" s="266">
        <f>IF(TYPE(MATCH($C$8,'Nhap-Xuat'!$A$12:$A$50000,0))=16,"",MATCH($C$8,'Nhap-Xuat'!$A$12:$A$50000,0))</f>
        <v>11</v>
      </c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ht="15.0" customHeight="1">
      <c r="A15" s="267">
        <f t="shared" si="1"/>
        <v>2</v>
      </c>
      <c r="B15" s="268" t="str">
        <f t="array" ref="B15">IF($I15="","",INDEX('Nhap-Xuat'!$L$12:$L$50000,$I15))</f>
        <v>Thép tấm</v>
      </c>
      <c r="C15" s="268" t="str">
        <f t="array" ref="C15">IF($I15="","",INDEX('Nhap-Xuat'!$K$12:$K$50000,$I15))</f>
        <v>TT</v>
      </c>
      <c r="D15" s="267" t="str">
        <f t="array" ref="D15">IF($I15="","",INDEX('Nhap-Xuat'!$M$12:$M$50000,$I15))</f>
        <v>kg</v>
      </c>
      <c r="E15" s="269">
        <f t="array" ref="E15">IF($I15="","",INDEX('Nhap-Xuat'!$Q$12:$Q$50000,$I15))</f>
        <v>85</v>
      </c>
      <c r="F15" s="269">
        <f t="shared" si="2"/>
        <v>85</v>
      </c>
      <c r="G15" s="270">
        <f t="array" ref="G15">IF($I15="","",INDEX('Nhap-Xuat'!$R$12:$R$50000,$I15))</f>
        <v>13723</v>
      </c>
      <c r="H15" s="270">
        <f t="array" ref="H15">IF($I15="","",INDEX('Nhap-Xuat'!$S$12:$S$50000,$I15))</f>
        <v>1166455</v>
      </c>
      <c r="I15" s="271">
        <f>IF(TYPE(MATCH($C$8,OFFSET('Nhap-Xuat'!$A$12,I14,0):'Nhap-Xuat'!$A$50000,0)+I14)=16,"",MATCH($C$8,OFFSET('Nhap-Xuat'!$A$12,I14,0):'Nhap-Xuat'!$A$50000,0)+I14)</f>
        <v>12</v>
      </c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ht="15.0" customHeight="1">
      <c r="A16" s="267">
        <f t="shared" si="1"/>
        <v>3</v>
      </c>
      <c r="B16" s="268" t="str">
        <f t="array" ref="B16">IF($I16="","",INDEX('Nhap-Xuat'!$L$12:$L$50000,$I16))</f>
        <v>Thép tấm 5ly</v>
      </c>
      <c r="C16" s="268" t="str">
        <f t="array" ref="C16">IF($I16="","",INDEX('Nhap-Xuat'!$K$12:$K$50000,$I16))</f>
        <v>TT 5l</v>
      </c>
      <c r="D16" s="267" t="str">
        <f t="array" ref="D16">IF($I16="","",INDEX('Nhap-Xuat'!$M$12:$M$50000,$I16))</f>
        <v>kg</v>
      </c>
      <c r="E16" s="269">
        <f t="array" ref="E16">IF($I16="","",INDEX('Nhap-Xuat'!$Q$12:$Q$50000,$I16))</f>
        <v>46</v>
      </c>
      <c r="F16" s="269">
        <f t="shared" si="2"/>
        <v>46</v>
      </c>
      <c r="G16" s="270">
        <f t="array" ref="G16">IF($I16="","",INDEX('Nhap-Xuat'!$R$12:$R$50000,$I16))</f>
        <v>12880</v>
      </c>
      <c r="H16" s="270">
        <f t="array" ref="H16">IF($I16="","",INDEX('Nhap-Xuat'!$S$12:$S$50000,$I16))</f>
        <v>592480</v>
      </c>
      <c r="I16" s="271">
        <f>IF(TYPE(MATCH($C$8,OFFSET('Nhap-Xuat'!$A$12,I15,0):'Nhap-Xuat'!$A$50000,0)+I15)=16,"",MATCH($C$8,OFFSET('Nhap-Xuat'!$A$12,I15,0):'Nhap-Xuat'!$A$50000,0)+I15)</f>
        <v>13</v>
      </c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ht="15.0" customHeight="1">
      <c r="A17" s="267">
        <f t="shared" si="1"/>
        <v>4</v>
      </c>
      <c r="B17" s="268" t="str">
        <f t="array" ref="B17">IF($I17="","",INDEX('Nhap-Xuat'!$L$12:$L$50000,$I17))</f>
        <v>Thép tấm  4ly</v>
      </c>
      <c r="C17" s="268" t="str">
        <f t="array" ref="C17">IF($I17="","",INDEX('Nhap-Xuat'!$K$12:$K$50000,$I17))</f>
        <v>TT 4l</v>
      </c>
      <c r="D17" s="267" t="str">
        <f t="array" ref="D17">IF($I17="","",INDEX('Nhap-Xuat'!$M$12:$M$50000,$I17))</f>
        <v>kg</v>
      </c>
      <c r="E17" s="269">
        <f t="array" ref="E17">IF($I17="","",INDEX('Nhap-Xuat'!$Q$12:$Q$50000,$I17))</f>
        <v>58</v>
      </c>
      <c r="F17" s="269">
        <f t="shared" si="2"/>
        <v>58</v>
      </c>
      <c r="G17" s="270">
        <f t="array" ref="G17">IF($I17="","",INDEX('Nhap-Xuat'!$R$12:$R$50000,$I17))</f>
        <v>13000</v>
      </c>
      <c r="H17" s="270">
        <f t="array" ref="H17">IF($I17="","",INDEX('Nhap-Xuat'!$S$12:$S$50000,$I17))</f>
        <v>754000</v>
      </c>
      <c r="I17" s="271">
        <f>IF(TYPE(MATCH($C$8,OFFSET('Nhap-Xuat'!$A$12,I16,0):'Nhap-Xuat'!$A$50000,0)+I16)=16,"",MATCH($C$8,OFFSET('Nhap-Xuat'!$A$12,I16,0):'Nhap-Xuat'!$A$50000,0)+I16)</f>
        <v>14</v>
      </c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ht="15.0" customHeight="1">
      <c r="A18" s="267">
        <f t="shared" si="1"/>
        <v>5</v>
      </c>
      <c r="B18" s="268" t="str">
        <f t="array" ref="B18">IF($I18="","",INDEX('Nhap-Xuat'!$L$12:$L$50000,$I18))</f>
        <v>Thép ống hộp vuông các loại</v>
      </c>
      <c r="C18" s="268" t="str">
        <f t="array" ref="C18">IF($I18="","",INDEX('Nhap-Xuat'!$K$12:$K$50000,$I18))</f>
        <v>TOHV CL</v>
      </c>
      <c r="D18" s="267" t="str">
        <f t="array" ref="D18">IF($I18="","",INDEX('Nhap-Xuat'!$M$12:$M$50000,$I18))</f>
        <v>kg</v>
      </c>
      <c r="E18" s="269">
        <f t="array" ref="E18">IF($I18="","",INDEX('Nhap-Xuat'!$Q$12:$Q$50000,$I18))</f>
        <v>1035</v>
      </c>
      <c r="F18" s="269">
        <f t="shared" si="2"/>
        <v>1035</v>
      </c>
      <c r="G18" s="270">
        <f t="array" ref="G18">IF($I18="","",INDEX('Nhap-Xuat'!$R$12:$R$50000,$I18))</f>
        <v>15334</v>
      </c>
      <c r="H18" s="270">
        <f t="array" ref="H18">IF($I18="","",INDEX('Nhap-Xuat'!$S$12:$S$50000,$I18))</f>
        <v>15870690</v>
      </c>
      <c r="I18" s="271">
        <f>IF(TYPE(MATCH($C$8,OFFSET('Nhap-Xuat'!$A$12,I17,0):'Nhap-Xuat'!$A$50000,0)+I17)=16,"",MATCH($C$8,OFFSET('Nhap-Xuat'!$A$12,I17,0):'Nhap-Xuat'!$A$50000,0)+I17)</f>
        <v>15</v>
      </c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ht="15.0" customHeight="1">
      <c r="A19" s="267">
        <f t="shared" si="1"/>
        <v>6</v>
      </c>
      <c r="B19" s="268" t="str">
        <f t="array" ref="B19">IF($I19="","",INDEX('Nhap-Xuat'!$L$12:$L$50000,$I19))</f>
        <v>Thép lá</v>
      </c>
      <c r="C19" s="268" t="str">
        <f t="array" ref="C19">IF($I19="","",INDEX('Nhap-Xuat'!$K$12:$K$50000,$I19))</f>
        <v>Thl</v>
      </c>
      <c r="D19" s="267" t="str">
        <f t="array" ref="D19">IF($I19="","",INDEX('Nhap-Xuat'!$M$12:$M$50000,$I19))</f>
        <v>kg</v>
      </c>
      <c r="E19" s="269">
        <f t="array" ref="E19">IF($I19="","",INDEX('Nhap-Xuat'!$Q$12:$Q$50000,$I19))</f>
        <v>226</v>
      </c>
      <c r="F19" s="269">
        <f t="shared" si="2"/>
        <v>226</v>
      </c>
      <c r="G19" s="270">
        <f t="array" ref="G19">IF($I19="","",INDEX('Nhap-Xuat'!$R$12:$R$50000,$I19))</f>
        <v>15590</v>
      </c>
      <c r="H19" s="270">
        <f t="array" ref="H19">IF($I19="","",INDEX('Nhap-Xuat'!$S$12:$S$50000,$I19))</f>
        <v>3523340</v>
      </c>
      <c r="I19" s="271">
        <f>IF(TYPE(MATCH($C$8,OFFSET('Nhap-Xuat'!$A$12,I18,0):'Nhap-Xuat'!$A$50000,0)+I18)=16,"",MATCH($C$8,OFFSET('Nhap-Xuat'!$A$12,I18,0):'Nhap-Xuat'!$A$50000,0)+I18)</f>
        <v>16</v>
      </c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ht="15.0" customHeight="1">
      <c r="A20" s="267" t="str">
        <f t="shared" si="1"/>
        <v/>
      </c>
      <c r="B20" s="268" t="str">
        <f t="array" ref="B20">IF($I20="","",INDEX('Nhap-Xuat'!$L$12:$L$50000,$I20))</f>
        <v/>
      </c>
      <c r="C20" s="268" t="str">
        <f t="array" ref="C20">IF($I20="","",INDEX('Nhap-Xuat'!$K$12:$K$50000,$I20))</f>
        <v/>
      </c>
      <c r="D20" s="267" t="str">
        <f t="array" ref="D20">IF($I20="","",INDEX('Nhap-Xuat'!$M$12:$M$50000,$I20))</f>
        <v/>
      </c>
      <c r="E20" s="269" t="str">
        <f t="array" ref="E20">IF($I20="","",INDEX('Nhap-Xuat'!$Q$12:$Q$50000,$I20))</f>
        <v/>
      </c>
      <c r="F20" s="269" t="str">
        <f t="shared" si="2"/>
        <v/>
      </c>
      <c r="G20" s="270" t="str">
        <f t="array" ref="G20">IF($I20="","",INDEX('Nhap-Xuat'!$R$12:$R$50000,$I20))</f>
        <v/>
      </c>
      <c r="H20" s="270" t="str">
        <f t="array" ref="H20">IF($I20="","",INDEX('Nhap-Xuat'!$S$12:$S$50000,$I20))</f>
        <v/>
      </c>
      <c r="I20" s="271" t="str">
        <f>IF(TYPE(MATCH($C$8,OFFSET('Nhap-Xuat'!$A$12,I19,0):'Nhap-Xuat'!$A$50000,0)+I19)=16,"",MATCH($C$8,OFFSET('Nhap-Xuat'!$A$12,I19,0):'Nhap-Xuat'!$A$50000,0)+I19)</f>
        <v/>
      </c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ht="15.0" customHeight="1">
      <c r="A21" s="267">
        <f t="shared" si="1"/>
        <v>8</v>
      </c>
      <c r="B21" s="268" t="str">
        <f t="array" ref="B21">IF($I21="","",INDEX('Nhap-Xuat'!$L$12:$L$50000,$I21))</f>
        <v>Tôn lạnh</v>
      </c>
      <c r="C21" s="268" t="str">
        <f t="array" ref="C21">IF($I21="","",INDEX('Nhap-Xuat'!$K$12:$K$50000,$I21))</f>
        <v>TL</v>
      </c>
      <c r="D21" s="267" t="str">
        <f t="array" ref="D21">IF($I21="","",INDEX('Nhap-Xuat'!$M$12:$M$50000,$I21))</f>
        <v>kg</v>
      </c>
      <c r="E21" s="269">
        <f t="array" ref="E21">IF($I21="","",INDEX('Nhap-Xuat'!$Q$12:$Q$50000,$I21))</f>
        <v>575</v>
      </c>
      <c r="F21" s="269">
        <f t="shared" si="2"/>
        <v>575</v>
      </c>
      <c r="G21" s="270">
        <f t="array" ref="G21">IF($I21="","",INDEX('Nhap-Xuat'!$R$12:$R$50000,$I21))</f>
        <v>21403</v>
      </c>
      <c r="H21" s="270">
        <f t="array" ref="H21">IF($I21="","",INDEX('Nhap-Xuat'!$S$12:$S$50000,$I21))</f>
        <v>12306725</v>
      </c>
      <c r="I21" s="271">
        <f>IF(TYPE(MATCH($C$8,OFFSET('Nhap-Xuat'!$A$12,I20,0):'Nhap-Xuat'!$A$50000,0)+I20)=16,"",MATCH($C$8,OFFSET('Nhap-Xuat'!$A$12,I20,0):'Nhap-Xuat'!$A$50000,0)+I20)</f>
        <v>11</v>
      </c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ht="15.0" customHeight="1">
      <c r="A22" s="267">
        <f t="shared" si="1"/>
        <v>9</v>
      </c>
      <c r="B22" s="268" t="str">
        <f t="array" ref="B22">IF($I22="","",INDEX('Nhap-Xuat'!$L$12:$L$50000,$I22))</f>
        <v>Thép tấm</v>
      </c>
      <c r="C22" s="268" t="str">
        <f t="array" ref="C22">IF($I22="","",INDEX('Nhap-Xuat'!$K$12:$K$50000,$I22))</f>
        <v>TT</v>
      </c>
      <c r="D22" s="267" t="str">
        <f t="array" ref="D22">IF($I22="","",INDEX('Nhap-Xuat'!$M$12:$M$50000,$I22))</f>
        <v>kg</v>
      </c>
      <c r="E22" s="269">
        <f t="array" ref="E22">IF($I22="","",INDEX('Nhap-Xuat'!$Q$12:$Q$50000,$I22))</f>
        <v>85</v>
      </c>
      <c r="F22" s="269">
        <f t="shared" si="2"/>
        <v>85</v>
      </c>
      <c r="G22" s="270">
        <f t="array" ref="G22">IF($I22="","",INDEX('Nhap-Xuat'!$R$12:$R$50000,$I22))</f>
        <v>13723</v>
      </c>
      <c r="H22" s="270">
        <f t="array" ref="H22">IF($I22="","",INDEX('Nhap-Xuat'!$S$12:$S$50000,$I22))</f>
        <v>1166455</v>
      </c>
      <c r="I22" s="271">
        <f>IF(TYPE(MATCH($C$8,OFFSET('Nhap-Xuat'!$A$12,I21,0):'Nhap-Xuat'!$A$50000,0)+I21)=16,"",MATCH($C$8,OFFSET('Nhap-Xuat'!$A$12,I21,0):'Nhap-Xuat'!$A$50000,0)+I21)</f>
        <v>12</v>
      </c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ht="15.0" customHeight="1">
      <c r="A23" s="267">
        <f t="shared" si="1"/>
        <v>10</v>
      </c>
      <c r="B23" s="268" t="str">
        <f t="array" ref="B23">IF($I23="","",INDEX('Nhap-Xuat'!$L$12:$L$50000,$I23))</f>
        <v>Thép tấm 5ly</v>
      </c>
      <c r="C23" s="268" t="str">
        <f t="array" ref="C23">IF($I23="","",INDEX('Nhap-Xuat'!$K$12:$K$50000,$I23))</f>
        <v>TT 5l</v>
      </c>
      <c r="D23" s="267" t="str">
        <f t="array" ref="D23">IF($I23="","",INDEX('Nhap-Xuat'!$M$12:$M$50000,$I23))</f>
        <v>kg</v>
      </c>
      <c r="E23" s="269">
        <f t="array" ref="E23">IF($I23="","",INDEX('Nhap-Xuat'!$Q$12:$Q$50000,$I23))</f>
        <v>46</v>
      </c>
      <c r="F23" s="269">
        <f t="shared" si="2"/>
        <v>46</v>
      </c>
      <c r="G23" s="270">
        <f t="array" ref="G23">IF($I23="","",INDEX('Nhap-Xuat'!$R$12:$R$50000,$I23))</f>
        <v>12880</v>
      </c>
      <c r="H23" s="270">
        <f t="array" ref="H23">IF($I23="","",INDEX('Nhap-Xuat'!$S$12:$S$50000,$I23))</f>
        <v>592480</v>
      </c>
      <c r="I23" s="271">
        <f>IF(TYPE(MATCH($C$8,OFFSET('Nhap-Xuat'!$A$12,I22,0):'Nhap-Xuat'!$A$50000,0)+I22)=16,"",MATCH($C$8,OFFSET('Nhap-Xuat'!$A$12,I22,0):'Nhap-Xuat'!$A$50000,0)+I22)</f>
        <v>13</v>
      </c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ht="15.0" customHeight="1">
      <c r="A24" s="267">
        <f t="shared" si="1"/>
        <v>11</v>
      </c>
      <c r="B24" s="268" t="str">
        <f t="array" ref="B24">IF($I24="","",INDEX('Nhap-Xuat'!$L$12:$L$50000,$I24))</f>
        <v>Thép tấm  4ly</v>
      </c>
      <c r="C24" s="268" t="str">
        <f t="array" ref="C24">IF($I24="","",INDEX('Nhap-Xuat'!$K$12:$K$50000,$I24))</f>
        <v>TT 4l</v>
      </c>
      <c r="D24" s="267" t="str">
        <f t="array" ref="D24">IF($I24="","",INDEX('Nhap-Xuat'!$M$12:$M$50000,$I24))</f>
        <v>kg</v>
      </c>
      <c r="E24" s="269">
        <f t="array" ref="E24">IF($I24="","",INDEX('Nhap-Xuat'!$Q$12:$Q$50000,$I24))</f>
        <v>58</v>
      </c>
      <c r="F24" s="269">
        <f t="shared" si="2"/>
        <v>58</v>
      </c>
      <c r="G24" s="270">
        <f t="array" ref="G24">IF($I24="","",INDEX('Nhap-Xuat'!$R$12:$R$50000,$I24))</f>
        <v>13000</v>
      </c>
      <c r="H24" s="270">
        <f t="array" ref="H24">IF($I24="","",INDEX('Nhap-Xuat'!$S$12:$S$50000,$I24))</f>
        <v>754000</v>
      </c>
      <c r="I24" s="271">
        <f>IF(TYPE(MATCH($C$8,OFFSET('Nhap-Xuat'!$A$12,I23,0):'Nhap-Xuat'!$A$50000,0)+I23)=16,"",MATCH($C$8,OFFSET('Nhap-Xuat'!$A$12,I23,0):'Nhap-Xuat'!$A$50000,0)+I23)</f>
        <v>14</v>
      </c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ht="15.0" customHeight="1">
      <c r="A25" s="267">
        <f t="shared" si="1"/>
        <v>12</v>
      </c>
      <c r="B25" s="268" t="str">
        <f t="array" ref="B25">IF($I25="","",INDEX('Nhap-Xuat'!$L$12:$L$50000,$I25))</f>
        <v>Thép ống hộp vuông các loại</v>
      </c>
      <c r="C25" s="268" t="str">
        <f t="array" ref="C25">IF($I25="","",INDEX('Nhap-Xuat'!$K$12:$K$50000,$I25))</f>
        <v>TOHV CL</v>
      </c>
      <c r="D25" s="267" t="str">
        <f t="array" ref="D25">IF($I25="","",INDEX('Nhap-Xuat'!$M$12:$M$50000,$I25))</f>
        <v>kg</v>
      </c>
      <c r="E25" s="269">
        <f t="array" ref="E25">IF($I25="","",INDEX('Nhap-Xuat'!$Q$12:$Q$50000,$I25))</f>
        <v>1035</v>
      </c>
      <c r="F25" s="269">
        <f t="shared" si="2"/>
        <v>1035</v>
      </c>
      <c r="G25" s="270">
        <f t="array" ref="G25">IF($I25="","",INDEX('Nhap-Xuat'!$R$12:$R$50000,$I25))</f>
        <v>15334</v>
      </c>
      <c r="H25" s="270">
        <f t="array" ref="H25">IF($I25="","",INDEX('Nhap-Xuat'!$S$12:$S$50000,$I25))</f>
        <v>15870690</v>
      </c>
      <c r="I25" s="271">
        <f>IF(TYPE(MATCH($C$8,OFFSET('Nhap-Xuat'!$A$12,I24,0):'Nhap-Xuat'!$A$50000,0)+I24)=16,"",MATCH($C$8,OFFSET('Nhap-Xuat'!$A$12,I24,0):'Nhap-Xuat'!$A$50000,0)+I24)</f>
        <v>15</v>
      </c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ht="15.0" customHeight="1">
      <c r="A26" s="267">
        <f t="shared" si="1"/>
        <v>13</v>
      </c>
      <c r="B26" s="268" t="str">
        <f t="array" ref="B26">IF($I26="","",INDEX('Nhap-Xuat'!$L$12:$L$50000,$I26))</f>
        <v>Thép lá</v>
      </c>
      <c r="C26" s="268" t="str">
        <f t="array" ref="C26">IF($I26="","",INDEX('Nhap-Xuat'!$K$12:$K$50000,$I26))</f>
        <v>Thl</v>
      </c>
      <c r="D26" s="267" t="str">
        <f t="array" ref="D26">IF($I26="","",INDEX('Nhap-Xuat'!$M$12:$M$50000,$I26))</f>
        <v>kg</v>
      </c>
      <c r="E26" s="269">
        <f t="array" ref="E26">IF($I26="","",INDEX('Nhap-Xuat'!$Q$12:$Q$50000,$I26))</f>
        <v>226</v>
      </c>
      <c r="F26" s="269">
        <f t="shared" si="2"/>
        <v>226</v>
      </c>
      <c r="G26" s="270">
        <f t="array" ref="G26">IF($I26="","",INDEX('Nhap-Xuat'!$R$12:$R$50000,$I26))</f>
        <v>15590</v>
      </c>
      <c r="H26" s="270">
        <f t="array" ref="H26">IF($I26="","",INDEX('Nhap-Xuat'!$S$12:$S$50000,$I26))</f>
        <v>3523340</v>
      </c>
      <c r="I26" s="271">
        <f>IF(TYPE(MATCH($C$8,OFFSET('Nhap-Xuat'!$A$12,I25,0):'Nhap-Xuat'!$A$50000,0)+I25)=16,"",MATCH($C$8,OFFSET('Nhap-Xuat'!$A$12,I25,0):'Nhap-Xuat'!$A$50000,0)+I25)</f>
        <v>16</v>
      </c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ht="15.0" customHeight="1">
      <c r="A27" s="267" t="str">
        <f t="shared" si="1"/>
        <v/>
      </c>
      <c r="B27" s="268" t="str">
        <f t="array" ref="B27">IF($I27="","",INDEX('Nhap-Xuat'!$L$12:$L$50000,$I27))</f>
        <v/>
      </c>
      <c r="C27" s="268" t="str">
        <f t="array" ref="C27">IF($I27="","",INDEX('Nhap-Xuat'!$K$12:$K$50000,$I27))</f>
        <v/>
      </c>
      <c r="D27" s="267" t="str">
        <f t="array" ref="D27">IF($I27="","",INDEX('Nhap-Xuat'!$M$12:$M$50000,$I27))</f>
        <v/>
      </c>
      <c r="E27" s="269" t="str">
        <f t="array" ref="E27">IF($I27="","",INDEX('Nhap-Xuat'!$Q$12:$Q$50000,$I27))</f>
        <v/>
      </c>
      <c r="F27" s="269" t="str">
        <f t="shared" si="2"/>
        <v/>
      </c>
      <c r="G27" s="270" t="str">
        <f t="array" ref="G27">IF($I27="","",INDEX('Nhap-Xuat'!$R$12:$R$50000,$I27))</f>
        <v/>
      </c>
      <c r="H27" s="270" t="str">
        <f t="array" ref="H27">IF($I27="","",INDEX('Nhap-Xuat'!$S$12:$S$50000,$I27))</f>
        <v/>
      </c>
      <c r="I27" s="271" t="str">
        <f>IF(TYPE(MATCH($C$8,OFFSET('Nhap-Xuat'!$A$12,I26,0):'Nhap-Xuat'!$A$50000,0)+I26)=16,"",MATCH($C$8,OFFSET('Nhap-Xuat'!$A$12,I26,0):'Nhap-Xuat'!$A$50000,0)+I26)</f>
        <v/>
      </c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ht="15.0" customHeight="1">
      <c r="A28" s="267">
        <f t="shared" si="1"/>
        <v>15</v>
      </c>
      <c r="B28" s="268" t="str">
        <f t="array" ref="B28">IF($I28="","",INDEX('Nhap-Xuat'!$L$12:$L$50000,$I28))</f>
        <v>Tôn lạnh</v>
      </c>
      <c r="C28" s="268" t="str">
        <f t="array" ref="C28">IF($I28="","",INDEX('Nhap-Xuat'!$K$12:$K$50000,$I28))</f>
        <v>TL</v>
      </c>
      <c r="D28" s="267" t="str">
        <f t="array" ref="D28">IF($I28="","",INDEX('Nhap-Xuat'!$M$12:$M$50000,$I28))</f>
        <v>kg</v>
      </c>
      <c r="E28" s="269">
        <f t="array" ref="E28">IF($I28="","",INDEX('Nhap-Xuat'!$Q$12:$Q$50000,$I28))</f>
        <v>575</v>
      </c>
      <c r="F28" s="269">
        <f t="shared" si="2"/>
        <v>575</v>
      </c>
      <c r="G28" s="270">
        <f t="array" ref="G28">IF($I28="","",INDEX('Nhap-Xuat'!$R$12:$R$50000,$I28))</f>
        <v>21403</v>
      </c>
      <c r="H28" s="270">
        <f t="array" ref="H28">IF($I28="","",INDEX('Nhap-Xuat'!$S$12:$S$50000,$I28))</f>
        <v>12306725</v>
      </c>
      <c r="I28" s="271">
        <f>IF(TYPE(MATCH($C$8,OFFSET('Nhap-Xuat'!$A$12,I27,0):'Nhap-Xuat'!$A$50000,0)+I27)=16,"",MATCH($C$8,OFFSET('Nhap-Xuat'!$A$12,I27,0):'Nhap-Xuat'!$A$50000,0)+I27)</f>
        <v>11</v>
      </c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ht="15.0" customHeight="1">
      <c r="A29" s="267">
        <f t="shared" si="1"/>
        <v>16</v>
      </c>
      <c r="B29" s="268" t="str">
        <f t="array" ref="B29">IF($I29="","",INDEX('Nhap-Xuat'!$L$12:$L$50000,$I29))</f>
        <v>Thép tấm</v>
      </c>
      <c r="C29" s="268" t="str">
        <f t="array" ref="C29">IF($I29="","",INDEX('Nhap-Xuat'!$K$12:$K$50000,$I29))</f>
        <v>TT</v>
      </c>
      <c r="D29" s="267" t="str">
        <f t="array" ref="D29">IF($I29="","",INDEX('Nhap-Xuat'!$M$12:$M$50000,$I29))</f>
        <v>kg</v>
      </c>
      <c r="E29" s="269">
        <f t="array" ref="E29">IF($I29="","",INDEX('Nhap-Xuat'!$Q$12:$Q$50000,$I29))</f>
        <v>85</v>
      </c>
      <c r="F29" s="269">
        <f t="shared" si="2"/>
        <v>85</v>
      </c>
      <c r="G29" s="270">
        <f t="array" ref="G29">IF($I29="","",INDEX('Nhap-Xuat'!$R$12:$R$50000,$I29))</f>
        <v>13723</v>
      </c>
      <c r="H29" s="270">
        <f t="array" ref="H29">IF($I29="","",INDEX('Nhap-Xuat'!$S$12:$S$50000,$I29))</f>
        <v>1166455</v>
      </c>
      <c r="I29" s="271">
        <f>IF(TYPE(MATCH($C$8,OFFSET('Nhap-Xuat'!$A$12,I28,0):'Nhap-Xuat'!$A$50000,0)+I28)=16,"",MATCH($C$8,OFFSET('Nhap-Xuat'!$A$12,I28,0):'Nhap-Xuat'!$A$50000,0)+I28)</f>
        <v>12</v>
      </c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ht="15.0" customHeight="1">
      <c r="A30" s="267">
        <f t="shared" si="1"/>
        <v>17</v>
      </c>
      <c r="B30" s="268" t="str">
        <f t="array" ref="B30">IF($I30="","",INDEX('Nhap-Xuat'!$L$12:$L$50000,$I30))</f>
        <v>Thép tấm 5ly</v>
      </c>
      <c r="C30" s="268" t="str">
        <f t="array" ref="C30">IF($I30="","",INDEX('Nhap-Xuat'!$K$12:$K$50000,$I30))</f>
        <v>TT 5l</v>
      </c>
      <c r="D30" s="267" t="str">
        <f t="array" ref="D30">IF($I30="","",INDEX('Nhap-Xuat'!$M$12:$M$50000,$I30))</f>
        <v>kg</v>
      </c>
      <c r="E30" s="269">
        <f t="array" ref="E30">IF($I30="","",INDEX('Nhap-Xuat'!$Q$12:$Q$50000,$I30))</f>
        <v>46</v>
      </c>
      <c r="F30" s="269">
        <f t="shared" si="2"/>
        <v>46</v>
      </c>
      <c r="G30" s="270">
        <f t="array" ref="G30">IF($I30="","",INDEX('Nhap-Xuat'!$R$12:$R$50000,$I30))</f>
        <v>12880</v>
      </c>
      <c r="H30" s="270">
        <f t="array" ref="H30">IF($I30="","",INDEX('Nhap-Xuat'!$S$12:$S$50000,$I30))</f>
        <v>592480</v>
      </c>
      <c r="I30" s="271">
        <f>IF(TYPE(MATCH($C$8,OFFSET('Nhap-Xuat'!$A$12,I29,0):'Nhap-Xuat'!$A$50000,0)+I29)=16,"",MATCH($C$8,OFFSET('Nhap-Xuat'!$A$12,I29,0):'Nhap-Xuat'!$A$50000,0)+I29)</f>
        <v>13</v>
      </c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ht="15.0" customHeight="1">
      <c r="A31" s="267">
        <f t="shared" si="1"/>
        <v>18</v>
      </c>
      <c r="B31" s="268" t="str">
        <f t="array" ref="B31">IF($I31="","",INDEX('Nhap-Xuat'!$L$12:$L$50000,$I31))</f>
        <v>Thép tấm  4ly</v>
      </c>
      <c r="C31" s="268" t="str">
        <f t="array" ref="C31">IF($I31="","",INDEX('Nhap-Xuat'!$K$12:$K$50000,$I31))</f>
        <v>TT 4l</v>
      </c>
      <c r="D31" s="267" t="str">
        <f t="array" ref="D31">IF($I31="","",INDEX('Nhap-Xuat'!$M$12:$M$50000,$I31))</f>
        <v>kg</v>
      </c>
      <c r="E31" s="269">
        <f t="array" ref="E31">IF($I31="","",INDEX('Nhap-Xuat'!$Q$12:$Q$50000,$I31))</f>
        <v>58</v>
      </c>
      <c r="F31" s="269">
        <f t="shared" si="2"/>
        <v>58</v>
      </c>
      <c r="G31" s="270">
        <f t="array" ref="G31">IF($I31="","",INDEX('Nhap-Xuat'!$R$12:$R$50000,$I31))</f>
        <v>13000</v>
      </c>
      <c r="H31" s="270">
        <f t="array" ref="H31">IF($I31="","",INDEX('Nhap-Xuat'!$S$12:$S$50000,$I31))</f>
        <v>754000</v>
      </c>
      <c r="I31" s="271">
        <f>IF(TYPE(MATCH($C$8,OFFSET('Nhap-Xuat'!$A$12,I30,0):'Nhap-Xuat'!$A$50000,0)+I30)=16,"",MATCH($C$8,OFFSET('Nhap-Xuat'!$A$12,I30,0):'Nhap-Xuat'!$A$50000,0)+I30)</f>
        <v>14</v>
      </c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ht="15.0" customHeight="1">
      <c r="A32" s="267">
        <f t="shared" si="1"/>
        <v>19</v>
      </c>
      <c r="B32" s="268" t="str">
        <f t="array" ref="B32">IF($I32="","",INDEX('Nhap-Xuat'!$L$12:$L$50000,$I32))</f>
        <v>Thép ống hộp vuông các loại</v>
      </c>
      <c r="C32" s="268" t="str">
        <f t="array" ref="C32">IF($I32="","",INDEX('Nhap-Xuat'!$K$12:$K$50000,$I32))</f>
        <v>TOHV CL</v>
      </c>
      <c r="D32" s="267" t="str">
        <f t="array" ref="D32">IF($I32="","",INDEX('Nhap-Xuat'!$M$12:$M$50000,$I32))</f>
        <v>kg</v>
      </c>
      <c r="E32" s="269">
        <f t="array" ref="E32">IF($I32="","",INDEX('Nhap-Xuat'!$Q$12:$Q$50000,$I32))</f>
        <v>1035</v>
      </c>
      <c r="F32" s="269">
        <f t="shared" si="2"/>
        <v>1035</v>
      </c>
      <c r="G32" s="270">
        <f t="array" ref="G32">IF($I32="","",INDEX('Nhap-Xuat'!$R$12:$R$50000,$I32))</f>
        <v>15334</v>
      </c>
      <c r="H32" s="270">
        <f t="array" ref="H32">IF($I32="","",INDEX('Nhap-Xuat'!$S$12:$S$50000,$I32))</f>
        <v>15870690</v>
      </c>
      <c r="I32" s="271">
        <f>IF(TYPE(MATCH($C$8,OFFSET('Nhap-Xuat'!$A$12,I31,0):'Nhap-Xuat'!$A$50000,0)+I31)=16,"",MATCH($C$8,OFFSET('Nhap-Xuat'!$A$12,I31,0):'Nhap-Xuat'!$A$50000,0)+I31)</f>
        <v>15</v>
      </c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ht="15.0" customHeight="1">
      <c r="A33" s="267">
        <f t="shared" si="1"/>
        <v>20</v>
      </c>
      <c r="B33" s="268" t="str">
        <f t="array" ref="B33">IF($I33="","",INDEX('Nhap-Xuat'!$L$12:$L$50000,$I33))</f>
        <v>Thép lá</v>
      </c>
      <c r="C33" s="268" t="str">
        <f t="array" ref="C33">IF($I33="","",INDEX('Nhap-Xuat'!$K$12:$K$50000,$I33))</f>
        <v>Thl</v>
      </c>
      <c r="D33" s="267" t="str">
        <f t="array" ref="D33">IF($I33="","",INDEX('Nhap-Xuat'!$M$12:$M$50000,$I33))</f>
        <v>kg</v>
      </c>
      <c r="E33" s="269">
        <f t="array" ref="E33">IF($I33="","",INDEX('Nhap-Xuat'!$Q$12:$Q$50000,$I33))</f>
        <v>226</v>
      </c>
      <c r="F33" s="269">
        <f t="shared" si="2"/>
        <v>226</v>
      </c>
      <c r="G33" s="270">
        <f t="array" ref="G33">IF($I33="","",INDEX('Nhap-Xuat'!$R$12:$R$50000,$I33))</f>
        <v>15590</v>
      </c>
      <c r="H33" s="270">
        <f t="array" ref="H33">IF($I33="","",INDEX('Nhap-Xuat'!$S$12:$S$50000,$I33))</f>
        <v>3523340</v>
      </c>
      <c r="I33" s="271">
        <f>IF(TYPE(MATCH($C$8,OFFSET('Nhap-Xuat'!$A$12,I32,0):'Nhap-Xuat'!$A$50000,0)+I32)=16,"",MATCH($C$8,OFFSET('Nhap-Xuat'!$A$12,I32,0):'Nhap-Xuat'!$A$50000,0)+I32)</f>
        <v>16</v>
      </c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</row>
    <row r="34" ht="15.0" customHeight="1">
      <c r="A34" s="267" t="str">
        <f t="shared" si="1"/>
        <v/>
      </c>
      <c r="B34" s="268" t="str">
        <f t="array" ref="B34">IF($I34="","",INDEX('Nhap-Xuat'!$L$12:$L$50000,$I34))</f>
        <v/>
      </c>
      <c r="C34" s="268" t="str">
        <f t="array" ref="C34">IF($I34="","",INDEX('Nhap-Xuat'!$K$12:$K$50000,$I34))</f>
        <v/>
      </c>
      <c r="D34" s="267" t="str">
        <f t="array" ref="D34">IF($I34="","",INDEX('Nhap-Xuat'!$M$12:$M$50000,$I34))</f>
        <v/>
      </c>
      <c r="E34" s="269" t="str">
        <f t="array" ref="E34">IF($I34="","",INDEX('Nhap-Xuat'!$Q$12:$Q$50000,$I34))</f>
        <v/>
      </c>
      <c r="F34" s="269" t="str">
        <f t="shared" si="2"/>
        <v/>
      </c>
      <c r="G34" s="270" t="str">
        <f t="array" ref="G34">IF($I34="","",INDEX('Nhap-Xuat'!$R$12:$R$50000,$I34))</f>
        <v/>
      </c>
      <c r="H34" s="270" t="str">
        <f t="array" ref="H34">IF($I34="","",INDEX('Nhap-Xuat'!$S$12:$S$50000,$I34))</f>
        <v/>
      </c>
      <c r="I34" s="271" t="str">
        <f>IF(TYPE(MATCH($C$8,OFFSET('Nhap-Xuat'!$A$12,I33,0):'Nhap-Xuat'!$A$50000,0)+I33)=16,"",MATCH($C$8,OFFSET('Nhap-Xuat'!$A$12,I33,0):'Nhap-Xuat'!$A$50000,0)+I33)</f>
        <v/>
      </c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</row>
    <row r="35" ht="15.0" customHeight="1">
      <c r="A35" s="267">
        <f t="shared" si="1"/>
        <v>22</v>
      </c>
      <c r="B35" s="268" t="str">
        <f t="array" ref="B35">IF($I35="","",INDEX('Nhap-Xuat'!$L$12:$L$50000,$I35))</f>
        <v>Tôn lạnh</v>
      </c>
      <c r="C35" s="268" t="str">
        <f t="array" ref="C35">IF($I35="","",INDEX('Nhap-Xuat'!$K$12:$K$50000,$I35))</f>
        <v>TL</v>
      </c>
      <c r="D35" s="267" t="str">
        <f t="array" ref="D35">IF($I35="","",INDEX('Nhap-Xuat'!$M$12:$M$50000,$I35))</f>
        <v>kg</v>
      </c>
      <c r="E35" s="269">
        <f t="array" ref="E35">IF($I35="","",INDEX('Nhap-Xuat'!$Q$12:$Q$50000,$I35))</f>
        <v>575</v>
      </c>
      <c r="F35" s="269">
        <f t="shared" si="2"/>
        <v>575</v>
      </c>
      <c r="G35" s="270">
        <f t="array" ref="G35">IF($I35="","",INDEX('Nhap-Xuat'!$R$12:$R$50000,$I35))</f>
        <v>21403</v>
      </c>
      <c r="H35" s="270">
        <f t="array" ref="H35">IF($I35="","",INDEX('Nhap-Xuat'!$S$12:$S$50000,$I35))</f>
        <v>12306725</v>
      </c>
      <c r="I35" s="271">
        <f>IF(TYPE(MATCH($C$8,OFFSET('Nhap-Xuat'!$A$12,I34,0):'Nhap-Xuat'!$A$50000,0)+I34)=16,"",MATCH($C$8,OFFSET('Nhap-Xuat'!$A$12,I34,0):'Nhap-Xuat'!$A$50000,0)+I34)</f>
        <v>11</v>
      </c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</row>
    <row r="36" ht="15.0" customHeight="1">
      <c r="A36" s="267">
        <f t="shared" si="1"/>
        <v>23</v>
      </c>
      <c r="B36" s="268" t="str">
        <f t="array" ref="B36">IF($I36="","",INDEX('Nhap-Xuat'!$L$12:$L$50000,$I36))</f>
        <v>Thép tấm</v>
      </c>
      <c r="C36" s="268" t="str">
        <f t="array" ref="C36">IF($I36="","",INDEX('Nhap-Xuat'!$K$12:$K$50000,$I36))</f>
        <v>TT</v>
      </c>
      <c r="D36" s="267" t="str">
        <f t="array" ref="D36">IF($I36="","",INDEX('Nhap-Xuat'!$M$12:$M$50000,$I36))</f>
        <v>kg</v>
      </c>
      <c r="E36" s="269">
        <f t="array" ref="E36">IF($I36="","",INDEX('Nhap-Xuat'!$Q$12:$Q$50000,$I36))</f>
        <v>85</v>
      </c>
      <c r="F36" s="269">
        <f t="shared" si="2"/>
        <v>85</v>
      </c>
      <c r="G36" s="270">
        <f t="array" ref="G36">IF($I36="","",INDEX('Nhap-Xuat'!$R$12:$R$50000,$I36))</f>
        <v>13723</v>
      </c>
      <c r="H36" s="270">
        <f t="array" ref="H36">IF($I36="","",INDEX('Nhap-Xuat'!$S$12:$S$50000,$I36))</f>
        <v>1166455</v>
      </c>
      <c r="I36" s="271">
        <f>IF(TYPE(MATCH($C$8,OFFSET('Nhap-Xuat'!$A$12,I35,0):'Nhap-Xuat'!$A$50000,0)+I35)=16,"",MATCH($C$8,OFFSET('Nhap-Xuat'!$A$12,I35,0):'Nhap-Xuat'!$A$50000,0)+I35)</f>
        <v>12</v>
      </c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</row>
    <row r="37" ht="15.0" customHeight="1">
      <c r="A37" s="267">
        <f t="shared" si="1"/>
        <v>24</v>
      </c>
      <c r="B37" s="268" t="str">
        <f t="array" ref="B37">IF($I37="","",INDEX('Nhap-Xuat'!$L$12:$L$50000,$I37))</f>
        <v>Thép tấm 5ly</v>
      </c>
      <c r="C37" s="268" t="str">
        <f t="array" ref="C37">IF($I37="","",INDEX('Nhap-Xuat'!$K$12:$K$50000,$I37))</f>
        <v>TT 5l</v>
      </c>
      <c r="D37" s="267" t="str">
        <f t="array" ref="D37">IF($I37="","",INDEX('Nhap-Xuat'!$M$12:$M$50000,$I37))</f>
        <v>kg</v>
      </c>
      <c r="E37" s="269">
        <f t="array" ref="E37">IF($I37="","",INDEX('Nhap-Xuat'!$Q$12:$Q$50000,$I37))</f>
        <v>46</v>
      </c>
      <c r="F37" s="269">
        <f t="shared" si="2"/>
        <v>46</v>
      </c>
      <c r="G37" s="270">
        <f t="array" ref="G37">IF($I37="","",INDEX('Nhap-Xuat'!$R$12:$R$50000,$I37))</f>
        <v>12880</v>
      </c>
      <c r="H37" s="270">
        <f t="array" ref="H37">IF($I37="","",INDEX('Nhap-Xuat'!$S$12:$S$50000,$I37))</f>
        <v>592480</v>
      </c>
      <c r="I37" s="271">
        <f>IF(TYPE(MATCH($C$8,OFFSET('Nhap-Xuat'!$A$12,I36,0):'Nhap-Xuat'!$A$50000,0)+I36)=16,"",MATCH($C$8,OFFSET('Nhap-Xuat'!$A$12,I36,0):'Nhap-Xuat'!$A$50000,0)+I36)</f>
        <v>13</v>
      </c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</row>
    <row r="38" ht="15.0" customHeight="1">
      <c r="A38" s="267">
        <f t="shared" si="1"/>
        <v>25</v>
      </c>
      <c r="B38" s="268" t="str">
        <f t="array" ref="B38">IF($I38="","",INDEX('Nhap-Xuat'!$L$12:$L$50000,$I38))</f>
        <v>Thép tấm  4ly</v>
      </c>
      <c r="C38" s="268" t="str">
        <f t="array" ref="C38">IF($I38="","",INDEX('Nhap-Xuat'!$K$12:$K$50000,$I38))</f>
        <v>TT 4l</v>
      </c>
      <c r="D38" s="267" t="str">
        <f t="array" ref="D38">IF($I38="","",INDEX('Nhap-Xuat'!$M$12:$M$50000,$I38))</f>
        <v>kg</v>
      </c>
      <c r="E38" s="269">
        <f t="array" ref="E38">IF($I38="","",INDEX('Nhap-Xuat'!$Q$12:$Q$50000,$I38))</f>
        <v>58</v>
      </c>
      <c r="F38" s="269">
        <f t="shared" si="2"/>
        <v>58</v>
      </c>
      <c r="G38" s="270">
        <f t="array" ref="G38">IF($I38="","",INDEX('Nhap-Xuat'!$R$12:$R$50000,$I38))</f>
        <v>13000</v>
      </c>
      <c r="H38" s="270">
        <f t="array" ref="H38">IF($I38="","",INDEX('Nhap-Xuat'!$S$12:$S$50000,$I38))</f>
        <v>754000</v>
      </c>
      <c r="I38" s="271">
        <f>IF(TYPE(MATCH($C$8,OFFSET('Nhap-Xuat'!$A$12,I37,0):'Nhap-Xuat'!$A$50000,0)+I37)=16,"",MATCH($C$8,OFFSET('Nhap-Xuat'!$A$12,I37,0):'Nhap-Xuat'!$A$50000,0)+I37)</f>
        <v>14</v>
      </c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</row>
    <row r="39" ht="15.0" customHeight="1">
      <c r="A39" s="267">
        <f t="shared" si="1"/>
        <v>26</v>
      </c>
      <c r="B39" s="268" t="str">
        <f t="array" ref="B39">IF($I39="","",INDEX('Nhap-Xuat'!$L$12:$L$50000,$I39))</f>
        <v>Thép ống hộp vuông các loại</v>
      </c>
      <c r="C39" s="268" t="str">
        <f t="array" ref="C39">IF($I39="","",INDEX('Nhap-Xuat'!$K$12:$K$50000,$I39))</f>
        <v>TOHV CL</v>
      </c>
      <c r="D39" s="267" t="str">
        <f t="array" ref="D39">IF($I39="","",INDEX('Nhap-Xuat'!$M$12:$M$50000,$I39))</f>
        <v>kg</v>
      </c>
      <c r="E39" s="269">
        <f t="array" ref="E39">IF($I39="","",INDEX('Nhap-Xuat'!$Q$12:$Q$50000,$I39))</f>
        <v>1035</v>
      </c>
      <c r="F39" s="269">
        <f t="shared" si="2"/>
        <v>1035</v>
      </c>
      <c r="G39" s="270">
        <f t="array" ref="G39">IF($I39="","",INDEX('Nhap-Xuat'!$R$12:$R$50000,$I39))</f>
        <v>15334</v>
      </c>
      <c r="H39" s="270">
        <f t="array" ref="H39">IF($I39="","",INDEX('Nhap-Xuat'!$S$12:$S$50000,$I39))</f>
        <v>15870690</v>
      </c>
      <c r="I39" s="271">
        <f>IF(TYPE(MATCH($C$8,OFFSET('Nhap-Xuat'!$A$12,I38,0):'Nhap-Xuat'!$A$50000,0)+I38)=16,"",MATCH($C$8,OFFSET('Nhap-Xuat'!$A$12,I38,0):'Nhap-Xuat'!$A$50000,0)+I38)</f>
        <v>15</v>
      </c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</row>
    <row r="40" ht="15.0" customHeight="1">
      <c r="A40" s="267">
        <f t="shared" si="1"/>
        <v>27</v>
      </c>
      <c r="B40" s="268" t="str">
        <f t="array" ref="B40">IF($I40="","",INDEX('Nhap-Xuat'!$L$12:$L$50000,$I40))</f>
        <v>Thép lá</v>
      </c>
      <c r="C40" s="268" t="str">
        <f t="array" ref="C40">IF($I40="","",INDEX('Nhap-Xuat'!$K$12:$K$50000,$I40))</f>
        <v>Thl</v>
      </c>
      <c r="D40" s="267" t="str">
        <f t="array" ref="D40">IF($I40="","",INDEX('Nhap-Xuat'!$M$12:$M$50000,$I40))</f>
        <v>kg</v>
      </c>
      <c r="E40" s="269">
        <f t="array" ref="E40">IF($I40="","",INDEX('Nhap-Xuat'!$Q$12:$Q$50000,$I40))</f>
        <v>226</v>
      </c>
      <c r="F40" s="269">
        <f t="shared" si="2"/>
        <v>226</v>
      </c>
      <c r="G40" s="270">
        <f t="array" ref="G40">IF($I40="","",INDEX('Nhap-Xuat'!$R$12:$R$50000,$I40))</f>
        <v>15590</v>
      </c>
      <c r="H40" s="270">
        <f t="array" ref="H40">IF($I40="","",INDEX('Nhap-Xuat'!$S$12:$S$50000,$I40))</f>
        <v>3523340</v>
      </c>
      <c r="I40" s="271">
        <f>IF(TYPE(MATCH($C$8,OFFSET('Nhap-Xuat'!$A$12,I39,0):'Nhap-Xuat'!$A$50000,0)+I39)=16,"",MATCH($C$8,OFFSET('Nhap-Xuat'!$A$12,I39,0):'Nhap-Xuat'!$A$50000,0)+I39)</f>
        <v>16</v>
      </c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</row>
    <row r="41" ht="15.0" customHeight="1">
      <c r="A41" s="272" t="str">
        <f t="shared" si="1"/>
        <v/>
      </c>
      <c r="B41" s="273" t="str">
        <f t="array" ref="B41">IF($I41="","",INDEX('Nhap-Xuat'!$L$12:$L$50000,$I41))</f>
        <v/>
      </c>
      <c r="C41" s="273" t="str">
        <f t="array" ref="C41">IF($I41="","",INDEX('Nhap-Xuat'!$K$12:$K$50000,$I41))</f>
        <v/>
      </c>
      <c r="D41" s="272" t="str">
        <f t="array" ref="D41">IF($I41="","",INDEX('Nhap-Xuat'!$M$12:$M$50000,$I41))</f>
        <v/>
      </c>
      <c r="E41" s="274" t="str">
        <f t="array" ref="E41">IF($I41="","",INDEX('Nhap-Xuat'!$Q$12:$Q$50000,$I41))</f>
        <v/>
      </c>
      <c r="F41" s="274" t="str">
        <f t="shared" si="2"/>
        <v/>
      </c>
      <c r="G41" s="275" t="str">
        <f t="array" ref="G41">IF($I41="","",INDEX('Nhap-Xuat'!$R$12:$R$50000,$I41))</f>
        <v/>
      </c>
      <c r="H41" s="275" t="str">
        <f t="array" ref="H41">IF($I41="","",INDEX('Nhap-Xuat'!$S$12:$S$50000,$I41))</f>
        <v/>
      </c>
      <c r="I41" s="276" t="str">
        <f>IF(TYPE(MATCH($C$8,OFFSET('Nhap-Xuat'!$A$12,I40,0):'Nhap-Xuat'!$A$50000,0)+I40)=16,"",MATCH($C$8,OFFSET('Nhap-Xuat'!$A$12,I40,0):'Nhap-Xuat'!$A$50000,0)+I40)</f>
        <v/>
      </c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</row>
    <row r="42" ht="16.5" customHeight="1">
      <c r="A42" s="277" t="s">
        <v>496</v>
      </c>
      <c r="B42" s="122"/>
      <c r="C42" s="122"/>
      <c r="D42" s="122"/>
      <c r="E42" s="122"/>
      <c r="F42" s="122"/>
      <c r="G42" s="98"/>
      <c r="H42" s="305">
        <f>ROUND(SUM(H14:H41),0)</f>
        <v>136854760</v>
      </c>
      <c r="I42" s="305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  <c r="Z42" s="306"/>
    </row>
    <row r="43" ht="16.5" customHeight="1">
      <c r="A43" s="307" t="str">
        <f>B7</f>
        <v>                    Ngày   8    tháng    1    năm   2013</v>
      </c>
      <c r="B43" s="177"/>
      <c r="C43" s="177"/>
      <c r="D43" s="177"/>
      <c r="E43" s="177"/>
      <c r="F43" s="177"/>
      <c r="G43" s="177"/>
      <c r="H43" s="177"/>
      <c r="I43" s="308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</row>
    <row r="44" ht="16.5" customHeight="1">
      <c r="A44" s="251" t="str">
        <f>"Tổng số tiền bằng chữ:"&amp;" "&amp;D87</f>
        <v>Tổng số tiền bằng chữ: Một trăm ba mươi sáu triệu tám trăm năm mươi bốn ngàn bảy trăm sáu mươi đồng.</v>
      </c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</row>
    <row r="45" ht="31.5" customHeight="1">
      <c r="A45" s="282" t="s">
        <v>507</v>
      </c>
      <c r="C45" s="112"/>
      <c r="D45" s="282" t="s">
        <v>508</v>
      </c>
      <c r="F45" s="282" t="s">
        <v>509</v>
      </c>
      <c r="H45" s="309" t="s">
        <v>510</v>
      </c>
      <c r="I45" s="309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</row>
    <row r="46" ht="15.75" customHeight="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</row>
    <row r="47" ht="15.75" customHeigh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</row>
    <row r="48" ht="15.75" customHeight="1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</row>
    <row r="49" ht="15.75" customHeight="1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</row>
    <row r="50" ht="15.75" customHeight="1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</row>
    <row r="51" ht="15.75" customHeight="1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</row>
    <row r="52" ht="15.75" customHeight="1">
      <c r="A52" s="111"/>
      <c r="B52" s="111" t="str">
        <f>ThongtinDN!D9</f>
        <v>Nguyễn Văn B</v>
      </c>
      <c r="C52" s="111"/>
      <c r="D52" s="111"/>
      <c r="E52" s="111"/>
      <c r="F52" s="111"/>
      <c r="G52" s="111"/>
      <c r="H52" s="111" t="str">
        <f>ThongtinDN!D8</f>
        <v>Nguyễn Văn A</v>
      </c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ht="15.75" customHeight="1">
      <c r="A53" s="112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</row>
    <row r="54" ht="15.75" customHeight="1">
      <c r="A54" s="112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</row>
    <row r="55" ht="15.75" customHeight="1">
      <c r="A55" s="112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</row>
    <row r="56" ht="15.75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</row>
    <row r="57" ht="15.75" customHeight="1">
      <c r="A57" s="112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</row>
    <row r="58" ht="15.75" customHeight="1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</row>
    <row r="59" ht="15.75" customHeight="1">
      <c r="A59" s="112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</row>
    <row r="60" ht="15.75" customHeight="1">
      <c r="A60" s="112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</row>
    <row r="61" ht="15.75" customHeight="1">
      <c r="A61" s="112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</row>
    <row r="62" ht="15.75" customHeight="1">
      <c r="A62" s="112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</row>
    <row r="63" ht="15.75" customHeight="1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</row>
    <row r="64" ht="15.75" customHeight="1">
      <c r="A64" s="112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</row>
    <row r="65" ht="15.75" customHeight="1">
      <c r="A65" s="112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</row>
    <row r="66" ht="15.75" customHeight="1">
      <c r="A66" s="112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</row>
    <row r="67" ht="15.75" customHeight="1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</row>
    <row r="68" ht="15.75" customHeight="1">
      <c r="A68" s="112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</row>
    <row r="69" ht="15.75" customHeight="1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</row>
    <row r="70" ht="15.75" customHeight="1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</row>
    <row r="71" ht="15.75" customHeight="1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</row>
    <row r="72" ht="15.75" customHeight="1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</row>
    <row r="73" ht="15.75" customHeight="1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</row>
    <row r="74" ht="15.75" customHeight="1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</row>
    <row r="75" ht="15.75" customHeight="1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</row>
    <row r="76" ht="15.75" customHeight="1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</row>
    <row r="77" ht="15.75" customHeight="1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</row>
    <row r="78" ht="15.75" customHeight="1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</row>
    <row r="79" ht="15.0" customHeight="1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</row>
    <row r="80" ht="15.75" hidden="1" customHeight="1">
      <c r="A80" s="112" t="s">
        <v>501</v>
      </c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</row>
    <row r="81" ht="15.75" hidden="1" customHeight="1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</row>
    <row r="82" ht="16.5" hidden="1" customHeight="1">
      <c r="A82" s="284"/>
      <c r="B82" s="285">
        <f>H42</f>
        <v>136854760</v>
      </c>
      <c r="C82" s="286" t="str">
        <f>RIGHT("000000000000"&amp;ROUND(B82,0),12)</f>
        <v>000136854760</v>
      </c>
      <c r="D82" s="286">
        <v>1.0</v>
      </c>
      <c r="E82" s="286">
        <v>2.0</v>
      </c>
      <c r="F82" s="286">
        <v>3.0</v>
      </c>
      <c r="G82" s="286">
        <v>4.0</v>
      </c>
      <c r="H82" s="286">
        <v>5.0</v>
      </c>
      <c r="I82" s="286"/>
      <c r="J82" s="286">
        <v>6.0</v>
      </c>
      <c r="K82" s="286">
        <v>7.0</v>
      </c>
      <c r="L82" s="286">
        <v>8.0</v>
      </c>
      <c r="M82" s="287">
        <v>9.0</v>
      </c>
      <c r="N82" s="286">
        <v>10.0</v>
      </c>
      <c r="O82" s="286">
        <v>11.0</v>
      </c>
      <c r="P82" s="286">
        <v>12.0</v>
      </c>
      <c r="Q82" s="125"/>
      <c r="R82" s="112"/>
      <c r="S82" s="112"/>
      <c r="T82" s="112"/>
      <c r="U82" s="112"/>
      <c r="V82" s="112"/>
      <c r="W82" s="112"/>
      <c r="X82" s="112"/>
      <c r="Y82" s="112"/>
      <c r="Z82" s="112"/>
    </row>
    <row r="83" ht="16.5" hidden="1" customHeight="1">
      <c r="A83" s="284"/>
      <c r="B83" s="284"/>
      <c r="C83" s="288"/>
      <c r="D83" s="125">
        <f>VALUE(MID(C82,D82,1))</f>
        <v>0</v>
      </c>
      <c r="E83" s="125">
        <f>VALUE(MID(C82,E82,1))</f>
        <v>0</v>
      </c>
      <c r="F83" s="125">
        <f>VALUE(MID(C82,F82,1))</f>
        <v>0</v>
      </c>
      <c r="G83" s="125">
        <f>VALUE(MID(C82,G82,1))</f>
        <v>1</v>
      </c>
      <c r="H83" s="125">
        <f>VALUE(MID(C82,H82,1))</f>
        <v>3</v>
      </c>
      <c r="I83" s="125"/>
      <c r="J83" s="125">
        <f>VALUE(MID(C82,J82,1))</f>
        <v>6</v>
      </c>
      <c r="K83" s="125">
        <f>VALUE(MID(C82,K82,1))</f>
        <v>8</v>
      </c>
      <c r="L83" s="125">
        <f>VALUE(MID(C82,L82,1))</f>
        <v>5</v>
      </c>
      <c r="M83" s="289">
        <f>VALUE(MID(C82,M82,1))</f>
        <v>4</v>
      </c>
      <c r="N83" s="125">
        <f>VALUE(MID(C82,N82,1))</f>
        <v>7</v>
      </c>
      <c r="O83" s="125">
        <f>VALUE(MID(C82,O82,1))</f>
        <v>6</v>
      </c>
      <c r="P83" s="125">
        <f>VALUE(MID(C82,P82,1))</f>
        <v>0</v>
      </c>
      <c r="Q83" s="125"/>
      <c r="R83" s="112"/>
      <c r="S83" s="112"/>
      <c r="T83" s="112"/>
      <c r="U83" s="112"/>
      <c r="V83" s="112"/>
      <c r="W83" s="112"/>
      <c r="X83" s="112"/>
      <c r="Y83" s="112"/>
      <c r="Z83" s="112"/>
    </row>
    <row r="84" ht="16.5" hidden="1" customHeight="1">
      <c r="A84" s="284"/>
      <c r="B84" s="284"/>
      <c r="C84" s="288"/>
      <c r="D84" s="125">
        <f>SUM(D83)</f>
        <v>0</v>
      </c>
      <c r="E84" s="125">
        <f>SUM(D83:E83)</f>
        <v>0</v>
      </c>
      <c r="F84" s="125">
        <f>SUM(D83:F83)</f>
        <v>0</v>
      </c>
      <c r="G84" s="125">
        <f>SUM(G83)</f>
        <v>1</v>
      </c>
      <c r="H84" s="125">
        <f>SUM(G83:H83)</f>
        <v>4</v>
      </c>
      <c r="I84" s="125"/>
      <c r="J84" s="125">
        <f>SUM(G83:J83)</f>
        <v>10</v>
      </c>
      <c r="K84" s="125">
        <f>SUM(K83)</f>
        <v>8</v>
      </c>
      <c r="L84" s="125">
        <f>SUM(K83:L83)</f>
        <v>13</v>
      </c>
      <c r="M84" s="289">
        <f>SUM(K83:M83)</f>
        <v>17</v>
      </c>
      <c r="N84" s="125">
        <f>SUM(N83)</f>
        <v>7</v>
      </c>
      <c r="O84" s="125">
        <f>SUM(N83:O83)</f>
        <v>13</v>
      </c>
      <c r="P84" s="125">
        <f>SUM(N83:P83)</f>
        <v>13</v>
      </c>
      <c r="Q84" s="125"/>
      <c r="R84" s="112"/>
      <c r="S84" s="112"/>
      <c r="T84" s="112"/>
      <c r="U84" s="112"/>
      <c r="V84" s="112"/>
      <c r="W84" s="112"/>
      <c r="X84" s="112"/>
      <c r="Y84" s="112"/>
      <c r="Z84" s="112"/>
    </row>
    <row r="85" ht="16.5" hidden="1" customHeight="1">
      <c r="A85" s="284"/>
      <c r="B85" s="284"/>
      <c r="C85" s="288"/>
      <c r="D85" s="290" t="str">
        <f>IF(D83=0,"",CHOOSE(D83,"một","hai","ba","bốn","năm","sáu","bảy","tám","chín"))</f>
        <v/>
      </c>
      <c r="E85" s="290" t="str">
        <f>IF(E83=0,IF(AND(D83&lt;&gt;0,F83&lt;&gt;0),"lẻ",""),CHOOSE(E83,"mười","hai","ba","bốn","năm","sáu","bảy","tám","chín"))</f>
        <v/>
      </c>
      <c r="F85" s="290" t="str">
        <f>IF(F83=0,"",CHOOSE(F83,IF(E83&gt;1,"mốt","một"),"hai","ba","bốn",IF(E83=0,"năm","lăm"),"sáu","bảy","tám","chín"))</f>
        <v/>
      </c>
      <c r="G85" s="290" t="str">
        <f>IF(G83=0,"",CHOOSE(G83,"một","hai","ba","bốn","năm","sáu","bảy","tám","chín"))</f>
        <v>một</v>
      </c>
      <c r="H85" s="290" t="str">
        <f>IF(H83=0,IF(AND(G83&lt;&gt;0,J83&lt;&gt;0),"lẻ",""),CHOOSE(H83,"mười","hai","ba","bốn","năm","sáu","bảy","tám","chín"))</f>
        <v>ba</v>
      </c>
      <c r="I85" s="290"/>
      <c r="J85" s="290" t="str">
        <f>IF(J83=0,"",CHOOSE(J83,IF(H83&gt;1,"mốt","một"),"hai","ba","bốn",IF(H83=0,"năm","lăm"),"sáu","bảy","tám","chín"))</f>
        <v>sáu</v>
      </c>
      <c r="K85" s="290" t="str">
        <f>IF(K83=0,"",CHOOSE(K83,"một","hai","ba","bốn","năm","sáu","bảy","tám","chín"))</f>
        <v>tám</v>
      </c>
      <c r="L85" s="290" t="str">
        <f>IF(L83=0,IF(AND(K83&lt;&gt;0,M83&lt;&gt;0),"lẻ",""),CHOOSE(L83,"mười","hai","ba","bốn","năm","sáu","bảy","tám","chín"))</f>
        <v>năm</v>
      </c>
      <c r="M85" s="291" t="str">
        <f>IF(M83=0,"",CHOOSE(M83,IF(L83&gt;1,"mốt","một"),"hai","ba","bốn",IF(L83=0,"năm","lăm"),"sáu","bảy","tám","chín"))</f>
        <v>bốn</v>
      </c>
      <c r="N85" s="290" t="str">
        <f>IF(N83=0,"",CHOOSE(N83,"một","hai","ba","bốn","năm","sáu","bảy","tám","chín"))</f>
        <v>bảy</v>
      </c>
      <c r="O85" s="290" t="str">
        <f>IF(O83=0,IF(AND(N83&lt;&gt;0,P83&lt;&gt;0),"lẻ",""),CHOOSE(O83,"mười","hai","ba","bốn","năm","sáu","bảy","tám","chín"))</f>
        <v>sáu</v>
      </c>
      <c r="P85" s="290" t="str">
        <f>IF(P83=0,"",CHOOSE(P83,IF(O83&gt;1,"mốt","một"),"hai","ba","bốn",IF(O83=0,"năm","lăm"),"sáu","bảy","tám","chín"))</f>
        <v/>
      </c>
      <c r="Q85" s="125"/>
      <c r="R85" s="112"/>
      <c r="S85" s="112"/>
      <c r="T85" s="112"/>
      <c r="U85" s="112"/>
      <c r="V85" s="112"/>
      <c r="W85" s="112"/>
      <c r="X85" s="112"/>
      <c r="Y85" s="112"/>
      <c r="Z85" s="112"/>
    </row>
    <row r="86" ht="16.5" hidden="1" customHeight="1">
      <c r="A86" s="284"/>
      <c r="B86" s="284"/>
      <c r="C86" s="288"/>
      <c r="D86" s="290" t="str">
        <f>IF(D83=0,"","trăm")</f>
        <v/>
      </c>
      <c r="E86" s="290" t="str">
        <f>IF(E83=0,"",IF(E83=1,"","mươi"))</f>
        <v/>
      </c>
      <c r="F86" s="290" t="str">
        <f>IF(AND(F83=0,F84=0),"","tỷ")</f>
        <v/>
      </c>
      <c r="G86" s="290" t="str">
        <f>IF(G83=0,"","trăm")</f>
        <v>trăm</v>
      </c>
      <c r="H86" s="290" t="str">
        <f>IF(H83=0,"",IF(H83=1,"","mươi"))</f>
        <v>mươi</v>
      </c>
      <c r="I86" s="290"/>
      <c r="J86" s="290" t="str">
        <f>IF(AND(J83=0,J84=0),"","triệu")</f>
        <v>triệu</v>
      </c>
      <c r="K86" s="290" t="str">
        <f>IF(K83=0,"","trăm")</f>
        <v>trăm</v>
      </c>
      <c r="L86" s="290" t="str">
        <f>IF(L83=0,"",IF(L83=1,"","mươi"))</f>
        <v>mươi</v>
      </c>
      <c r="M86" s="291" t="str">
        <f>IF(AND(M83=0,M84=0),"","ngàn")</f>
        <v>ngàn</v>
      </c>
      <c r="N86" s="290" t="str">
        <f>IF(N83=0,"","trăm")</f>
        <v>trăm</v>
      </c>
      <c r="O86" s="290" t="str">
        <f>IF(O83=0,"",IF(O83=1,"","mươi"))</f>
        <v>mươi</v>
      </c>
      <c r="P86" s="290" t="s">
        <v>502</v>
      </c>
      <c r="Q86" s="125"/>
      <c r="R86" s="112"/>
      <c r="S86" s="112"/>
      <c r="T86" s="112"/>
      <c r="U86" s="112"/>
      <c r="V86" s="112"/>
      <c r="W86" s="112"/>
      <c r="X86" s="112"/>
      <c r="Y86" s="112"/>
      <c r="Z86" s="112"/>
    </row>
    <row r="87" ht="17.25" hidden="1" customHeight="1">
      <c r="A87" s="292"/>
      <c r="D87" s="293" t="str">
        <f>UPPER(LEFT(TRIM(IF(B82=0,"không đồng.",D85&amp;" "&amp;D86&amp;" "&amp;E85&amp;" "&amp;E86&amp;" "&amp;F85&amp;" "&amp;F86&amp;" "&amp;G85&amp;" "&amp;G86&amp;" "&amp;H85&amp;" "&amp;H86&amp;" "&amp;J85&amp;" "&amp;J86&amp;" "&amp;K85&amp;" "&amp;K86&amp;" "&amp;L85&amp;" "&amp;L86&amp;" "&amp;M85&amp;" "&amp;M86&amp;" "&amp;N85&amp;" "&amp;N86&amp;" "&amp;O85&amp;" "&amp;O86&amp;" "&amp;P85&amp;" "&amp;P86)),1))&amp;RIGHT(TRIM(IF(B82=0,"không đồng.",D85&amp;" "&amp;D86&amp;" "&amp;E85&amp;" "&amp;E86&amp;" "&amp;F85&amp;" "&amp;F86&amp;" "&amp;G85&amp;" "&amp;G86&amp;" "&amp;H85&amp;" "&amp;H86&amp;" "&amp;J85&amp;" "&amp;J86&amp;" "&amp;K85&amp;" "&amp;K86&amp;" "&amp;L85&amp;" "&amp;L86&amp;" "&amp;M85&amp;" "&amp;M86&amp;" "&amp;N85&amp;" "&amp;N86&amp;" "&amp;O85&amp;" "&amp;O86&amp;" "&amp;P85&amp;" "&amp;P86)),LEN(TRIM(IF(B82=0,"không đồng.",D85&amp;" "&amp;D86&amp;" "&amp;E85&amp;" "&amp;E86&amp;" "&amp;F85&amp;" "&amp;F86&amp;" "&amp;G85&amp;" "&amp;G86&amp;" "&amp;H85&amp;" "&amp;H86&amp;" "&amp;J85&amp;" "&amp;J86&amp;" "&amp;K85&amp;" "&amp;K86&amp;" "&amp;L85&amp;" "&amp;L86&amp;" "&amp;M85&amp;" "&amp;M86&amp;" "&amp;N85&amp;" "&amp;N86&amp;" "&amp;O85&amp;" "&amp;O86&amp;" "&amp;P85&amp;" "&amp;P86)))-1)</f>
        <v>Một trăm ba mươi sáu triệu tám trăm năm mươi bốn ngàn bảy trăm sáu mươi đồng.</v>
      </c>
      <c r="E87" s="293"/>
      <c r="F87" s="125"/>
      <c r="G87" s="125"/>
      <c r="H87" s="125"/>
      <c r="I87" s="125"/>
      <c r="J87" s="125"/>
      <c r="K87" s="125"/>
      <c r="L87" s="125"/>
      <c r="M87" s="125"/>
      <c r="N87" s="289"/>
      <c r="O87" s="125"/>
      <c r="P87" s="125"/>
      <c r="Q87" s="125"/>
      <c r="R87" s="112"/>
      <c r="S87" s="112"/>
      <c r="T87" s="112"/>
      <c r="U87" s="112"/>
      <c r="V87" s="112"/>
      <c r="W87" s="112"/>
      <c r="X87" s="112"/>
      <c r="Y87" s="112"/>
      <c r="Z87" s="112"/>
    </row>
    <row r="88" ht="15.75" hidden="1" customHeight="1">
      <c r="A88" s="112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</row>
    <row r="89" ht="15.75" hidden="1" customHeight="1">
      <c r="A89" s="125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12"/>
      <c r="S89" s="112"/>
      <c r="T89" s="112"/>
      <c r="U89" s="112"/>
      <c r="V89" s="112"/>
      <c r="W89" s="112"/>
      <c r="X89" s="112"/>
      <c r="Y89" s="112"/>
      <c r="Z89" s="112"/>
    </row>
    <row r="90" ht="15.75" hidden="1" customHeight="1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12"/>
      <c r="S90" s="112"/>
      <c r="T90" s="112"/>
      <c r="U90" s="112"/>
      <c r="V90" s="112"/>
      <c r="W90" s="112"/>
      <c r="X90" s="112"/>
      <c r="Y90" s="112"/>
      <c r="Z90" s="112"/>
    </row>
    <row r="91" ht="15.75" customHeight="1">
      <c r="A91" s="112"/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</row>
    <row r="92" ht="15.75" customHeight="1">
      <c r="A92" s="112"/>
      <c r="B92" s="112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2"/>
      <c r="X92" s="112"/>
      <c r="Y92" s="112"/>
      <c r="Z92" s="112"/>
    </row>
    <row r="93" ht="15.75" customHeight="1">
      <c r="A93" s="112"/>
      <c r="B93" s="112"/>
      <c r="C93" s="112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2"/>
      <c r="X93" s="112"/>
      <c r="Y93" s="112"/>
      <c r="Z93" s="112"/>
    </row>
    <row r="94" ht="15.75" customHeight="1">
      <c r="A94" s="112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</row>
    <row r="95" ht="15.75" customHeight="1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</row>
    <row r="96" ht="15.75" customHeight="1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</row>
    <row r="97" ht="15.75" customHeight="1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</row>
    <row r="98" ht="15.75" customHeight="1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</row>
    <row r="99" ht="15.75" customHeight="1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</row>
    <row r="100" ht="15.75" customHeight="1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</row>
    <row r="101" ht="15.75" customHeight="1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2"/>
      <c r="X101" s="112"/>
      <c r="Y101" s="112"/>
      <c r="Z101" s="112"/>
    </row>
    <row r="102" ht="15.75" customHeight="1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12"/>
      <c r="Q102" s="112"/>
      <c r="R102" s="112"/>
      <c r="S102" s="112"/>
      <c r="T102" s="112"/>
      <c r="U102" s="112"/>
      <c r="V102" s="112"/>
      <c r="W102" s="112"/>
      <c r="X102" s="112"/>
      <c r="Y102" s="112"/>
      <c r="Z102" s="112"/>
    </row>
    <row r="103" ht="15.75" customHeight="1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</row>
    <row r="104" ht="15.75" customHeight="1">
      <c r="A104" s="112"/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/>
      <c r="S104" s="112"/>
      <c r="T104" s="112"/>
      <c r="U104" s="112"/>
      <c r="V104" s="112"/>
      <c r="W104" s="112"/>
      <c r="X104" s="112"/>
      <c r="Y104" s="112"/>
      <c r="Z104" s="112"/>
    </row>
    <row r="105" ht="15.75" customHeight="1">
      <c r="A105" s="112"/>
      <c r="B105" s="112"/>
      <c r="C105" s="112"/>
      <c r="D105" s="112"/>
      <c r="E105" s="112"/>
      <c r="F105" s="112"/>
      <c r="G105" s="112"/>
      <c r="H105" s="112"/>
      <c r="I105" s="112"/>
      <c r="J105" s="112"/>
      <c r="K105" s="112"/>
      <c r="L105" s="112"/>
      <c r="M105" s="112"/>
      <c r="N105" s="112"/>
      <c r="O105" s="112"/>
      <c r="P105" s="112"/>
      <c r="Q105" s="112"/>
      <c r="R105" s="112"/>
      <c r="S105" s="112"/>
      <c r="T105" s="112"/>
      <c r="U105" s="112"/>
      <c r="V105" s="112"/>
      <c r="W105" s="112"/>
      <c r="X105" s="112"/>
      <c r="Y105" s="112"/>
      <c r="Z105" s="112"/>
    </row>
    <row r="106" ht="15.75" customHeight="1">
      <c r="A106" s="112"/>
      <c r="B106" s="112"/>
      <c r="C106" s="112"/>
      <c r="D106" s="112"/>
      <c r="E106" s="112"/>
      <c r="F106" s="112"/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112"/>
      <c r="R106" s="112"/>
      <c r="S106" s="112"/>
      <c r="T106" s="112"/>
      <c r="U106" s="112"/>
      <c r="V106" s="112"/>
      <c r="W106" s="112"/>
      <c r="X106" s="112"/>
      <c r="Y106" s="112"/>
      <c r="Z106" s="112"/>
    </row>
    <row r="107" ht="15.75" customHeight="1">
      <c r="A107" s="112"/>
      <c r="B107" s="112"/>
      <c r="C107" s="112"/>
      <c r="D107" s="112"/>
      <c r="E107" s="112"/>
      <c r="F107" s="112"/>
      <c r="G107" s="112"/>
      <c r="H107" s="112"/>
      <c r="I107" s="112"/>
      <c r="J107" s="112"/>
      <c r="K107" s="112"/>
      <c r="L107" s="112"/>
      <c r="M107" s="112"/>
      <c r="N107" s="112"/>
      <c r="O107" s="112"/>
      <c r="P107" s="112"/>
      <c r="Q107" s="112"/>
      <c r="R107" s="112"/>
      <c r="S107" s="112"/>
      <c r="T107" s="112"/>
      <c r="U107" s="112"/>
      <c r="V107" s="112"/>
      <c r="W107" s="112"/>
      <c r="X107" s="112"/>
      <c r="Y107" s="112"/>
      <c r="Z107" s="112"/>
    </row>
    <row r="108" ht="15.75" customHeight="1">
      <c r="A108" s="112"/>
      <c r="B108" s="112"/>
      <c r="C108" s="112"/>
      <c r="D108" s="112"/>
      <c r="E108" s="112"/>
      <c r="F108" s="112"/>
      <c r="G108" s="112"/>
      <c r="H108" s="112"/>
      <c r="I108" s="112"/>
      <c r="J108" s="112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</row>
    <row r="109" ht="15.75" customHeight="1">
      <c r="A109" s="112"/>
      <c r="B109" s="112"/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</row>
    <row r="110" ht="15.75" customHeight="1">
      <c r="A110" s="112"/>
      <c r="B110" s="112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</row>
    <row r="111" ht="15.75" customHeight="1">
      <c r="A111" s="112"/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/>
      <c r="Z111" s="112"/>
    </row>
    <row r="112" ht="15.75" customHeight="1">
      <c r="A112" s="112"/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</row>
    <row r="113" ht="15.75" customHeight="1">
      <c r="A113" s="112"/>
      <c r="B113" s="112"/>
      <c r="C113" s="112"/>
      <c r="D113" s="112"/>
      <c r="E113" s="112"/>
      <c r="F113" s="112"/>
      <c r="G113" s="112"/>
      <c r="H113" s="112"/>
      <c r="I113" s="112"/>
      <c r="J113" s="112"/>
      <c r="K113" s="112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</row>
    <row r="114" ht="15.75" customHeight="1">
      <c r="A114" s="112"/>
      <c r="B114" s="112"/>
      <c r="C114" s="112"/>
      <c r="D114" s="112"/>
      <c r="E114" s="112"/>
      <c r="F114" s="112"/>
      <c r="G114" s="112"/>
      <c r="H114" s="112"/>
      <c r="I114" s="112"/>
      <c r="J114" s="112"/>
      <c r="K114" s="112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</row>
    <row r="115" ht="15.75" customHeight="1">
      <c r="A115" s="112"/>
      <c r="B115" s="112"/>
      <c r="C115" s="112"/>
      <c r="D115" s="112"/>
      <c r="E115" s="112"/>
      <c r="F115" s="112"/>
      <c r="G115" s="112"/>
      <c r="H115" s="112"/>
      <c r="I115" s="112"/>
      <c r="J115" s="112"/>
      <c r="K115" s="112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</row>
    <row r="116" ht="15.75" customHeight="1">
      <c r="A116" s="112"/>
      <c r="B116" s="112"/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</row>
    <row r="117" ht="15.75" customHeight="1">
      <c r="A117" s="112"/>
      <c r="B117" s="112"/>
      <c r="C117" s="112"/>
      <c r="D117" s="112"/>
      <c r="E117" s="112"/>
      <c r="F117" s="112"/>
      <c r="G117" s="112"/>
      <c r="H117" s="112"/>
      <c r="I117" s="112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ht="15.75" customHeight="1">
      <c r="A118" s="112"/>
      <c r="B118" s="112"/>
      <c r="C118" s="112"/>
      <c r="D118" s="112"/>
      <c r="E118" s="112"/>
      <c r="F118" s="112"/>
      <c r="G118" s="112"/>
      <c r="H118" s="112"/>
      <c r="I118" s="112"/>
      <c r="J118" s="112"/>
      <c r="K118" s="112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ht="15.75" customHeight="1">
      <c r="A119" s="112"/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ht="15.75" customHeight="1">
      <c r="A120" s="112"/>
      <c r="B120" s="112"/>
      <c r="C120" s="112"/>
      <c r="D120" s="112"/>
      <c r="E120" s="112"/>
      <c r="F120" s="112"/>
      <c r="G120" s="112"/>
      <c r="H120" s="112"/>
      <c r="I120" s="112"/>
      <c r="J120" s="112"/>
      <c r="K120" s="112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ht="15.75" customHeight="1">
      <c r="A121" s="112"/>
      <c r="B121" s="112"/>
      <c r="C121" s="112"/>
      <c r="D121" s="112"/>
      <c r="E121" s="112"/>
      <c r="F121" s="112"/>
      <c r="G121" s="112"/>
      <c r="H121" s="112"/>
      <c r="I121" s="112"/>
      <c r="J121" s="112"/>
      <c r="K121" s="112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ht="15.75" customHeight="1">
      <c r="A122" s="112"/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ht="15.75" customHeight="1">
      <c r="A123" s="112"/>
      <c r="B123" s="112"/>
      <c r="C123" s="112"/>
      <c r="D123" s="112"/>
      <c r="E123" s="112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ht="15.75" customHeight="1">
      <c r="A124" s="112"/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ht="15.75" customHeight="1">
      <c r="A125" s="112"/>
      <c r="B125" s="112"/>
      <c r="C125" s="112"/>
      <c r="D125" s="112"/>
      <c r="E125" s="112"/>
      <c r="F125" s="112"/>
      <c r="G125" s="112"/>
      <c r="H125" s="112"/>
      <c r="I125" s="112"/>
      <c r="J125" s="112"/>
      <c r="K125" s="112"/>
      <c r="L125" s="112"/>
      <c r="M125" s="112"/>
      <c r="N125" s="112"/>
      <c r="O125" s="112"/>
      <c r="P125" s="112"/>
      <c r="Q125" s="112"/>
      <c r="R125" s="112"/>
      <c r="S125" s="112"/>
      <c r="T125" s="112"/>
      <c r="U125" s="112"/>
      <c r="V125" s="112"/>
      <c r="W125" s="112"/>
      <c r="X125" s="112"/>
      <c r="Y125" s="112"/>
      <c r="Z125" s="112"/>
    </row>
    <row r="126" ht="15.75" customHeight="1">
      <c r="A126" s="112"/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</row>
    <row r="127" ht="15.75" customHeight="1">
      <c r="A127" s="112"/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</row>
    <row r="128" ht="15.75" customHeight="1">
      <c r="A128" s="112"/>
      <c r="B128" s="112"/>
      <c r="C128" s="112"/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2"/>
      <c r="Z128" s="112"/>
    </row>
    <row r="129" ht="15.75" customHeight="1">
      <c r="A129" s="112"/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ht="15.75" customHeight="1">
      <c r="A130" s="112"/>
      <c r="B130" s="112"/>
      <c r="C130" s="112"/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ht="15.75" customHeight="1">
      <c r="A131" s="112"/>
      <c r="B131" s="112"/>
      <c r="C131" s="112"/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ht="15.75" customHeight="1">
      <c r="A132" s="112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ht="15.75" customHeight="1">
      <c r="A133" s="112"/>
      <c r="B133" s="112"/>
      <c r="C133" s="112"/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ht="15.75" customHeight="1">
      <c r="A134" s="112"/>
      <c r="B134" s="112"/>
      <c r="C134" s="1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ht="15.75" customHeight="1">
      <c r="A135" s="112"/>
      <c r="B135" s="112"/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ht="15.75" customHeight="1">
      <c r="A136" s="112"/>
      <c r="B136" s="112"/>
      <c r="C136" s="112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ht="15.75" customHeight="1">
      <c r="A137" s="112"/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ht="15.75" customHeight="1">
      <c r="A138" s="112"/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ht="15.75" customHeight="1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ht="15.75" customHeight="1">
      <c r="A140" s="112"/>
      <c r="B140" s="112"/>
      <c r="C140" s="112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ht="15.75" customHeight="1">
      <c r="A141" s="112"/>
      <c r="B141" s="112"/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ht="15.75" customHeight="1">
      <c r="A142" s="112"/>
      <c r="B142" s="112"/>
      <c r="C142" s="112"/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ht="15.75" customHeight="1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ht="15.75" customHeight="1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ht="15.75" customHeight="1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ht="15.75" customHeight="1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ht="15.75" customHeight="1">
      <c r="A147" s="112"/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ht="15.75" customHeight="1">
      <c r="A148" s="112"/>
      <c r="B148" s="112"/>
      <c r="C148" s="112"/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ht="15.75" customHeight="1">
      <c r="A149" s="112"/>
      <c r="B149" s="112"/>
      <c r="C149" s="112"/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ht="15.75" customHeight="1">
      <c r="A150" s="112"/>
      <c r="B150" s="112"/>
      <c r="C150" s="112"/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ht="15.75" customHeight="1">
      <c r="A151" s="112"/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  <c r="O151" s="112"/>
      <c r="P151" s="112"/>
      <c r="Q151" s="112"/>
      <c r="R151" s="112"/>
      <c r="S151" s="112"/>
      <c r="T151" s="112"/>
      <c r="U151" s="112"/>
      <c r="V151" s="112"/>
      <c r="W151" s="112"/>
      <c r="X151" s="112"/>
      <c r="Y151" s="112"/>
      <c r="Z151" s="112"/>
    </row>
    <row r="152" ht="15.75" customHeight="1">
      <c r="A152" s="112"/>
      <c r="B152" s="112"/>
      <c r="C152" s="112"/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  <c r="O152" s="112"/>
      <c r="P152" s="112"/>
      <c r="Q152" s="112"/>
      <c r="R152" s="112"/>
      <c r="S152" s="112"/>
      <c r="T152" s="112"/>
      <c r="U152" s="112"/>
      <c r="V152" s="112"/>
      <c r="W152" s="112"/>
      <c r="X152" s="112"/>
      <c r="Y152" s="112"/>
      <c r="Z152" s="112"/>
    </row>
    <row r="153" ht="15.75" customHeight="1">
      <c r="A153" s="112"/>
      <c r="B153" s="112"/>
      <c r="C153" s="112"/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ht="15.75" customHeight="1">
      <c r="A154" s="112"/>
      <c r="B154" s="112"/>
      <c r="C154" s="112"/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ht="15.75" customHeight="1">
      <c r="A155" s="112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ht="15.75" customHeight="1">
      <c r="A156" s="112"/>
      <c r="B156" s="112"/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ht="15.75" customHeight="1">
      <c r="A157" s="112"/>
      <c r="B157" s="112"/>
      <c r="C157" s="112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ht="15.75" customHeight="1">
      <c r="A158" s="112"/>
      <c r="B158" s="112"/>
      <c r="C158" s="112"/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ht="15.75" customHeight="1">
      <c r="A159" s="112"/>
      <c r="B159" s="112"/>
      <c r="C159" s="112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ht="15.75" customHeight="1">
      <c r="A160" s="112"/>
      <c r="B160" s="112"/>
      <c r="C160" s="112"/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ht="15.75" customHeight="1">
      <c r="A161" s="112"/>
      <c r="B161" s="112"/>
      <c r="C161" s="112"/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ht="15.75" customHeight="1">
      <c r="A162" s="112"/>
      <c r="B162" s="11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ht="15.75" customHeight="1">
      <c r="A163" s="112"/>
      <c r="B163" s="112"/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ht="15.75" customHeight="1">
      <c r="A164" s="112"/>
      <c r="B164" s="112"/>
      <c r="C164" s="112"/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ht="15.75" customHeight="1">
      <c r="A165" s="112"/>
      <c r="B165" s="112"/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  <c r="O165" s="112"/>
      <c r="P165" s="112"/>
      <c r="Q165" s="112"/>
      <c r="R165" s="112"/>
      <c r="S165" s="112"/>
      <c r="T165" s="112"/>
      <c r="U165" s="112"/>
      <c r="V165" s="112"/>
      <c r="W165" s="112"/>
      <c r="X165" s="112"/>
      <c r="Y165" s="112"/>
      <c r="Z165" s="112"/>
    </row>
    <row r="166" ht="15.75" customHeight="1">
      <c r="A166" s="112"/>
      <c r="B166" s="112"/>
      <c r="C166" s="112"/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  <c r="O166" s="112"/>
      <c r="P166" s="112"/>
      <c r="Q166" s="112"/>
      <c r="R166" s="112"/>
      <c r="S166" s="112"/>
      <c r="T166" s="112"/>
      <c r="U166" s="112"/>
      <c r="V166" s="112"/>
      <c r="W166" s="112"/>
      <c r="X166" s="112"/>
      <c r="Y166" s="112"/>
      <c r="Z166" s="112"/>
    </row>
    <row r="167" ht="15.75" customHeight="1">
      <c r="A167" s="112"/>
      <c r="B167" s="112"/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/>
      <c r="W167" s="112"/>
      <c r="X167" s="112"/>
      <c r="Y167" s="112"/>
      <c r="Z167" s="112"/>
    </row>
    <row r="168" ht="15.75" customHeight="1">
      <c r="A168" s="112"/>
      <c r="B168" s="112"/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/>
      <c r="Y168" s="112"/>
      <c r="Z168" s="112"/>
    </row>
    <row r="169" ht="15.75" customHeight="1">
      <c r="A169" s="112"/>
      <c r="B169" s="112"/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ht="15.75" customHeight="1">
      <c r="A170" s="112"/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ht="15.75" customHeight="1">
      <c r="A171" s="112"/>
      <c r="B171" s="112"/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ht="15.75" customHeight="1">
      <c r="A172" s="112"/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ht="15.75" customHeight="1">
      <c r="A173" s="112"/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ht="15.75" customHeight="1">
      <c r="A174" s="112"/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ht="15.75" customHeight="1">
      <c r="A175" s="112"/>
      <c r="B175" s="112"/>
      <c r="C175" s="112"/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ht="15.75" customHeight="1">
      <c r="A176" s="112"/>
      <c r="B176" s="112"/>
      <c r="C176" s="112"/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ht="15.75" customHeight="1">
      <c r="A177" s="112"/>
      <c r="B177" s="112"/>
      <c r="C177" s="112"/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ht="15.75" customHeight="1">
      <c r="A178" s="112"/>
      <c r="B178" s="112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ht="15.75" customHeight="1">
      <c r="A179" s="112"/>
      <c r="B179" s="112"/>
      <c r="C179" s="112"/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ht="15.75" customHeight="1">
      <c r="A180" s="112"/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  <row r="181" ht="15.75" customHeight="1">
      <c r="A181" s="112"/>
      <c r="B181" s="112"/>
      <c r="C181" s="112"/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  <c r="O181" s="112"/>
      <c r="P181" s="112"/>
      <c r="Q181" s="112"/>
      <c r="R181" s="112"/>
      <c r="S181" s="112"/>
      <c r="T181" s="112"/>
      <c r="U181" s="112"/>
      <c r="V181" s="112"/>
      <c r="W181" s="112"/>
      <c r="X181" s="112"/>
      <c r="Y181" s="112"/>
      <c r="Z181" s="112"/>
    </row>
    <row r="182" ht="15.75" customHeight="1">
      <c r="A182" s="112"/>
      <c r="B182" s="112"/>
      <c r="C182" s="112"/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</row>
    <row r="183" ht="15.75" customHeight="1">
      <c r="A183" s="112"/>
      <c r="B183" s="112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</row>
    <row r="184" ht="15.75" customHeight="1">
      <c r="A184" s="112"/>
      <c r="B184" s="112"/>
      <c r="C184" s="112"/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</row>
    <row r="185" ht="15.75" customHeight="1">
      <c r="A185" s="112"/>
      <c r="B185" s="112"/>
      <c r="C185" s="112"/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</row>
    <row r="186" ht="15.75" customHeight="1">
      <c r="A186" s="112"/>
      <c r="B186" s="112"/>
      <c r="C186" s="112"/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</row>
    <row r="187" ht="15.75" customHeight="1">
      <c r="A187" s="112"/>
      <c r="B187" s="112"/>
      <c r="C187" s="112"/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  <c r="U187" s="112"/>
      <c r="V187" s="112"/>
      <c r="W187" s="112"/>
      <c r="X187" s="112"/>
      <c r="Y187" s="112"/>
      <c r="Z187" s="112"/>
    </row>
    <row r="188" ht="15.75" customHeight="1">
      <c r="A188" s="112"/>
      <c r="B188" s="112"/>
      <c r="C188" s="112"/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</row>
    <row r="189" ht="15.75" customHeight="1">
      <c r="A189" s="112"/>
      <c r="B189" s="112"/>
      <c r="C189" s="112"/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</row>
    <row r="190" ht="15.75" customHeight="1">
      <c r="A190" s="112"/>
      <c r="B190" s="112"/>
      <c r="C190" s="112"/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</row>
    <row r="191" ht="15.75" customHeight="1">
      <c r="A191" s="112"/>
      <c r="B191" s="112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</row>
    <row r="192" ht="15.75" customHeight="1">
      <c r="A192" s="112"/>
      <c r="B192" s="112"/>
      <c r="C192" s="112"/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</row>
    <row r="193" ht="15.75" customHeight="1">
      <c r="A193" s="112"/>
      <c r="B193" s="112"/>
      <c r="C193" s="112"/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  <c r="O193" s="112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</row>
    <row r="194" ht="15.75" customHeight="1">
      <c r="A194" s="112"/>
      <c r="B194" s="112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</row>
    <row r="195" ht="15.75" customHeight="1">
      <c r="A195" s="112"/>
      <c r="B195" s="112"/>
      <c r="C195" s="112"/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  <c r="O195" s="112"/>
      <c r="P195" s="112"/>
      <c r="Q195" s="112"/>
      <c r="R195" s="112"/>
      <c r="S195" s="112"/>
      <c r="T195" s="112"/>
      <c r="U195" s="112"/>
      <c r="V195" s="112"/>
      <c r="W195" s="112"/>
      <c r="X195" s="112"/>
      <c r="Y195" s="112"/>
      <c r="Z195" s="112"/>
    </row>
    <row r="196" ht="15.75" customHeight="1">
      <c r="A196" s="112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</row>
    <row r="197" ht="15.75" customHeight="1">
      <c r="A197" s="112"/>
      <c r="B197" s="112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</row>
    <row r="198" ht="15.75" customHeight="1">
      <c r="A198" s="112"/>
      <c r="B198" s="112"/>
      <c r="C198" s="112"/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  <c r="O198" s="112"/>
      <c r="P198" s="112"/>
      <c r="Q198" s="112"/>
      <c r="R198" s="112"/>
      <c r="S198" s="112"/>
      <c r="T198" s="112"/>
      <c r="U198" s="112"/>
      <c r="V198" s="112"/>
      <c r="W198" s="112"/>
      <c r="X198" s="112"/>
      <c r="Y198" s="112"/>
      <c r="Z198" s="112"/>
    </row>
    <row r="199" ht="15.75" customHeight="1">
      <c r="A199" s="112"/>
      <c r="B199" s="112"/>
      <c r="C199" s="112"/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  <c r="O199" s="112"/>
      <c r="P199" s="112"/>
      <c r="Q199" s="112"/>
      <c r="R199" s="112"/>
      <c r="S199" s="112"/>
      <c r="T199" s="112"/>
      <c r="U199" s="112"/>
      <c r="V199" s="112"/>
      <c r="W199" s="112"/>
      <c r="X199" s="112"/>
      <c r="Y199" s="112"/>
      <c r="Z199" s="112"/>
    </row>
    <row r="200" ht="15.75" customHeight="1">
      <c r="A200" s="112"/>
      <c r="B200" s="112"/>
      <c r="C200" s="112"/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/>
      <c r="S200" s="112"/>
      <c r="T200" s="112"/>
      <c r="U200" s="112"/>
      <c r="V200" s="112"/>
      <c r="W200" s="112"/>
      <c r="X200" s="112"/>
      <c r="Y200" s="112"/>
      <c r="Z200" s="112"/>
    </row>
    <row r="201" ht="15.75" customHeight="1">
      <c r="A201" s="112"/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  <c r="S201" s="112"/>
      <c r="T201" s="112"/>
      <c r="U201" s="112"/>
      <c r="V201" s="112"/>
      <c r="W201" s="112"/>
      <c r="X201" s="112"/>
      <c r="Y201" s="112"/>
      <c r="Z201" s="112"/>
    </row>
    <row r="202" ht="15.75" customHeight="1">
      <c r="A202" s="112"/>
      <c r="B202" s="112"/>
      <c r="C202" s="112"/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</row>
    <row r="203" ht="15.75" customHeight="1">
      <c r="A203" s="112"/>
      <c r="B203" s="112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</row>
    <row r="204" ht="15.75" customHeight="1">
      <c r="A204" s="112"/>
      <c r="B204" s="112"/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</row>
    <row r="205" ht="15.75" customHeight="1">
      <c r="A205" s="112"/>
      <c r="B205" s="112"/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</row>
    <row r="206" ht="15.75" customHeight="1">
      <c r="A206" s="112"/>
      <c r="B206" s="112"/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</row>
    <row r="207" ht="15.75" customHeight="1">
      <c r="A207" s="112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</row>
    <row r="208" ht="15.75" customHeight="1">
      <c r="A208" s="112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</row>
    <row r="209" ht="15.75" customHeight="1">
      <c r="A209" s="112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</row>
    <row r="210" ht="15.75" customHeight="1">
      <c r="A210" s="112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</row>
    <row r="211" ht="15.75" customHeight="1">
      <c r="A211" s="112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</row>
    <row r="212" ht="15.75" customHeight="1">
      <c r="A212" s="112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</row>
    <row r="213" ht="15.75" customHeight="1">
      <c r="A213" s="112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</row>
    <row r="214" ht="15.75" customHeight="1">
      <c r="A214" s="112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</row>
    <row r="215" ht="15.75" customHeight="1">
      <c r="A215" s="112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</row>
    <row r="216" ht="15.75" customHeight="1">
      <c r="A216" s="112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</row>
    <row r="217" ht="15.75" customHeight="1">
      <c r="A217" s="112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</row>
    <row r="218" ht="15.75" customHeight="1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</row>
    <row r="219" ht="15.75" customHeight="1">
      <c r="A219" s="112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</row>
    <row r="220" ht="15.75" customHeight="1">
      <c r="A220" s="112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</row>
    <row r="221" ht="15.75" customHeight="1">
      <c r="A221" s="112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</row>
    <row r="222" ht="15.75" customHeight="1">
      <c r="A222" s="112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</row>
    <row r="223" ht="15.75" customHeight="1">
      <c r="A223" s="112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</row>
    <row r="224" ht="15.75" customHeight="1">
      <c r="A224" s="112"/>
      <c r="B224" s="112"/>
      <c r="C224" s="112"/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</row>
    <row r="225" ht="15.75" customHeight="1">
      <c r="A225" s="112"/>
      <c r="B225" s="112"/>
      <c r="C225" s="112"/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  <c r="O225" s="112"/>
      <c r="P225" s="112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</row>
    <row r="226" ht="15.75" customHeight="1">
      <c r="A226" s="112"/>
      <c r="B226" s="112"/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</row>
    <row r="227" ht="15.75" customHeight="1">
      <c r="A227" s="112"/>
      <c r="B227" s="112"/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</row>
    <row r="228" ht="15.75" customHeight="1">
      <c r="A228" s="112"/>
      <c r="B228" s="112"/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</row>
    <row r="229" ht="15.75" customHeight="1">
      <c r="A229" s="112"/>
      <c r="B229" s="112"/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</row>
    <row r="230" ht="15.75" customHeight="1">
      <c r="A230" s="112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</row>
    <row r="231" ht="15.75" customHeight="1">
      <c r="A231" s="112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</row>
    <row r="232" ht="15.75" customHeight="1">
      <c r="A232" s="112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</row>
    <row r="233" ht="15.75" customHeight="1">
      <c r="A233" s="112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</row>
    <row r="234" ht="15.75" customHeight="1">
      <c r="A234" s="112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</row>
    <row r="235" ht="15.75" customHeight="1">
      <c r="A235" s="112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</row>
    <row r="236" ht="15.75" customHeight="1">
      <c r="A236" s="112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</row>
    <row r="237" ht="15.75" customHeight="1">
      <c r="A237" s="112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</row>
    <row r="238" ht="15.75" customHeight="1">
      <c r="A238" s="112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</row>
    <row r="239" ht="15.75" customHeight="1">
      <c r="A239" s="112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</row>
    <row r="240" ht="15.75" customHeight="1">
      <c r="A240" s="112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</row>
    <row r="241" ht="15.75" customHeight="1">
      <c r="A241" s="112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</row>
    <row r="242" ht="15.75" customHeight="1">
      <c r="A242" s="112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</row>
    <row r="243" ht="15.75" customHeight="1">
      <c r="A243" s="112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</row>
    <row r="244" ht="15.75" customHeight="1">
      <c r="A244" s="112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</row>
    <row r="245" ht="15.75" customHeight="1">
      <c r="A245" s="112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</row>
    <row r="246" ht="15.75" customHeight="1">
      <c r="A246" s="112"/>
      <c r="B246" s="112"/>
      <c r="C246" s="112"/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</row>
    <row r="247" ht="15.75" customHeight="1">
      <c r="A247" s="112"/>
      <c r="B247" s="112"/>
      <c r="C247" s="112"/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</row>
    <row r="248" ht="15.75" customHeight="1">
      <c r="A248" s="112"/>
      <c r="B248" s="112"/>
      <c r="C248" s="112"/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</row>
    <row r="249" ht="15.75" customHeight="1">
      <c r="A249" s="112"/>
      <c r="B249" s="112"/>
      <c r="C249" s="112"/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  <c r="O249" s="112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</row>
    <row r="250" ht="15.75" customHeight="1">
      <c r="A250" s="112"/>
      <c r="B250" s="112"/>
      <c r="C250" s="112"/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  <c r="O250" s="112"/>
      <c r="P250" s="112"/>
      <c r="Q250" s="112"/>
      <c r="R250" s="112"/>
      <c r="S250" s="112"/>
      <c r="T250" s="112"/>
      <c r="U250" s="112"/>
      <c r="V250" s="112"/>
      <c r="W250" s="112"/>
      <c r="X250" s="112"/>
      <c r="Y250" s="112"/>
      <c r="Z250" s="112"/>
    </row>
    <row r="251" ht="15.75" customHeight="1">
      <c r="A251" s="112"/>
      <c r="B251" s="112"/>
      <c r="C251" s="112"/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</row>
    <row r="252" ht="15.75" customHeight="1">
      <c r="A252" s="112"/>
      <c r="B252" s="112"/>
      <c r="C252" s="112"/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  <c r="O252" s="112"/>
      <c r="P252" s="112"/>
      <c r="Q252" s="112"/>
      <c r="R252" s="112"/>
      <c r="S252" s="112"/>
      <c r="T252" s="112"/>
      <c r="U252" s="112"/>
      <c r="V252" s="112"/>
      <c r="W252" s="112"/>
      <c r="X252" s="112"/>
      <c r="Y252" s="112"/>
      <c r="Z252" s="112"/>
    </row>
    <row r="253" ht="15.75" customHeight="1">
      <c r="A253" s="112"/>
      <c r="B253" s="112"/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  <c r="O253" s="112"/>
      <c r="P253" s="112"/>
      <c r="Q253" s="112"/>
      <c r="R253" s="112"/>
      <c r="S253" s="112"/>
      <c r="T253" s="112"/>
      <c r="U253" s="112"/>
      <c r="V253" s="112"/>
      <c r="W253" s="112"/>
      <c r="X253" s="112"/>
      <c r="Y253" s="112"/>
      <c r="Z253" s="112"/>
    </row>
    <row r="254" ht="15.75" customHeight="1">
      <c r="A254" s="112"/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  <c r="O254" s="112"/>
      <c r="P254" s="112"/>
      <c r="Q254" s="112"/>
      <c r="R254" s="112"/>
      <c r="S254" s="112"/>
      <c r="T254" s="112"/>
      <c r="U254" s="112"/>
      <c r="V254" s="112"/>
      <c r="W254" s="112"/>
      <c r="X254" s="112"/>
      <c r="Y254" s="112"/>
      <c r="Z254" s="112"/>
    </row>
    <row r="255" ht="15.75" customHeight="1">
      <c r="A255" s="112"/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  <c r="O255" s="112"/>
      <c r="P255" s="112"/>
      <c r="Q255" s="112"/>
      <c r="R255" s="112"/>
      <c r="S255" s="112"/>
      <c r="T255" s="112"/>
      <c r="U255" s="112"/>
      <c r="V255" s="112"/>
      <c r="W255" s="112"/>
      <c r="X255" s="112"/>
      <c r="Y255" s="112"/>
      <c r="Z255" s="112"/>
    </row>
    <row r="256" ht="15.75" customHeight="1">
      <c r="A256" s="112"/>
      <c r="B256" s="112"/>
      <c r="C256" s="112"/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</row>
    <row r="257" ht="15.75" customHeight="1">
      <c r="A257" s="112"/>
      <c r="B257" s="112"/>
      <c r="C257" s="112"/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  <c r="O257" s="112"/>
      <c r="P257" s="112"/>
      <c r="Q257" s="112"/>
      <c r="R257" s="112"/>
      <c r="S257" s="112"/>
      <c r="T257" s="112"/>
      <c r="U257" s="112"/>
      <c r="V257" s="112"/>
      <c r="W257" s="112"/>
      <c r="X257" s="112"/>
      <c r="Y257" s="112"/>
      <c r="Z257" s="112"/>
    </row>
    <row r="258" ht="15.75" customHeight="1">
      <c r="A258" s="112"/>
      <c r="B258" s="112"/>
      <c r="C258" s="112"/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</row>
    <row r="259" ht="15.75" customHeight="1">
      <c r="A259" s="112"/>
      <c r="B259" s="112"/>
      <c r="C259" s="112"/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</row>
    <row r="260" ht="15.75" customHeight="1">
      <c r="A260" s="112"/>
      <c r="B260" s="112"/>
      <c r="C260" s="112"/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</row>
    <row r="261" ht="15.75" customHeight="1">
      <c r="A261" s="112"/>
      <c r="B261" s="112"/>
      <c r="C261" s="112"/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</row>
    <row r="262" ht="15.75" customHeight="1">
      <c r="A262" s="112"/>
      <c r="B262" s="112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</row>
    <row r="263" ht="15.75" customHeight="1">
      <c r="A263" s="112"/>
      <c r="B263" s="112"/>
      <c r="C263" s="112"/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  <c r="O263" s="112"/>
      <c r="P263" s="112"/>
      <c r="Q263" s="112"/>
      <c r="R263" s="112"/>
      <c r="S263" s="112"/>
      <c r="T263" s="112"/>
      <c r="U263" s="112"/>
      <c r="V263" s="112"/>
      <c r="W263" s="112"/>
      <c r="X263" s="112"/>
      <c r="Y263" s="112"/>
      <c r="Z263" s="112"/>
    </row>
    <row r="264" ht="15.75" customHeight="1">
      <c r="A264" s="112"/>
      <c r="B264" s="112"/>
      <c r="C264" s="112"/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  <c r="O264" s="112"/>
      <c r="P264" s="112"/>
      <c r="Q264" s="112"/>
      <c r="R264" s="112"/>
      <c r="S264" s="112"/>
      <c r="T264" s="112"/>
      <c r="U264" s="112"/>
      <c r="V264" s="112"/>
      <c r="W264" s="112"/>
      <c r="X264" s="112"/>
      <c r="Y264" s="112"/>
      <c r="Z264" s="112"/>
    </row>
    <row r="265" ht="15.75" customHeight="1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  <c r="O265" s="112"/>
      <c r="P265" s="112"/>
      <c r="Q265" s="112"/>
      <c r="R265" s="112"/>
      <c r="S265" s="112"/>
      <c r="T265" s="112"/>
      <c r="U265" s="112"/>
      <c r="V265" s="112"/>
      <c r="W265" s="112"/>
      <c r="X265" s="112"/>
      <c r="Y265" s="112"/>
      <c r="Z265" s="112"/>
    </row>
    <row r="266" ht="15.75" customHeight="1">
      <c r="A266" s="112"/>
      <c r="B266" s="112"/>
      <c r="C266" s="112"/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  <c r="O266" s="112"/>
      <c r="P266" s="112"/>
      <c r="Q266" s="112"/>
      <c r="R266" s="112"/>
      <c r="S266" s="112"/>
      <c r="T266" s="112"/>
      <c r="U266" s="112"/>
      <c r="V266" s="112"/>
      <c r="W266" s="112"/>
      <c r="X266" s="112"/>
      <c r="Y266" s="112"/>
      <c r="Z266" s="112"/>
    </row>
    <row r="267" ht="15.75" customHeight="1">
      <c r="A267" s="112"/>
      <c r="B267" s="112"/>
      <c r="C267" s="112"/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  <c r="O267" s="112"/>
      <c r="P267" s="112"/>
      <c r="Q267" s="112"/>
      <c r="R267" s="112"/>
      <c r="S267" s="112"/>
      <c r="T267" s="112"/>
      <c r="U267" s="112"/>
      <c r="V267" s="112"/>
      <c r="W267" s="112"/>
      <c r="X267" s="112"/>
      <c r="Y267" s="112"/>
      <c r="Z267" s="112"/>
    </row>
    <row r="268" ht="15.75" customHeight="1">
      <c r="A268" s="112"/>
      <c r="B268" s="112"/>
      <c r="C268" s="112"/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</row>
    <row r="269" ht="15.75" customHeight="1">
      <c r="A269" s="112"/>
      <c r="B269" s="112"/>
      <c r="C269" s="112"/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</row>
    <row r="270" ht="15.75" customHeight="1">
      <c r="A270" s="112"/>
      <c r="B270" s="112"/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12"/>
      <c r="V270" s="112"/>
      <c r="W270" s="112"/>
      <c r="X270" s="112"/>
      <c r="Y270" s="112"/>
      <c r="Z270" s="112"/>
    </row>
    <row r="271" ht="15.75" customHeight="1">
      <c r="A271" s="112"/>
      <c r="B271" s="112"/>
      <c r="C271" s="112"/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  <c r="O271" s="112"/>
      <c r="P271" s="112"/>
      <c r="Q271" s="112"/>
      <c r="R271" s="112"/>
      <c r="S271" s="112"/>
      <c r="T271" s="112"/>
      <c r="U271" s="112"/>
      <c r="V271" s="112"/>
      <c r="W271" s="112"/>
      <c r="X271" s="112"/>
      <c r="Y271" s="112"/>
      <c r="Z271" s="112"/>
    </row>
    <row r="272" ht="15.75" customHeight="1">
      <c r="A272" s="112"/>
      <c r="B272" s="112"/>
      <c r="C272" s="112"/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  <c r="O272" s="112"/>
      <c r="P272" s="112"/>
      <c r="Q272" s="112"/>
      <c r="R272" s="112"/>
      <c r="S272" s="112"/>
      <c r="T272" s="112"/>
      <c r="U272" s="112"/>
      <c r="V272" s="112"/>
      <c r="W272" s="112"/>
      <c r="X272" s="112"/>
      <c r="Y272" s="112"/>
      <c r="Z272" s="112"/>
    </row>
    <row r="273" ht="15.75" customHeight="1">
      <c r="A273" s="112"/>
      <c r="B273" s="112"/>
      <c r="C273" s="112"/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  <c r="O273" s="112"/>
      <c r="P273" s="112"/>
      <c r="Q273" s="112"/>
      <c r="R273" s="112"/>
      <c r="S273" s="112"/>
      <c r="T273" s="112"/>
      <c r="U273" s="112"/>
      <c r="V273" s="112"/>
      <c r="W273" s="112"/>
      <c r="X273" s="112"/>
      <c r="Y273" s="112"/>
      <c r="Z273" s="112"/>
    </row>
    <row r="274" ht="15.75" customHeight="1">
      <c r="A274" s="112"/>
      <c r="B274" s="112"/>
      <c r="C274" s="112"/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  <c r="O274" s="112"/>
      <c r="P274" s="112"/>
      <c r="Q274" s="112"/>
      <c r="R274" s="112"/>
      <c r="S274" s="112"/>
      <c r="T274" s="112"/>
      <c r="U274" s="112"/>
      <c r="V274" s="112"/>
      <c r="W274" s="112"/>
      <c r="X274" s="112"/>
      <c r="Y274" s="112"/>
      <c r="Z274" s="112"/>
    </row>
    <row r="275" ht="15.75" customHeight="1">
      <c r="A275" s="112"/>
      <c r="B275" s="112"/>
      <c r="C275" s="112"/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</row>
    <row r="276" ht="15.75" customHeight="1">
      <c r="A276" s="112"/>
      <c r="B276" s="112"/>
      <c r="C276" s="112"/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  <c r="O276" s="112"/>
      <c r="P276" s="112"/>
      <c r="Q276" s="112"/>
      <c r="R276" s="112"/>
      <c r="S276" s="112"/>
      <c r="T276" s="112"/>
      <c r="U276" s="112"/>
      <c r="V276" s="112"/>
      <c r="W276" s="112"/>
      <c r="X276" s="112"/>
      <c r="Y276" s="112"/>
      <c r="Z276" s="112"/>
    </row>
    <row r="277" ht="15.75" customHeight="1">
      <c r="A277" s="112"/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  <c r="P277" s="112"/>
      <c r="Q277" s="112"/>
      <c r="R277" s="112"/>
      <c r="S277" s="112"/>
      <c r="T277" s="112"/>
      <c r="U277" s="112"/>
      <c r="V277" s="112"/>
      <c r="W277" s="112"/>
      <c r="X277" s="112"/>
      <c r="Y277" s="112"/>
      <c r="Z277" s="112"/>
    </row>
    <row r="278" ht="15.75" customHeight="1">
      <c r="A278" s="112"/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  <c r="P278" s="112"/>
      <c r="Q278" s="112"/>
      <c r="R278" s="112"/>
      <c r="S278" s="112"/>
      <c r="T278" s="112"/>
      <c r="U278" s="112"/>
      <c r="V278" s="112"/>
      <c r="W278" s="112"/>
      <c r="X278" s="112"/>
      <c r="Y278" s="112"/>
      <c r="Z278" s="112"/>
    </row>
    <row r="279" ht="15.75" customHeight="1">
      <c r="A279" s="112"/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  <c r="P279" s="112"/>
      <c r="Q279" s="112"/>
      <c r="R279" s="112"/>
      <c r="S279" s="112"/>
      <c r="T279" s="112"/>
      <c r="U279" s="112"/>
      <c r="V279" s="112"/>
      <c r="W279" s="112"/>
      <c r="X279" s="112"/>
      <c r="Y279" s="112"/>
      <c r="Z279" s="112"/>
    </row>
    <row r="280" ht="15.75" customHeight="1">
      <c r="A280" s="112"/>
      <c r="B280" s="112"/>
      <c r="C280" s="112"/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  <c r="O280" s="112"/>
      <c r="P280" s="112"/>
      <c r="Q280" s="112"/>
      <c r="R280" s="112"/>
      <c r="S280" s="112"/>
      <c r="T280" s="112"/>
      <c r="U280" s="112"/>
      <c r="V280" s="112"/>
      <c r="W280" s="112"/>
      <c r="X280" s="112"/>
      <c r="Y280" s="112"/>
      <c r="Z280" s="112"/>
    </row>
    <row r="281" ht="15.75" customHeight="1">
      <c r="A281" s="112"/>
      <c r="B281" s="112"/>
      <c r="C281" s="112"/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  <c r="O281" s="112"/>
      <c r="P281" s="112"/>
      <c r="Q281" s="112"/>
      <c r="R281" s="112"/>
      <c r="S281" s="112"/>
      <c r="T281" s="112"/>
      <c r="U281" s="112"/>
      <c r="V281" s="112"/>
      <c r="W281" s="112"/>
      <c r="X281" s="112"/>
      <c r="Y281" s="112"/>
      <c r="Z281" s="112"/>
    </row>
    <row r="282" ht="15.75" customHeight="1">
      <c r="A282" s="112"/>
      <c r="B282" s="112"/>
      <c r="C282" s="112"/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</row>
    <row r="283" ht="15.75" customHeight="1">
      <c r="A283" s="112"/>
      <c r="B283" s="112"/>
      <c r="C283" s="112"/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/>
      <c r="V283" s="112"/>
      <c r="W283" s="112"/>
      <c r="X283" s="112"/>
      <c r="Y283" s="112"/>
      <c r="Z283" s="112"/>
    </row>
    <row r="284" ht="15.75" customHeight="1">
      <c r="A284" s="112"/>
      <c r="B284" s="112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</row>
    <row r="285" ht="15.75" customHeight="1">
      <c r="A285" s="112"/>
      <c r="B285" s="112"/>
      <c r="C285" s="112"/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</row>
    <row r="286" ht="15.75" customHeight="1">
      <c r="A286" s="112"/>
      <c r="B286" s="112"/>
      <c r="C286" s="112"/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  <c r="O286" s="112"/>
      <c r="P286" s="112"/>
      <c r="Q286" s="112"/>
      <c r="R286" s="112"/>
      <c r="S286" s="112"/>
      <c r="T286" s="112"/>
      <c r="U286" s="112"/>
      <c r="V286" s="112"/>
      <c r="W286" s="112"/>
      <c r="X286" s="112"/>
      <c r="Y286" s="112"/>
      <c r="Z286" s="112"/>
    </row>
    <row r="287" ht="15.75" customHeight="1">
      <c r="A287" s="112"/>
      <c r="B287" s="112"/>
      <c r="C287" s="112"/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</row>
    <row r="288" ht="15.75" customHeight="1">
      <c r="A288" s="112"/>
      <c r="B288" s="112"/>
      <c r="C288" s="112"/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  <c r="O288" s="112"/>
      <c r="P288" s="112"/>
      <c r="Q288" s="112"/>
      <c r="R288" s="112"/>
      <c r="S288" s="112"/>
      <c r="T288" s="112"/>
      <c r="U288" s="112"/>
      <c r="V288" s="112"/>
      <c r="W288" s="112"/>
      <c r="X288" s="112"/>
      <c r="Y288" s="112"/>
      <c r="Z288" s="112"/>
    </row>
    <row r="289" ht="15.75" customHeight="1">
      <c r="A289" s="112"/>
      <c r="B289" s="112"/>
      <c r="C289" s="112"/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  <c r="O289" s="112"/>
      <c r="P289" s="112"/>
      <c r="Q289" s="112"/>
      <c r="R289" s="112"/>
      <c r="S289" s="112"/>
      <c r="T289" s="112"/>
      <c r="U289" s="112"/>
      <c r="V289" s="112"/>
      <c r="W289" s="112"/>
      <c r="X289" s="112"/>
      <c r="Y289" s="112"/>
      <c r="Z289" s="112"/>
    </row>
    <row r="290" ht="15.75" customHeight="1">
      <c r="A290" s="112"/>
      <c r="B290" s="112"/>
      <c r="C290" s="112"/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  <c r="O290" s="112"/>
      <c r="P290" s="112"/>
      <c r="Q290" s="112"/>
      <c r="R290" s="112"/>
      <c r="S290" s="112"/>
      <c r="T290" s="112"/>
      <c r="U290" s="112"/>
      <c r="V290" s="112"/>
      <c r="W290" s="112"/>
      <c r="X290" s="112"/>
      <c r="Y290" s="112"/>
      <c r="Z290" s="112"/>
    </row>
    <row r="291" ht="15.75" customHeight="1">
      <c r="A291" s="112"/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  <c r="O291" s="112"/>
      <c r="P291" s="112"/>
      <c r="Q291" s="112"/>
      <c r="R291" s="112"/>
      <c r="S291" s="112"/>
      <c r="T291" s="112"/>
      <c r="U291" s="112"/>
      <c r="V291" s="112"/>
      <c r="W291" s="112"/>
      <c r="X291" s="112"/>
      <c r="Y291" s="112"/>
      <c r="Z291" s="112"/>
    </row>
    <row r="292" ht="15.75" customHeight="1">
      <c r="A292" s="112"/>
      <c r="B292" s="112"/>
      <c r="C292" s="112"/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  <c r="O292" s="112"/>
      <c r="P292" s="112"/>
      <c r="Q292" s="112"/>
      <c r="R292" s="112"/>
      <c r="S292" s="112"/>
      <c r="T292" s="112"/>
      <c r="U292" s="112"/>
      <c r="V292" s="112"/>
      <c r="W292" s="112"/>
      <c r="X292" s="112"/>
      <c r="Y292" s="112"/>
      <c r="Z292" s="112"/>
    </row>
    <row r="293" ht="15.75" customHeight="1">
      <c r="A293" s="112"/>
      <c r="B293" s="112"/>
      <c r="C293" s="112"/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/>
      <c r="S293" s="112"/>
      <c r="T293" s="112"/>
      <c r="U293" s="112"/>
      <c r="V293" s="112"/>
      <c r="W293" s="112"/>
      <c r="X293" s="112"/>
      <c r="Y293" s="112"/>
      <c r="Z293" s="112"/>
    </row>
    <row r="294" ht="15.75" customHeight="1">
      <c r="A294" s="112"/>
      <c r="B294" s="112"/>
      <c r="C294" s="112"/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  <c r="O294" s="112"/>
      <c r="P294" s="112"/>
      <c r="Q294" s="112"/>
      <c r="R294" s="112"/>
      <c r="S294" s="112"/>
      <c r="T294" s="112"/>
      <c r="U294" s="112"/>
      <c r="V294" s="112"/>
      <c r="W294" s="112"/>
      <c r="X294" s="112"/>
      <c r="Y294" s="112"/>
      <c r="Z294" s="112"/>
    </row>
    <row r="295" ht="15.75" customHeight="1">
      <c r="A295" s="112"/>
      <c r="B295" s="112"/>
      <c r="C295" s="112"/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</row>
    <row r="296" ht="15.75" customHeight="1">
      <c r="A296" s="112"/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</row>
    <row r="297" ht="15.75" customHeight="1">
      <c r="A297" s="112"/>
      <c r="B297" s="112"/>
      <c r="C297" s="112"/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  <c r="O297" s="112"/>
      <c r="P297" s="112"/>
      <c r="Q297" s="112"/>
      <c r="R297" s="112"/>
      <c r="S297" s="112"/>
      <c r="T297" s="112"/>
      <c r="U297" s="112"/>
      <c r="V297" s="112"/>
      <c r="W297" s="112"/>
      <c r="X297" s="112"/>
      <c r="Y297" s="112"/>
      <c r="Z297" s="112"/>
    </row>
    <row r="298" ht="15.75" customHeight="1">
      <c r="A298" s="112"/>
      <c r="B298" s="112"/>
      <c r="C298" s="112"/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</row>
    <row r="299" ht="15.75" customHeight="1">
      <c r="A299" s="112"/>
      <c r="B299" s="112"/>
      <c r="C299" s="112"/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</row>
    <row r="300" ht="15.75" customHeight="1">
      <c r="A300" s="112"/>
      <c r="B300" s="112"/>
      <c r="C300" s="112"/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</row>
    <row r="301" ht="15.75" customHeight="1">
      <c r="A301" s="112"/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</row>
    <row r="302" ht="15.75" customHeight="1">
      <c r="A302" s="112"/>
      <c r="B302" s="112"/>
      <c r="C302" s="112"/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</row>
    <row r="303" ht="15.75" customHeight="1">
      <c r="A303" s="112"/>
      <c r="B303" s="112"/>
      <c r="C303" s="112"/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</row>
    <row r="304" ht="15.75" customHeight="1">
      <c r="A304" s="112"/>
      <c r="B304" s="112"/>
      <c r="C304" s="112"/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</row>
    <row r="305" ht="15.75" customHeight="1">
      <c r="A305" s="112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</row>
    <row r="306" ht="15.75" customHeight="1">
      <c r="A306" s="112"/>
      <c r="B306" s="112"/>
      <c r="C306" s="112"/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</row>
    <row r="307" ht="15.75" customHeight="1">
      <c r="A307" s="112"/>
      <c r="B307" s="112"/>
      <c r="C307" s="112"/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  <c r="O307" s="112"/>
      <c r="P307" s="112"/>
      <c r="Q307" s="112"/>
      <c r="R307" s="112"/>
      <c r="S307" s="112"/>
      <c r="T307" s="112"/>
      <c r="U307" s="112"/>
      <c r="V307" s="112"/>
      <c r="W307" s="112"/>
      <c r="X307" s="112"/>
      <c r="Y307" s="112"/>
      <c r="Z307" s="112"/>
    </row>
    <row r="308" ht="15.75" customHeight="1">
      <c r="A308" s="112"/>
      <c r="B308" s="112"/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</row>
    <row r="309" ht="15.75" customHeight="1">
      <c r="A309" s="112"/>
      <c r="B309" s="112"/>
      <c r="C309" s="112"/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  <c r="O309" s="112"/>
      <c r="P309" s="112"/>
      <c r="Q309" s="112"/>
      <c r="R309" s="112"/>
      <c r="S309" s="112"/>
      <c r="T309" s="112"/>
      <c r="U309" s="112"/>
      <c r="V309" s="112"/>
      <c r="W309" s="112"/>
      <c r="X309" s="112"/>
      <c r="Y309" s="112"/>
      <c r="Z309" s="112"/>
    </row>
    <row r="310" ht="15.75" customHeight="1">
      <c r="A310" s="112"/>
      <c r="B310" s="112"/>
      <c r="C310" s="112"/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/>
      <c r="S310" s="112"/>
      <c r="T310" s="112"/>
      <c r="U310" s="112"/>
      <c r="V310" s="112"/>
      <c r="W310" s="112"/>
      <c r="X310" s="112"/>
      <c r="Y310" s="112"/>
      <c r="Z310" s="112"/>
    </row>
    <row r="311" ht="15.75" customHeight="1">
      <c r="A311" s="112"/>
      <c r="B311" s="112"/>
      <c r="C311" s="112"/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</row>
    <row r="312" ht="15.75" customHeight="1">
      <c r="A312" s="112"/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  <c r="P312" s="112"/>
      <c r="Q312" s="112"/>
      <c r="R312" s="112"/>
      <c r="S312" s="112"/>
      <c r="T312" s="112"/>
      <c r="U312" s="112"/>
      <c r="V312" s="112"/>
      <c r="W312" s="112"/>
      <c r="X312" s="112"/>
      <c r="Y312" s="112"/>
      <c r="Z312" s="112"/>
    </row>
    <row r="313" ht="15.75" customHeight="1">
      <c r="A313" s="112"/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  <c r="P313" s="112"/>
      <c r="Q313" s="112"/>
      <c r="R313" s="112"/>
      <c r="S313" s="112"/>
      <c r="T313" s="112"/>
      <c r="U313" s="112"/>
      <c r="V313" s="112"/>
      <c r="W313" s="112"/>
      <c r="X313" s="112"/>
      <c r="Y313" s="112"/>
      <c r="Z313" s="112"/>
    </row>
    <row r="314" ht="15.75" customHeight="1">
      <c r="A314" s="112"/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  <c r="P314" s="112"/>
      <c r="Q314" s="112"/>
      <c r="R314" s="112"/>
      <c r="S314" s="112"/>
      <c r="T314" s="112"/>
      <c r="U314" s="112"/>
      <c r="V314" s="112"/>
      <c r="W314" s="112"/>
      <c r="X314" s="112"/>
      <c r="Y314" s="112"/>
      <c r="Z314" s="112"/>
    </row>
    <row r="315" ht="15.75" customHeight="1">
      <c r="A315" s="112"/>
      <c r="B315" s="112"/>
      <c r="C315" s="112"/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  <c r="O315" s="112"/>
      <c r="P315" s="112"/>
      <c r="Q315" s="112"/>
      <c r="R315" s="112"/>
      <c r="S315" s="112"/>
      <c r="T315" s="112"/>
      <c r="U315" s="112"/>
      <c r="V315" s="112"/>
      <c r="W315" s="112"/>
      <c r="X315" s="112"/>
      <c r="Y315" s="112"/>
      <c r="Z315" s="112"/>
    </row>
    <row r="316" ht="15.75" customHeight="1">
      <c r="A316" s="112"/>
      <c r="B316" s="112"/>
      <c r="C316" s="112"/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  <c r="O316" s="112"/>
      <c r="P316" s="112"/>
      <c r="Q316" s="112"/>
      <c r="R316" s="112"/>
      <c r="S316" s="112"/>
      <c r="T316" s="112"/>
      <c r="U316" s="112"/>
      <c r="V316" s="112"/>
      <c r="W316" s="112"/>
      <c r="X316" s="112"/>
      <c r="Y316" s="112"/>
      <c r="Z316" s="112"/>
    </row>
    <row r="317" ht="15.75" customHeight="1">
      <c r="A317" s="112"/>
      <c r="B317" s="112"/>
      <c r="C317" s="112"/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</row>
    <row r="318" ht="15.75" customHeight="1">
      <c r="A318" s="112"/>
      <c r="B318" s="112"/>
      <c r="C318" s="112"/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  <c r="O318" s="112"/>
      <c r="P318" s="112"/>
      <c r="Q318" s="112"/>
      <c r="R318" s="112"/>
      <c r="S318" s="112"/>
      <c r="T318" s="112"/>
      <c r="U318" s="112"/>
      <c r="V318" s="112"/>
      <c r="W318" s="112"/>
      <c r="X318" s="112"/>
      <c r="Y318" s="112"/>
      <c r="Z318" s="112"/>
    </row>
    <row r="319" ht="15.75" customHeight="1">
      <c r="A319" s="112"/>
      <c r="B319" s="112"/>
      <c r="C319" s="112"/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  <c r="O319" s="112"/>
      <c r="P319" s="112"/>
      <c r="Q319" s="112"/>
      <c r="R319" s="112"/>
      <c r="S319" s="112"/>
      <c r="T319" s="112"/>
      <c r="U319" s="112"/>
      <c r="V319" s="112"/>
      <c r="W319" s="112"/>
      <c r="X319" s="112"/>
      <c r="Y319" s="112"/>
      <c r="Z319" s="112"/>
    </row>
    <row r="320" ht="15.75" customHeight="1">
      <c r="A320" s="112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</row>
    <row r="321" ht="15.75" customHeight="1">
      <c r="A321" s="112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</row>
    <row r="322" ht="15.75" customHeight="1">
      <c r="A322" s="112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</row>
    <row r="323" ht="15.75" customHeight="1">
      <c r="A323" s="112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</row>
    <row r="324" ht="15.75" customHeight="1">
      <c r="A324" s="112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</row>
    <row r="325" ht="15.75" customHeight="1">
      <c r="A325" s="112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</row>
    <row r="326" ht="15.75" customHeight="1">
      <c r="A326" s="112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</row>
    <row r="327" ht="15.75" customHeight="1">
      <c r="A327" s="112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</row>
    <row r="328" ht="15.75" customHeight="1">
      <c r="A328" s="112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</row>
    <row r="329" ht="15.75" customHeight="1">
      <c r="A329" s="112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</row>
    <row r="330" ht="15.75" customHeight="1">
      <c r="A330" s="112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</row>
    <row r="331" ht="15.75" customHeight="1">
      <c r="A331" s="112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</row>
    <row r="332" ht="15.75" customHeight="1">
      <c r="A332" s="112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</row>
    <row r="333" ht="15.75" customHeight="1">
      <c r="A333" s="112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</row>
    <row r="334" ht="15.75" customHeight="1">
      <c r="A334" s="112"/>
      <c r="B334" s="112"/>
      <c r="C334" s="112"/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  <c r="O334" s="112"/>
      <c r="P334" s="112"/>
      <c r="Q334" s="112"/>
      <c r="R334" s="112"/>
      <c r="S334" s="112"/>
      <c r="T334" s="112"/>
      <c r="U334" s="112"/>
      <c r="V334" s="112"/>
      <c r="W334" s="112"/>
      <c r="X334" s="112"/>
      <c r="Y334" s="112"/>
      <c r="Z334" s="112"/>
    </row>
    <row r="335" ht="15.75" customHeight="1">
      <c r="A335" s="112"/>
      <c r="B335" s="112"/>
      <c r="C335" s="112"/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  <c r="O335" s="112"/>
      <c r="P335" s="112"/>
      <c r="Q335" s="112"/>
      <c r="R335" s="112"/>
      <c r="S335" s="112"/>
      <c r="T335" s="112"/>
      <c r="U335" s="112"/>
      <c r="V335" s="112"/>
      <c r="W335" s="112"/>
      <c r="X335" s="112"/>
      <c r="Y335" s="112"/>
      <c r="Z335" s="112"/>
    </row>
    <row r="336" ht="15.75" customHeight="1">
      <c r="A336" s="112"/>
      <c r="B336" s="112"/>
      <c r="C336" s="112"/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/>
      <c r="Z336" s="112"/>
    </row>
    <row r="337" ht="15.75" customHeight="1">
      <c r="A337" s="112"/>
      <c r="B337" s="112"/>
      <c r="C337" s="112"/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</row>
    <row r="338" ht="15.75" customHeight="1">
      <c r="A338" s="112"/>
      <c r="B338" s="112"/>
      <c r="C338" s="112"/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  <c r="O338" s="112"/>
      <c r="P338" s="112"/>
      <c r="Q338" s="112"/>
      <c r="R338" s="112"/>
      <c r="S338" s="112"/>
      <c r="T338" s="112"/>
      <c r="U338" s="112"/>
      <c r="V338" s="112"/>
      <c r="W338" s="112"/>
      <c r="X338" s="112"/>
      <c r="Y338" s="112"/>
      <c r="Z338" s="112"/>
    </row>
    <row r="339" ht="15.75" customHeight="1">
      <c r="A339" s="112"/>
      <c r="B339" s="112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</row>
    <row r="340" ht="15.75" customHeight="1">
      <c r="A340" s="112"/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2"/>
      <c r="R340" s="112"/>
      <c r="S340" s="112"/>
      <c r="T340" s="112"/>
      <c r="U340" s="112"/>
      <c r="V340" s="112"/>
      <c r="W340" s="112"/>
      <c r="X340" s="112"/>
      <c r="Y340" s="112"/>
      <c r="Z340" s="112"/>
    </row>
    <row r="341" ht="15.75" customHeight="1">
      <c r="A341" s="112"/>
      <c r="B341" s="112"/>
      <c r="C341" s="112"/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  <c r="O341" s="112"/>
      <c r="P341" s="112"/>
      <c r="Q341" s="112"/>
      <c r="R341" s="112"/>
      <c r="S341" s="112"/>
      <c r="T341" s="112"/>
      <c r="U341" s="112"/>
      <c r="V341" s="112"/>
      <c r="W341" s="112"/>
      <c r="X341" s="112"/>
      <c r="Y341" s="112"/>
      <c r="Z341" s="112"/>
    </row>
    <row r="342" ht="15.75" customHeight="1">
      <c r="A342" s="112"/>
      <c r="B342" s="112"/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</row>
    <row r="343" ht="15.75" customHeight="1">
      <c r="A343" s="112"/>
      <c r="B343" s="112"/>
      <c r="C343" s="112"/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</row>
    <row r="344" ht="15.75" customHeight="1">
      <c r="A344" s="112"/>
      <c r="B344" s="112"/>
      <c r="C344" s="112"/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  <c r="O344" s="112"/>
      <c r="P344" s="112"/>
      <c r="Q344" s="112"/>
      <c r="R344" s="112"/>
      <c r="S344" s="112"/>
      <c r="T344" s="112"/>
      <c r="U344" s="112"/>
      <c r="V344" s="112"/>
      <c r="W344" s="112"/>
      <c r="X344" s="112"/>
      <c r="Y344" s="112"/>
      <c r="Z344" s="112"/>
    </row>
    <row r="345" ht="15.75" customHeight="1">
      <c r="A345" s="112"/>
      <c r="B345" s="112"/>
      <c r="C345" s="112"/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  <c r="O345" s="112"/>
      <c r="P345" s="112"/>
      <c r="Q345" s="112"/>
      <c r="R345" s="112"/>
      <c r="S345" s="112"/>
      <c r="T345" s="112"/>
      <c r="U345" s="112"/>
      <c r="V345" s="112"/>
      <c r="W345" s="112"/>
      <c r="X345" s="112"/>
      <c r="Y345" s="112"/>
      <c r="Z345" s="112"/>
    </row>
    <row r="346" ht="15.75" customHeight="1">
      <c r="A346" s="112"/>
      <c r="B346" s="112"/>
      <c r="C346" s="112"/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  <c r="O346" s="112"/>
      <c r="P346" s="112"/>
      <c r="Q346" s="112"/>
      <c r="R346" s="112"/>
      <c r="S346" s="112"/>
      <c r="T346" s="112"/>
      <c r="U346" s="112"/>
      <c r="V346" s="112"/>
      <c r="W346" s="112"/>
      <c r="X346" s="112"/>
      <c r="Y346" s="112"/>
      <c r="Z346" s="112"/>
    </row>
    <row r="347" ht="15.75" customHeight="1">
      <c r="A347" s="112"/>
      <c r="B347" s="112"/>
      <c r="C347" s="112"/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  <c r="O347" s="112"/>
      <c r="P347" s="112"/>
      <c r="Q347" s="112"/>
      <c r="R347" s="112"/>
      <c r="S347" s="112"/>
      <c r="T347" s="112"/>
      <c r="U347" s="112"/>
      <c r="V347" s="112"/>
      <c r="W347" s="112"/>
      <c r="X347" s="112"/>
      <c r="Y347" s="112"/>
      <c r="Z347" s="112"/>
    </row>
    <row r="348" ht="15.75" customHeight="1">
      <c r="A348" s="112"/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</row>
    <row r="349" ht="15.75" customHeight="1">
      <c r="A349" s="112"/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</row>
    <row r="350" ht="15.75" customHeight="1">
      <c r="A350" s="112"/>
      <c r="B350" s="112"/>
      <c r="C350" s="112"/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  <c r="O350" s="112"/>
      <c r="P350" s="112"/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</row>
    <row r="351" ht="15.75" customHeight="1">
      <c r="A351" s="112"/>
      <c r="B351" s="112"/>
      <c r="C351" s="112"/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</row>
    <row r="352" ht="15.75" customHeight="1">
      <c r="A352" s="112"/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</row>
    <row r="353" ht="15.75" customHeight="1">
      <c r="A353" s="112"/>
      <c r="B353" s="112"/>
      <c r="C353" s="112"/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  <c r="O353" s="112"/>
      <c r="P353" s="112"/>
      <c r="Q353" s="112"/>
      <c r="R353" s="112"/>
      <c r="S353" s="112"/>
      <c r="T353" s="112"/>
      <c r="U353" s="112"/>
      <c r="V353" s="112"/>
      <c r="W353" s="112"/>
      <c r="X353" s="112"/>
      <c r="Y353" s="112"/>
      <c r="Z353" s="112"/>
    </row>
    <row r="354" ht="15.75" customHeight="1">
      <c r="A354" s="112"/>
      <c r="B354" s="112"/>
      <c r="C354" s="112"/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  <c r="O354" s="112"/>
      <c r="P354" s="112"/>
      <c r="Q354" s="112"/>
      <c r="R354" s="112"/>
      <c r="S354" s="112"/>
      <c r="T354" s="112"/>
      <c r="U354" s="112"/>
      <c r="V354" s="112"/>
      <c r="W354" s="112"/>
      <c r="X354" s="112"/>
      <c r="Y354" s="112"/>
      <c r="Z354" s="112"/>
    </row>
    <row r="355" ht="15.75" customHeight="1">
      <c r="A355" s="112"/>
      <c r="B355" s="112"/>
      <c r="C355" s="112"/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  <c r="O355" s="112"/>
      <c r="P355" s="112"/>
      <c r="Q355" s="112"/>
      <c r="R355" s="112"/>
      <c r="S355" s="112"/>
      <c r="T355" s="112"/>
      <c r="U355" s="112"/>
      <c r="V355" s="112"/>
      <c r="W355" s="112"/>
      <c r="X355" s="112"/>
      <c r="Y355" s="112"/>
      <c r="Z355" s="112"/>
    </row>
    <row r="356" ht="15.75" customHeight="1">
      <c r="A356" s="112"/>
      <c r="B356" s="112"/>
      <c r="C356" s="112"/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/>
      <c r="U356" s="112"/>
      <c r="V356" s="112"/>
      <c r="W356" s="112"/>
      <c r="X356" s="112"/>
      <c r="Y356" s="112"/>
      <c r="Z356" s="112"/>
    </row>
    <row r="357" ht="15.75" customHeight="1">
      <c r="A357" s="112"/>
      <c r="B357" s="112"/>
      <c r="C357" s="112"/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  <c r="O357" s="112"/>
      <c r="P357" s="112"/>
      <c r="Q357" s="112"/>
      <c r="R357" s="112"/>
      <c r="S357" s="112"/>
      <c r="T357" s="112"/>
      <c r="U357" s="112"/>
      <c r="V357" s="112"/>
      <c r="W357" s="112"/>
      <c r="X357" s="112"/>
      <c r="Y357" s="112"/>
      <c r="Z357" s="112"/>
    </row>
    <row r="358" ht="15.75" customHeight="1">
      <c r="A358" s="112"/>
      <c r="B358" s="112"/>
      <c r="C358" s="112"/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  <c r="O358" s="112"/>
      <c r="P358" s="112"/>
      <c r="Q358" s="112"/>
      <c r="R358" s="112"/>
      <c r="S358" s="112"/>
      <c r="T358" s="112"/>
      <c r="U358" s="112"/>
      <c r="V358" s="112"/>
      <c r="W358" s="112"/>
      <c r="X358" s="112"/>
      <c r="Y358" s="112"/>
      <c r="Z358" s="112"/>
    </row>
    <row r="359" ht="15.75" customHeight="1">
      <c r="A359" s="112"/>
      <c r="B359" s="112"/>
      <c r="C359" s="112"/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/>
      <c r="S359" s="112"/>
      <c r="T359" s="112"/>
      <c r="U359" s="112"/>
      <c r="V359" s="112"/>
      <c r="W359" s="112"/>
      <c r="X359" s="112"/>
      <c r="Y359" s="112"/>
      <c r="Z359" s="112"/>
    </row>
    <row r="360" ht="15.75" customHeight="1">
      <c r="A360" s="112"/>
      <c r="B360" s="112"/>
      <c r="C360" s="112"/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</row>
    <row r="361" ht="15.75" customHeight="1">
      <c r="A361" s="112"/>
      <c r="B361" s="112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</row>
    <row r="362" ht="15.75" customHeight="1">
      <c r="A362" s="112"/>
      <c r="B362" s="112"/>
      <c r="C362" s="112"/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</row>
    <row r="363" ht="15.75" customHeight="1">
      <c r="A363" s="112"/>
      <c r="B363" s="112"/>
      <c r="C363" s="112"/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</row>
    <row r="364" ht="15.75" customHeight="1">
      <c r="A364" s="112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  <c r="O364" s="112"/>
      <c r="P364" s="112"/>
      <c r="Q364" s="112"/>
      <c r="R364" s="112"/>
      <c r="S364" s="112"/>
      <c r="T364" s="112"/>
      <c r="U364" s="112"/>
      <c r="V364" s="112"/>
      <c r="W364" s="112"/>
      <c r="X364" s="112"/>
      <c r="Y364" s="112"/>
      <c r="Z364" s="112"/>
    </row>
    <row r="365" ht="15.75" customHeight="1">
      <c r="A365" s="112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</row>
    <row r="366" ht="15.75" customHeight="1">
      <c r="A366" s="112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</row>
    <row r="367" ht="15.75" customHeight="1">
      <c r="A367" s="112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  <c r="O367" s="112"/>
      <c r="P367" s="112"/>
      <c r="Q367" s="112"/>
      <c r="R367" s="112"/>
      <c r="S367" s="112"/>
      <c r="T367" s="112"/>
      <c r="U367" s="112"/>
      <c r="V367" s="112"/>
      <c r="W367" s="112"/>
      <c r="X367" s="112"/>
      <c r="Y367" s="112"/>
      <c r="Z367" s="112"/>
    </row>
    <row r="368" ht="15.75" customHeight="1">
      <c r="A368" s="112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  <c r="O368" s="112"/>
      <c r="P368" s="112"/>
      <c r="Q368" s="112"/>
      <c r="R368" s="112"/>
      <c r="S368" s="112"/>
      <c r="T368" s="112"/>
      <c r="U368" s="112"/>
      <c r="V368" s="112"/>
      <c r="W368" s="112"/>
      <c r="X368" s="112"/>
      <c r="Y368" s="112"/>
      <c r="Z368" s="112"/>
    </row>
    <row r="369" ht="15.75" customHeight="1">
      <c r="A369" s="112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  <c r="O369" s="112"/>
      <c r="P369" s="112"/>
      <c r="Q369" s="112"/>
      <c r="R369" s="112"/>
      <c r="S369" s="112"/>
      <c r="T369" s="112"/>
      <c r="U369" s="112"/>
      <c r="V369" s="112"/>
      <c r="W369" s="112"/>
      <c r="X369" s="112"/>
      <c r="Y369" s="112"/>
      <c r="Z369" s="112"/>
    </row>
    <row r="370" ht="15.75" customHeight="1">
      <c r="A370" s="112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</row>
    <row r="371" ht="15.75" customHeight="1">
      <c r="A371" s="112"/>
      <c r="B371" s="112"/>
      <c r="C371" s="112"/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  <c r="O371" s="112"/>
      <c r="P371" s="112"/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</row>
    <row r="372" ht="15.75" customHeight="1">
      <c r="A372" s="112"/>
      <c r="B372" s="112"/>
      <c r="C372" s="112"/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</row>
    <row r="373" ht="15.75" customHeight="1">
      <c r="A373" s="112"/>
      <c r="B373" s="112"/>
      <c r="C373" s="112"/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  <c r="O373" s="112"/>
      <c r="P373" s="112"/>
      <c r="Q373" s="112"/>
      <c r="R373" s="112"/>
      <c r="S373" s="112"/>
      <c r="T373" s="112"/>
      <c r="U373" s="112"/>
      <c r="V373" s="112"/>
      <c r="W373" s="112"/>
      <c r="X373" s="112"/>
      <c r="Y373" s="112"/>
      <c r="Z373" s="112"/>
    </row>
    <row r="374" ht="15.75" customHeight="1">
      <c r="A374" s="112"/>
      <c r="B374" s="112"/>
      <c r="C374" s="112"/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</row>
    <row r="375" ht="15.75" customHeight="1">
      <c r="A375" s="112"/>
      <c r="B375" s="112"/>
      <c r="C375" s="112"/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  <c r="O375" s="112"/>
      <c r="P375" s="112"/>
      <c r="Q375" s="112"/>
      <c r="R375" s="112"/>
      <c r="S375" s="112"/>
      <c r="T375" s="112"/>
      <c r="U375" s="112"/>
      <c r="V375" s="112"/>
      <c r="W375" s="112"/>
      <c r="X375" s="112"/>
      <c r="Y375" s="112"/>
      <c r="Z375" s="112"/>
    </row>
    <row r="376" ht="15.75" customHeight="1">
      <c r="A376" s="112"/>
      <c r="B376" s="112"/>
      <c r="C376" s="112"/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</row>
    <row r="377" ht="15.75" customHeight="1">
      <c r="A377" s="112"/>
      <c r="B377" s="112"/>
      <c r="C377" s="112"/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  <c r="O377" s="112"/>
      <c r="P377" s="112"/>
      <c r="Q377" s="112"/>
      <c r="R377" s="112"/>
      <c r="S377" s="112"/>
      <c r="T377" s="112"/>
      <c r="U377" s="112"/>
      <c r="V377" s="112"/>
      <c r="W377" s="112"/>
      <c r="X377" s="112"/>
      <c r="Y377" s="112"/>
      <c r="Z377" s="112"/>
    </row>
    <row r="378" ht="15.75" customHeight="1">
      <c r="A378" s="112"/>
      <c r="B378" s="112"/>
      <c r="C378" s="112"/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</row>
    <row r="379" ht="15.75" customHeight="1">
      <c r="A379" s="112"/>
      <c r="B379" s="112"/>
      <c r="C379" s="112"/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</row>
    <row r="380" ht="15.75" customHeight="1">
      <c r="A380" s="112"/>
      <c r="B380" s="112"/>
      <c r="C380" s="112"/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</row>
    <row r="381" ht="15.75" customHeight="1">
      <c r="A381" s="112"/>
      <c r="B381" s="112"/>
      <c r="C381" s="112"/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</row>
    <row r="382" ht="15.75" customHeight="1">
      <c r="A382" s="112"/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  <c r="P382" s="112"/>
      <c r="Q382" s="112"/>
      <c r="R382" s="112"/>
      <c r="S382" s="112"/>
      <c r="T382" s="112"/>
      <c r="U382" s="112"/>
      <c r="V382" s="112"/>
      <c r="W382" s="112"/>
      <c r="X382" s="112"/>
      <c r="Y382" s="112"/>
      <c r="Z382" s="112"/>
    </row>
    <row r="383" ht="15.75" customHeight="1">
      <c r="A383" s="112"/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/>
      <c r="Z383" s="112"/>
    </row>
    <row r="384" ht="15.75" customHeight="1">
      <c r="A384" s="112"/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</row>
    <row r="385" ht="15.75" customHeight="1">
      <c r="A385" s="112"/>
      <c r="B385" s="112"/>
      <c r="C385" s="112"/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</row>
    <row r="386" ht="15.75" customHeight="1">
      <c r="A386" s="112"/>
      <c r="B386" s="112"/>
      <c r="C386" s="112"/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  <c r="O386" s="112"/>
      <c r="P386" s="112"/>
      <c r="Q386" s="112"/>
      <c r="R386" s="112"/>
      <c r="S386" s="112"/>
      <c r="T386" s="112"/>
      <c r="U386" s="112"/>
      <c r="V386" s="112"/>
      <c r="W386" s="112"/>
      <c r="X386" s="112"/>
      <c r="Y386" s="112"/>
      <c r="Z386" s="112"/>
    </row>
    <row r="387" ht="15.75" customHeight="1">
      <c r="A387" s="112"/>
      <c r="B387" s="112"/>
      <c r="C387" s="112"/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  <c r="O387" s="112"/>
      <c r="P387" s="112"/>
      <c r="Q387" s="112"/>
      <c r="R387" s="112"/>
      <c r="S387" s="112"/>
      <c r="T387" s="112"/>
      <c r="U387" s="112"/>
      <c r="V387" s="112"/>
      <c r="W387" s="112"/>
      <c r="X387" s="112"/>
      <c r="Y387" s="112"/>
      <c r="Z387" s="112"/>
    </row>
    <row r="388" ht="15.75" customHeight="1">
      <c r="A388" s="112"/>
      <c r="B388" s="112"/>
      <c r="C388" s="112"/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</row>
    <row r="389" ht="15.75" customHeight="1">
      <c r="A389" s="112"/>
      <c r="B389" s="112"/>
      <c r="C389" s="112"/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</row>
    <row r="390" ht="15.75" customHeight="1">
      <c r="A390" s="112"/>
      <c r="B390" s="112"/>
      <c r="C390" s="112"/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  <c r="O390" s="112"/>
      <c r="P390" s="112"/>
      <c r="Q390" s="112"/>
      <c r="R390" s="112"/>
      <c r="S390" s="112"/>
      <c r="T390" s="112"/>
      <c r="U390" s="112"/>
      <c r="V390" s="112"/>
      <c r="W390" s="112"/>
      <c r="X390" s="112"/>
      <c r="Y390" s="112"/>
      <c r="Z390" s="112"/>
    </row>
    <row r="391" ht="15.75" customHeight="1">
      <c r="A391" s="112"/>
      <c r="B391" s="112"/>
      <c r="C391" s="112"/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  <c r="O391" s="112"/>
      <c r="P391" s="112"/>
      <c r="Q391" s="112"/>
      <c r="R391" s="112"/>
      <c r="S391" s="112"/>
      <c r="T391" s="112"/>
      <c r="U391" s="112"/>
      <c r="V391" s="112"/>
      <c r="W391" s="112"/>
      <c r="X391" s="112"/>
      <c r="Y391" s="112"/>
      <c r="Z391" s="112"/>
    </row>
    <row r="392" ht="15.75" customHeight="1">
      <c r="A392" s="112"/>
      <c r="B392" s="112"/>
      <c r="C392" s="112"/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  <c r="O392" s="112"/>
      <c r="P392" s="112"/>
      <c r="Q392" s="112"/>
      <c r="R392" s="112"/>
      <c r="S392" s="112"/>
      <c r="T392" s="112"/>
      <c r="U392" s="112"/>
      <c r="V392" s="112"/>
      <c r="W392" s="112"/>
      <c r="X392" s="112"/>
      <c r="Y392" s="112"/>
      <c r="Z392" s="112"/>
    </row>
    <row r="393" ht="15.75" customHeight="1">
      <c r="A393" s="112"/>
      <c r="B393" s="112"/>
      <c r="C393" s="112"/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  <c r="O393" s="112"/>
      <c r="P393" s="112"/>
      <c r="Q393" s="112"/>
      <c r="R393" s="112"/>
      <c r="S393" s="112"/>
      <c r="T393" s="112"/>
      <c r="U393" s="112"/>
      <c r="V393" s="112"/>
      <c r="W393" s="112"/>
      <c r="X393" s="112"/>
      <c r="Y393" s="112"/>
      <c r="Z393" s="112"/>
    </row>
    <row r="394" ht="15.75" customHeight="1">
      <c r="A394" s="112"/>
      <c r="B394" s="112"/>
      <c r="C394" s="112"/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  <c r="O394" s="112"/>
      <c r="P394" s="112"/>
      <c r="Q394" s="112"/>
      <c r="R394" s="112"/>
      <c r="S394" s="112"/>
      <c r="T394" s="112"/>
      <c r="U394" s="112"/>
      <c r="V394" s="112"/>
      <c r="W394" s="112"/>
      <c r="X394" s="112"/>
      <c r="Y394" s="112"/>
      <c r="Z394" s="112"/>
    </row>
    <row r="395" ht="15.75" customHeight="1">
      <c r="A395" s="112"/>
      <c r="B395" s="112"/>
      <c r="C395" s="112"/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  <c r="O395" s="112"/>
      <c r="P395" s="112"/>
      <c r="Q395" s="112"/>
      <c r="R395" s="112"/>
      <c r="S395" s="112"/>
      <c r="T395" s="112"/>
      <c r="U395" s="112"/>
      <c r="V395" s="112"/>
      <c r="W395" s="112"/>
      <c r="X395" s="112"/>
      <c r="Y395" s="112"/>
      <c r="Z395" s="112"/>
    </row>
    <row r="396" ht="15.75" customHeight="1">
      <c r="A396" s="112"/>
      <c r="B396" s="112"/>
      <c r="C396" s="112"/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  <c r="O396" s="112"/>
      <c r="P396" s="112"/>
      <c r="Q396" s="112"/>
      <c r="R396" s="112"/>
      <c r="S396" s="112"/>
      <c r="T396" s="112"/>
      <c r="U396" s="112"/>
      <c r="V396" s="112"/>
      <c r="W396" s="112"/>
      <c r="X396" s="112"/>
      <c r="Y396" s="112"/>
      <c r="Z396" s="112"/>
    </row>
    <row r="397" ht="15.75" customHeight="1">
      <c r="A397" s="112"/>
      <c r="B397" s="112"/>
      <c r="C397" s="112"/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  <c r="O397" s="112"/>
      <c r="P397" s="112"/>
      <c r="Q397" s="112"/>
      <c r="R397" s="112"/>
      <c r="S397" s="112"/>
      <c r="T397" s="112"/>
      <c r="U397" s="112"/>
      <c r="V397" s="112"/>
      <c r="W397" s="112"/>
      <c r="X397" s="112"/>
      <c r="Y397" s="112"/>
      <c r="Z397" s="112"/>
    </row>
    <row r="398" ht="15.75" customHeight="1">
      <c r="A398" s="112"/>
      <c r="B398" s="112"/>
      <c r="C398" s="112"/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  <c r="O398" s="112"/>
      <c r="P398" s="112"/>
      <c r="Q398" s="112"/>
      <c r="R398" s="112"/>
      <c r="S398" s="112"/>
      <c r="T398" s="112"/>
      <c r="U398" s="112"/>
      <c r="V398" s="112"/>
      <c r="W398" s="112"/>
      <c r="X398" s="112"/>
      <c r="Y398" s="112"/>
      <c r="Z398" s="112"/>
    </row>
    <row r="399" ht="15.75" customHeight="1">
      <c r="A399" s="112"/>
      <c r="B399" s="112"/>
      <c r="C399" s="112"/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/>
      <c r="S399" s="112"/>
      <c r="T399" s="112"/>
      <c r="U399" s="112"/>
      <c r="V399" s="112"/>
      <c r="W399" s="112"/>
      <c r="X399" s="112"/>
      <c r="Y399" s="112"/>
      <c r="Z399" s="112"/>
    </row>
    <row r="400" ht="15.75" customHeight="1">
      <c r="A400" s="112"/>
      <c r="B400" s="112"/>
      <c r="C400" s="112"/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  <c r="O400" s="112"/>
      <c r="P400" s="112"/>
      <c r="Q400" s="112"/>
      <c r="R400" s="112"/>
      <c r="S400" s="112"/>
      <c r="T400" s="112"/>
      <c r="U400" s="112"/>
      <c r="V400" s="112"/>
      <c r="W400" s="112"/>
      <c r="X400" s="112"/>
      <c r="Y400" s="112"/>
      <c r="Z400" s="112"/>
    </row>
    <row r="401" ht="15.75" customHeight="1">
      <c r="A401" s="112"/>
      <c r="B401" s="112"/>
      <c r="C401" s="112"/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</row>
    <row r="402" ht="15.75" customHeight="1">
      <c r="A402" s="112"/>
      <c r="B402" s="112"/>
      <c r="C402" s="112"/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</row>
    <row r="403" ht="15.75" customHeight="1">
      <c r="A403" s="112"/>
      <c r="B403" s="112"/>
      <c r="C403" s="112"/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12"/>
      <c r="P403" s="112"/>
      <c r="Q403" s="112"/>
      <c r="R403" s="112"/>
      <c r="S403" s="112"/>
      <c r="T403" s="112"/>
      <c r="U403" s="112"/>
      <c r="V403" s="112"/>
      <c r="W403" s="112"/>
      <c r="X403" s="112"/>
      <c r="Y403" s="112"/>
      <c r="Z403" s="112"/>
    </row>
    <row r="404" ht="15.75" customHeight="1">
      <c r="A404" s="112"/>
      <c r="B404" s="112"/>
      <c r="C404" s="112"/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  <c r="O404" s="112"/>
      <c r="P404" s="112"/>
      <c r="Q404" s="112"/>
      <c r="R404" s="112"/>
      <c r="S404" s="112"/>
      <c r="T404" s="112"/>
      <c r="U404" s="112"/>
      <c r="V404" s="112"/>
      <c r="W404" s="112"/>
      <c r="X404" s="112"/>
      <c r="Y404" s="112"/>
      <c r="Z404" s="112"/>
    </row>
    <row r="405" ht="15.75" customHeight="1">
      <c r="A405" s="112"/>
      <c r="B405" s="112"/>
      <c r="C405" s="112"/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  <c r="O405" s="112"/>
      <c r="P405" s="112"/>
      <c r="Q405" s="112"/>
      <c r="R405" s="112"/>
      <c r="S405" s="112"/>
      <c r="T405" s="112"/>
      <c r="U405" s="112"/>
      <c r="V405" s="112"/>
      <c r="W405" s="112"/>
      <c r="X405" s="112"/>
      <c r="Y405" s="112"/>
      <c r="Z405" s="112"/>
    </row>
    <row r="406" ht="15.75" customHeight="1">
      <c r="A406" s="112"/>
      <c r="B406" s="112"/>
      <c r="C406" s="112"/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  <c r="O406" s="112"/>
      <c r="P406" s="112"/>
      <c r="Q406" s="112"/>
      <c r="R406" s="112"/>
      <c r="S406" s="112"/>
      <c r="T406" s="112"/>
      <c r="U406" s="112"/>
      <c r="V406" s="112"/>
      <c r="W406" s="112"/>
      <c r="X406" s="112"/>
      <c r="Y406" s="112"/>
      <c r="Z406" s="112"/>
    </row>
    <row r="407" ht="15.75" customHeight="1">
      <c r="A407" s="112"/>
      <c r="B407" s="112"/>
      <c r="C407" s="112"/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  <c r="O407" s="112"/>
      <c r="P407" s="112"/>
      <c r="Q407" s="112"/>
      <c r="R407" s="112"/>
      <c r="S407" s="112"/>
      <c r="T407" s="112"/>
      <c r="U407" s="112"/>
      <c r="V407" s="112"/>
      <c r="W407" s="112"/>
      <c r="X407" s="112"/>
      <c r="Y407" s="112"/>
      <c r="Z407" s="112"/>
    </row>
    <row r="408" ht="15.75" customHeight="1">
      <c r="A408" s="112"/>
      <c r="B408" s="112"/>
      <c r="C408" s="112"/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  <c r="O408" s="112"/>
      <c r="P408" s="112"/>
      <c r="Q408" s="112"/>
      <c r="R408" s="112"/>
      <c r="S408" s="112"/>
      <c r="T408" s="112"/>
      <c r="U408" s="112"/>
      <c r="V408" s="112"/>
      <c r="W408" s="112"/>
      <c r="X408" s="112"/>
      <c r="Y408" s="112"/>
      <c r="Z408" s="112"/>
    </row>
    <row r="409" ht="15.75" customHeight="1">
      <c r="A409" s="112"/>
      <c r="B409" s="112"/>
      <c r="C409" s="112"/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  <c r="O409" s="112"/>
      <c r="P409" s="112"/>
      <c r="Q409" s="112"/>
      <c r="R409" s="112"/>
      <c r="S409" s="112"/>
      <c r="T409" s="112"/>
      <c r="U409" s="112"/>
      <c r="V409" s="112"/>
      <c r="W409" s="112"/>
      <c r="X409" s="112"/>
      <c r="Y409" s="112"/>
      <c r="Z409" s="112"/>
    </row>
    <row r="410" ht="15.75" customHeight="1">
      <c r="A410" s="112"/>
      <c r="B410" s="112"/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  <c r="O410" s="112"/>
      <c r="P410" s="112"/>
      <c r="Q410" s="112"/>
      <c r="R410" s="112"/>
      <c r="S410" s="112"/>
      <c r="T410" s="112"/>
      <c r="U410" s="112"/>
      <c r="V410" s="112"/>
      <c r="W410" s="112"/>
      <c r="X410" s="112"/>
      <c r="Y410" s="112"/>
      <c r="Z410" s="112"/>
    </row>
    <row r="411" ht="15.75" customHeight="1">
      <c r="A411" s="112"/>
      <c r="B411" s="112"/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  <c r="O411" s="112"/>
      <c r="P411" s="112"/>
      <c r="Q411" s="112"/>
      <c r="R411" s="112"/>
      <c r="S411" s="112"/>
      <c r="T411" s="112"/>
      <c r="U411" s="112"/>
      <c r="V411" s="112"/>
      <c r="W411" s="112"/>
      <c r="X411" s="112"/>
      <c r="Y411" s="112"/>
      <c r="Z411" s="112"/>
    </row>
    <row r="412" ht="15.75" customHeight="1">
      <c r="A412" s="112"/>
      <c r="B412" s="112"/>
      <c r="C412" s="112"/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</row>
    <row r="413" ht="15.75" customHeight="1">
      <c r="A413" s="112"/>
      <c r="B413" s="112"/>
      <c r="C413" s="112"/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</row>
    <row r="414" ht="15.75" customHeight="1">
      <c r="A414" s="112"/>
      <c r="B414" s="112"/>
      <c r="C414" s="112"/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</row>
    <row r="415" ht="15.75" customHeight="1">
      <c r="A415" s="112"/>
      <c r="B415" s="112"/>
      <c r="C415" s="112"/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</row>
    <row r="416" ht="15.75" customHeight="1">
      <c r="A416" s="112"/>
      <c r="B416" s="112"/>
      <c r="C416" s="112"/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</row>
    <row r="417" ht="15.75" customHeight="1">
      <c r="A417" s="112"/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</row>
    <row r="418" ht="15.75" customHeight="1">
      <c r="A418" s="112"/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  <c r="P418" s="112"/>
      <c r="Q418" s="112"/>
      <c r="R418" s="112"/>
      <c r="S418" s="112"/>
      <c r="T418" s="112"/>
      <c r="U418" s="112"/>
      <c r="V418" s="112"/>
      <c r="W418" s="112"/>
      <c r="X418" s="112"/>
      <c r="Y418" s="112"/>
      <c r="Z418" s="112"/>
    </row>
    <row r="419" ht="15.75" customHeight="1">
      <c r="A419" s="112"/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  <c r="P419" s="112"/>
      <c r="Q419" s="112"/>
      <c r="R419" s="112"/>
      <c r="S419" s="112"/>
      <c r="T419" s="112"/>
      <c r="U419" s="112"/>
      <c r="V419" s="112"/>
      <c r="W419" s="112"/>
      <c r="X419" s="112"/>
      <c r="Y419" s="112"/>
      <c r="Z419" s="112"/>
    </row>
    <row r="420" ht="15.75" customHeight="1">
      <c r="A420" s="112"/>
      <c r="B420" s="112"/>
      <c r="C420" s="112"/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</row>
    <row r="421" ht="15.75" customHeight="1">
      <c r="A421" s="112"/>
      <c r="B421" s="112"/>
      <c r="C421" s="112"/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  <c r="O421" s="112"/>
      <c r="P421" s="112"/>
      <c r="Q421" s="112"/>
      <c r="R421" s="112"/>
      <c r="S421" s="112"/>
      <c r="T421" s="112"/>
      <c r="U421" s="112"/>
      <c r="V421" s="112"/>
      <c r="W421" s="112"/>
      <c r="X421" s="112"/>
      <c r="Y421" s="112"/>
      <c r="Z421" s="112"/>
    </row>
    <row r="422" ht="15.75" customHeight="1">
      <c r="A422" s="112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</row>
    <row r="423" ht="15.75" customHeight="1">
      <c r="A423" s="112"/>
      <c r="B423" s="112"/>
      <c r="C423" s="112"/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</row>
    <row r="424" ht="15.75" customHeight="1">
      <c r="A424" s="112"/>
      <c r="B424" s="112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</row>
    <row r="425" ht="15.75" customHeight="1">
      <c r="A425" s="112"/>
      <c r="B425" s="112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</row>
    <row r="426" ht="15.75" customHeight="1">
      <c r="A426" s="112"/>
      <c r="B426" s="112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</row>
    <row r="427" ht="15.75" customHeight="1">
      <c r="A427" s="112"/>
      <c r="B427" s="112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</row>
    <row r="428" ht="15.75" customHeight="1">
      <c r="A428" s="112"/>
      <c r="B428" s="112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</row>
    <row r="429" ht="15.75" customHeight="1">
      <c r="A429" s="112"/>
      <c r="B429" s="112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</row>
    <row r="430" ht="15.75" customHeight="1">
      <c r="A430" s="112"/>
      <c r="B430" s="112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</row>
    <row r="431" ht="15.75" customHeight="1">
      <c r="A431" s="112"/>
      <c r="B431" s="112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</row>
    <row r="432" ht="15.75" customHeight="1">
      <c r="A432" s="112"/>
      <c r="B432" s="112"/>
      <c r="C432" s="112"/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  <c r="O432" s="112"/>
      <c r="P432" s="112"/>
      <c r="Q432" s="112"/>
      <c r="R432" s="112"/>
      <c r="S432" s="112"/>
      <c r="T432" s="112"/>
      <c r="U432" s="112"/>
      <c r="V432" s="112"/>
      <c r="W432" s="112"/>
      <c r="X432" s="112"/>
      <c r="Y432" s="112"/>
      <c r="Z432" s="112"/>
    </row>
    <row r="433" ht="15.75" customHeight="1">
      <c r="A433" s="112"/>
      <c r="B433" s="112"/>
      <c r="C433" s="112"/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  <c r="O433" s="112"/>
      <c r="P433" s="112"/>
      <c r="Q433" s="112"/>
      <c r="R433" s="112"/>
      <c r="S433" s="112"/>
      <c r="T433" s="112"/>
      <c r="U433" s="112"/>
      <c r="V433" s="112"/>
      <c r="W433" s="112"/>
      <c r="X433" s="112"/>
      <c r="Y433" s="112"/>
      <c r="Z433" s="112"/>
    </row>
    <row r="434" ht="15.75" customHeight="1">
      <c r="A434" s="112"/>
      <c r="B434" s="112"/>
      <c r="C434" s="112"/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  <c r="O434" s="112"/>
      <c r="P434" s="112"/>
      <c r="Q434" s="112"/>
      <c r="R434" s="112"/>
      <c r="S434" s="112"/>
      <c r="T434" s="112"/>
      <c r="U434" s="112"/>
      <c r="V434" s="112"/>
      <c r="W434" s="112"/>
      <c r="X434" s="112"/>
      <c r="Y434" s="112"/>
      <c r="Z434" s="112"/>
    </row>
    <row r="435" ht="15.75" customHeight="1">
      <c r="A435" s="112"/>
      <c r="B435" s="112"/>
      <c r="C435" s="112"/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  <c r="O435" s="112"/>
      <c r="P435" s="112"/>
      <c r="Q435" s="112"/>
      <c r="R435" s="112"/>
      <c r="S435" s="112"/>
      <c r="T435" s="112"/>
      <c r="U435" s="112"/>
      <c r="V435" s="112"/>
      <c r="W435" s="112"/>
      <c r="X435" s="112"/>
      <c r="Y435" s="112"/>
      <c r="Z435" s="112"/>
    </row>
    <row r="436" ht="15.75" customHeight="1">
      <c r="A436" s="112"/>
      <c r="B436" s="112"/>
      <c r="C436" s="112"/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</row>
    <row r="437" ht="15.75" customHeight="1">
      <c r="A437" s="112"/>
      <c r="B437" s="112"/>
      <c r="C437" s="112"/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  <c r="O437" s="112"/>
      <c r="P437" s="112"/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</row>
    <row r="438" ht="15.75" customHeight="1">
      <c r="A438" s="112"/>
      <c r="B438" s="112"/>
      <c r="C438" s="112"/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  <c r="O438" s="112"/>
      <c r="P438" s="112"/>
      <c r="Q438" s="112"/>
      <c r="R438" s="112"/>
      <c r="S438" s="112"/>
      <c r="T438" s="112"/>
      <c r="U438" s="112"/>
      <c r="V438" s="112"/>
      <c r="W438" s="112"/>
      <c r="X438" s="112"/>
      <c r="Y438" s="112"/>
      <c r="Z438" s="112"/>
    </row>
    <row r="439" ht="15.75" customHeight="1">
      <c r="A439" s="112"/>
      <c r="B439" s="112"/>
      <c r="C439" s="112"/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  <c r="O439" s="112"/>
      <c r="P439" s="112"/>
      <c r="Q439" s="112"/>
      <c r="R439" s="112"/>
      <c r="S439" s="112"/>
      <c r="T439" s="112"/>
      <c r="U439" s="112"/>
      <c r="V439" s="112"/>
      <c r="W439" s="112"/>
      <c r="X439" s="112"/>
      <c r="Y439" s="112"/>
      <c r="Z439" s="112"/>
    </row>
    <row r="440" ht="15.75" customHeight="1">
      <c r="A440" s="112"/>
      <c r="B440" s="112"/>
      <c r="C440" s="112"/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</row>
    <row r="441" ht="15.75" customHeight="1">
      <c r="A441" s="112"/>
      <c r="B441" s="112"/>
      <c r="C441" s="112"/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/>
      <c r="Z441" s="112"/>
    </row>
    <row r="442" ht="15.75" customHeight="1">
      <c r="A442" s="112"/>
      <c r="B442" s="112"/>
      <c r="C442" s="112"/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/>
      <c r="Z442" s="112"/>
    </row>
    <row r="443" ht="15.75" customHeight="1">
      <c r="A443" s="112"/>
      <c r="B443" s="112"/>
      <c r="C443" s="112"/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/>
      <c r="Z443" s="112"/>
    </row>
    <row r="444" ht="15.75" customHeight="1">
      <c r="A444" s="112"/>
      <c r="B444" s="112"/>
      <c r="C444" s="112"/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  <c r="O444" s="112"/>
      <c r="P444" s="112"/>
      <c r="Q444" s="112"/>
      <c r="R444" s="112"/>
      <c r="S444" s="112"/>
      <c r="T444" s="112"/>
      <c r="U444" s="112"/>
      <c r="V444" s="112"/>
      <c r="W444" s="112"/>
      <c r="X444" s="112"/>
      <c r="Y444" s="112"/>
      <c r="Z444" s="112"/>
    </row>
    <row r="445" ht="15.75" customHeight="1">
      <c r="A445" s="112"/>
      <c r="B445" s="112"/>
      <c r="C445" s="112"/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</row>
    <row r="446" ht="15.75" customHeight="1">
      <c r="A446" s="112"/>
      <c r="B446" s="112"/>
      <c r="C446" s="112"/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  <c r="O446" s="112"/>
      <c r="P446" s="112"/>
      <c r="Q446" s="112"/>
      <c r="R446" s="112"/>
      <c r="S446" s="112"/>
      <c r="T446" s="112"/>
      <c r="U446" s="112"/>
      <c r="V446" s="112"/>
      <c r="W446" s="112"/>
      <c r="X446" s="112"/>
      <c r="Y446" s="112"/>
      <c r="Z446" s="112"/>
    </row>
    <row r="447" ht="15.75" customHeight="1">
      <c r="A447" s="112"/>
      <c r="B447" s="112"/>
      <c r="C447" s="112"/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  <c r="O447" s="112"/>
      <c r="P447" s="112"/>
      <c r="Q447" s="112"/>
      <c r="R447" s="112"/>
      <c r="S447" s="112"/>
      <c r="T447" s="112"/>
      <c r="U447" s="112"/>
      <c r="V447" s="112"/>
      <c r="W447" s="112"/>
      <c r="X447" s="112"/>
      <c r="Y447" s="112"/>
      <c r="Z447" s="112"/>
    </row>
    <row r="448" ht="15.75" customHeight="1">
      <c r="A448" s="112"/>
      <c r="B448" s="112"/>
      <c r="C448" s="112"/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  <c r="O448" s="112"/>
      <c r="P448" s="112"/>
      <c r="Q448" s="112"/>
      <c r="R448" s="112"/>
      <c r="S448" s="112"/>
      <c r="T448" s="112"/>
      <c r="U448" s="112"/>
      <c r="V448" s="112"/>
      <c r="W448" s="112"/>
      <c r="X448" s="112"/>
      <c r="Y448" s="112"/>
      <c r="Z448" s="112"/>
    </row>
    <row r="449" ht="15.75" customHeight="1">
      <c r="A449" s="112"/>
      <c r="B449" s="112"/>
      <c r="C449" s="112"/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  <c r="O449" s="112"/>
      <c r="P449" s="112"/>
      <c r="Q449" s="112"/>
      <c r="R449" s="112"/>
      <c r="S449" s="112"/>
      <c r="T449" s="112"/>
      <c r="U449" s="112"/>
      <c r="V449" s="112"/>
      <c r="W449" s="112"/>
      <c r="X449" s="112"/>
      <c r="Y449" s="112"/>
      <c r="Z449" s="112"/>
    </row>
    <row r="450" ht="15.75" customHeight="1">
      <c r="A450" s="112"/>
      <c r="B450" s="112"/>
      <c r="C450" s="112"/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</row>
    <row r="451" ht="15.75" customHeight="1">
      <c r="A451" s="112"/>
      <c r="B451" s="112"/>
      <c r="C451" s="112"/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</row>
    <row r="452" ht="15.75" customHeight="1">
      <c r="A452" s="112"/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</row>
    <row r="453" ht="15.75" customHeight="1">
      <c r="A453" s="112"/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  <c r="P453" s="112"/>
      <c r="Q453" s="112"/>
      <c r="R453" s="112"/>
      <c r="S453" s="112"/>
      <c r="T453" s="112"/>
      <c r="U453" s="112"/>
      <c r="V453" s="112"/>
      <c r="W453" s="112"/>
      <c r="X453" s="112"/>
      <c r="Y453" s="112"/>
      <c r="Z453" s="112"/>
    </row>
    <row r="454" ht="15.75" customHeight="1">
      <c r="A454" s="112"/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</row>
    <row r="455" ht="15.75" customHeight="1">
      <c r="A455" s="112"/>
      <c r="B455" s="112"/>
      <c r="C455" s="112"/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</row>
    <row r="456" ht="15.75" customHeight="1">
      <c r="A456" s="112"/>
      <c r="B456" s="112"/>
      <c r="C456" s="112"/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  <c r="O456" s="112"/>
      <c r="P456" s="112"/>
      <c r="Q456" s="112"/>
      <c r="R456" s="112"/>
      <c r="S456" s="112"/>
      <c r="T456" s="112"/>
      <c r="U456" s="112"/>
      <c r="V456" s="112"/>
      <c r="W456" s="112"/>
      <c r="X456" s="112"/>
      <c r="Y456" s="112"/>
      <c r="Z456" s="112"/>
    </row>
    <row r="457" ht="15.75" customHeight="1">
      <c r="A457" s="112"/>
      <c r="B457" s="112"/>
      <c r="C457" s="112"/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</row>
    <row r="458" ht="15.75" customHeight="1">
      <c r="A458" s="112"/>
      <c r="B458" s="112"/>
      <c r="C458" s="112"/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  <c r="O458" s="112"/>
      <c r="P458" s="112"/>
      <c r="Q458" s="112"/>
      <c r="R458" s="112"/>
      <c r="S458" s="112"/>
      <c r="T458" s="112"/>
      <c r="U458" s="112"/>
      <c r="V458" s="112"/>
      <c r="W458" s="112"/>
      <c r="X458" s="112"/>
      <c r="Y458" s="112"/>
      <c r="Z458" s="112"/>
    </row>
    <row r="459" ht="15.75" customHeight="1">
      <c r="A459" s="112"/>
      <c r="B459" s="112"/>
      <c r="C459" s="112"/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/>
      <c r="U459" s="112"/>
      <c r="V459" s="112"/>
      <c r="W459" s="112"/>
      <c r="X459" s="112"/>
      <c r="Y459" s="112"/>
      <c r="Z459" s="112"/>
    </row>
    <row r="460" ht="15.75" customHeight="1">
      <c r="A460" s="112"/>
      <c r="B460" s="112"/>
      <c r="C460" s="112"/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  <c r="O460" s="112"/>
      <c r="P460" s="112"/>
      <c r="Q460" s="112"/>
      <c r="R460" s="112"/>
      <c r="S460" s="112"/>
      <c r="T460" s="112"/>
      <c r="U460" s="112"/>
      <c r="V460" s="112"/>
      <c r="W460" s="112"/>
      <c r="X460" s="112"/>
      <c r="Y460" s="112"/>
      <c r="Z460" s="112"/>
    </row>
    <row r="461" ht="15.75" customHeight="1">
      <c r="A461" s="112"/>
      <c r="B461" s="112"/>
      <c r="C461" s="112"/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</row>
    <row r="462" ht="15.75" customHeight="1">
      <c r="A462" s="112"/>
      <c r="B462" s="112"/>
      <c r="C462" s="112"/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</row>
    <row r="463" ht="15.75" customHeight="1">
      <c r="A463" s="112"/>
      <c r="B463" s="112"/>
      <c r="C463" s="112"/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</row>
    <row r="464" ht="15.75" customHeight="1">
      <c r="A464" s="112"/>
      <c r="B464" s="112"/>
      <c r="C464" s="112"/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/>
    </row>
    <row r="465" ht="15.75" customHeight="1">
      <c r="A465" s="112"/>
      <c r="B465" s="112"/>
      <c r="C465" s="112"/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  <c r="O465" s="112"/>
      <c r="P465" s="112"/>
      <c r="Q465" s="112"/>
      <c r="R465" s="112"/>
      <c r="S465" s="112"/>
      <c r="T465" s="112"/>
      <c r="U465" s="112"/>
      <c r="V465" s="112"/>
      <c r="W465" s="112"/>
      <c r="X465" s="112"/>
      <c r="Y465" s="112"/>
      <c r="Z465" s="112"/>
    </row>
    <row r="466" ht="15.75" customHeight="1">
      <c r="A466" s="112"/>
      <c r="B466" s="112"/>
      <c r="C466" s="112"/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  <c r="O466" s="112"/>
      <c r="P466" s="112"/>
      <c r="Q466" s="112"/>
      <c r="R466" s="112"/>
      <c r="S466" s="112"/>
      <c r="T466" s="112"/>
      <c r="U466" s="112"/>
      <c r="V466" s="112"/>
      <c r="W466" s="112"/>
      <c r="X466" s="112"/>
      <c r="Y466" s="112"/>
      <c r="Z466" s="112"/>
    </row>
    <row r="467" ht="15.75" customHeight="1">
      <c r="A467" s="112"/>
      <c r="B467" s="112"/>
      <c r="C467" s="112"/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  <c r="O467" s="112"/>
      <c r="P467" s="112"/>
      <c r="Q467" s="112"/>
      <c r="R467" s="112"/>
      <c r="S467" s="112"/>
      <c r="T467" s="112"/>
      <c r="U467" s="112"/>
      <c r="V467" s="112"/>
      <c r="W467" s="112"/>
      <c r="X467" s="112"/>
      <c r="Y467" s="112"/>
      <c r="Z467" s="112"/>
    </row>
    <row r="468" ht="15.75" customHeight="1">
      <c r="A468" s="112"/>
      <c r="B468" s="112"/>
      <c r="C468" s="112"/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/>
      <c r="W468" s="112"/>
      <c r="X468" s="112"/>
      <c r="Y468" s="112"/>
      <c r="Z468" s="112"/>
    </row>
    <row r="469" ht="15.75" customHeight="1">
      <c r="A469" s="112"/>
      <c r="B469" s="112"/>
      <c r="C469" s="112"/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/>
      <c r="S469" s="112"/>
      <c r="T469" s="112"/>
      <c r="U469" s="112"/>
      <c r="V469" s="112"/>
      <c r="W469" s="112"/>
      <c r="X469" s="112"/>
      <c r="Y469" s="112"/>
      <c r="Z469" s="112"/>
    </row>
    <row r="470" ht="15.75" customHeight="1">
      <c r="A470" s="112"/>
      <c r="B470" s="112"/>
      <c r="C470" s="112"/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  <c r="O470" s="112"/>
      <c r="P470" s="112"/>
      <c r="Q470" s="112"/>
      <c r="R470" s="112"/>
      <c r="S470" s="112"/>
      <c r="T470" s="112"/>
      <c r="U470" s="112"/>
      <c r="V470" s="112"/>
      <c r="W470" s="112"/>
      <c r="X470" s="112"/>
      <c r="Y470" s="112"/>
      <c r="Z470" s="112"/>
    </row>
    <row r="471" ht="15.75" customHeight="1">
      <c r="A471" s="112"/>
      <c r="B471" s="112"/>
      <c r="C471" s="112"/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  <c r="O471" s="112"/>
      <c r="P471" s="112"/>
      <c r="Q471" s="112"/>
      <c r="R471" s="112"/>
      <c r="S471" s="112"/>
      <c r="T471" s="112"/>
      <c r="U471" s="112"/>
      <c r="V471" s="112"/>
      <c r="W471" s="112"/>
      <c r="X471" s="112"/>
      <c r="Y471" s="112"/>
      <c r="Z471" s="112"/>
    </row>
    <row r="472" ht="15.75" customHeight="1">
      <c r="A472" s="112"/>
      <c r="B472" s="112"/>
      <c r="C472" s="112"/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  <c r="O472" s="112"/>
      <c r="P472" s="112"/>
      <c r="Q472" s="112"/>
      <c r="R472" s="112"/>
      <c r="S472" s="112"/>
      <c r="T472" s="112"/>
      <c r="U472" s="112"/>
      <c r="V472" s="112"/>
      <c r="W472" s="112"/>
      <c r="X472" s="112"/>
      <c r="Y472" s="112"/>
      <c r="Z472" s="112"/>
    </row>
    <row r="473" ht="15.75" customHeight="1">
      <c r="A473" s="112"/>
      <c r="B473" s="112"/>
      <c r="C473" s="112"/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  <c r="O473" s="112"/>
      <c r="P473" s="112"/>
      <c r="Q473" s="112"/>
      <c r="R473" s="112"/>
      <c r="S473" s="112"/>
      <c r="T473" s="112"/>
      <c r="U473" s="112"/>
      <c r="V473" s="112"/>
      <c r="W473" s="112"/>
      <c r="X473" s="112"/>
      <c r="Y473" s="112"/>
      <c r="Z473" s="112"/>
    </row>
    <row r="474" ht="15.75" customHeight="1">
      <c r="A474" s="112"/>
      <c r="B474" s="112"/>
      <c r="C474" s="112"/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</row>
    <row r="475" ht="15.75" customHeight="1">
      <c r="A475" s="112"/>
      <c r="B475" s="112"/>
      <c r="C475" s="112"/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  <c r="O475" s="112"/>
      <c r="P475" s="112"/>
      <c r="Q475" s="112"/>
      <c r="R475" s="112"/>
      <c r="S475" s="112"/>
      <c r="T475" s="112"/>
      <c r="U475" s="112"/>
      <c r="V475" s="112"/>
      <c r="W475" s="112"/>
      <c r="X475" s="112"/>
      <c r="Y475" s="112"/>
      <c r="Z475" s="112"/>
    </row>
    <row r="476" ht="15.75" customHeight="1">
      <c r="A476" s="112"/>
      <c r="B476" s="112"/>
      <c r="C476" s="112"/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  <c r="O476" s="112"/>
      <c r="P476" s="112"/>
      <c r="Q476" s="112"/>
      <c r="R476" s="112"/>
      <c r="S476" s="112"/>
      <c r="T476" s="112"/>
      <c r="U476" s="112"/>
      <c r="V476" s="112"/>
      <c r="W476" s="112"/>
      <c r="X476" s="112"/>
      <c r="Y476" s="112"/>
      <c r="Z476" s="112"/>
    </row>
    <row r="477" ht="15.75" customHeight="1">
      <c r="A477" s="112"/>
      <c r="B477" s="112"/>
      <c r="C477" s="112"/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  <c r="O477" s="112"/>
      <c r="P477" s="112"/>
      <c r="Q477" s="112"/>
      <c r="R477" s="112"/>
      <c r="S477" s="112"/>
      <c r="T477" s="112"/>
      <c r="U477" s="112"/>
      <c r="V477" s="112"/>
      <c r="W477" s="112"/>
      <c r="X477" s="112"/>
      <c r="Y477" s="112"/>
      <c r="Z477" s="112"/>
    </row>
    <row r="478" ht="15.75" customHeight="1">
      <c r="A478" s="112"/>
      <c r="B478" s="112"/>
      <c r="C478" s="112"/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  <c r="O478" s="112"/>
      <c r="P478" s="112"/>
      <c r="Q478" s="112"/>
      <c r="R478" s="112"/>
      <c r="S478" s="112"/>
      <c r="T478" s="112"/>
      <c r="U478" s="112"/>
      <c r="V478" s="112"/>
      <c r="W478" s="112"/>
      <c r="X478" s="112"/>
      <c r="Y478" s="112"/>
      <c r="Z478" s="112"/>
    </row>
    <row r="479" ht="15.75" customHeight="1">
      <c r="A479" s="112"/>
      <c r="B479" s="112"/>
      <c r="C479" s="112"/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  <c r="O479" s="112"/>
      <c r="P479" s="112"/>
      <c r="Q479" s="112"/>
      <c r="R479" s="112"/>
      <c r="S479" s="112"/>
      <c r="T479" s="112"/>
      <c r="U479" s="112"/>
      <c r="V479" s="112"/>
      <c r="W479" s="112"/>
      <c r="X479" s="112"/>
      <c r="Y479" s="112"/>
      <c r="Z479" s="112"/>
    </row>
    <row r="480" ht="15.75" customHeight="1">
      <c r="A480" s="112"/>
      <c r="B480" s="112"/>
      <c r="C480" s="112"/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  <c r="O480" s="112"/>
      <c r="P480" s="112"/>
      <c r="Q480" s="112"/>
      <c r="R480" s="112"/>
      <c r="S480" s="112"/>
      <c r="T480" s="112"/>
      <c r="U480" s="112"/>
      <c r="V480" s="112"/>
      <c r="W480" s="112"/>
      <c r="X480" s="112"/>
      <c r="Y480" s="112"/>
      <c r="Z480" s="112"/>
    </row>
    <row r="481" ht="15.75" customHeight="1">
      <c r="A481" s="112"/>
      <c r="B481" s="112"/>
      <c r="C481" s="112"/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</row>
    <row r="482" ht="15.75" customHeight="1">
      <c r="A482" s="112"/>
      <c r="B482" s="112"/>
      <c r="C482" s="112"/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  <c r="O482" s="112"/>
      <c r="P482" s="112"/>
      <c r="Q482" s="112"/>
      <c r="R482" s="112"/>
      <c r="S482" s="112"/>
      <c r="T482" s="112"/>
      <c r="U482" s="112"/>
      <c r="V482" s="112"/>
      <c r="W482" s="112"/>
      <c r="X482" s="112"/>
      <c r="Y482" s="112"/>
      <c r="Z482" s="112"/>
    </row>
    <row r="483" ht="15.75" customHeight="1">
      <c r="A483" s="112"/>
      <c r="B483" s="112"/>
      <c r="C483" s="112"/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  <c r="O483" s="112"/>
      <c r="P483" s="112"/>
      <c r="Q483" s="112"/>
      <c r="R483" s="112"/>
      <c r="S483" s="112"/>
      <c r="T483" s="112"/>
      <c r="U483" s="112"/>
      <c r="V483" s="112"/>
      <c r="W483" s="112"/>
      <c r="X483" s="112"/>
      <c r="Y483" s="112"/>
      <c r="Z483" s="112"/>
    </row>
    <row r="484" ht="15.75" customHeight="1">
      <c r="A484" s="112"/>
      <c r="B484" s="112"/>
      <c r="C484" s="112"/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  <c r="O484" s="112"/>
      <c r="P484" s="112"/>
      <c r="Q484" s="112"/>
      <c r="R484" s="112"/>
      <c r="S484" s="112"/>
      <c r="T484" s="112"/>
      <c r="U484" s="112"/>
      <c r="V484" s="112"/>
      <c r="W484" s="112"/>
      <c r="X484" s="112"/>
      <c r="Y484" s="112"/>
      <c r="Z484" s="112"/>
    </row>
    <row r="485" ht="15.75" customHeight="1">
      <c r="A485" s="112"/>
      <c r="B485" s="112"/>
      <c r="C485" s="112"/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  <c r="O485" s="112"/>
      <c r="P485" s="112"/>
      <c r="Q485" s="112"/>
      <c r="R485" s="112"/>
      <c r="S485" s="112"/>
      <c r="T485" s="112"/>
      <c r="U485" s="112"/>
      <c r="V485" s="112"/>
      <c r="W485" s="112"/>
      <c r="X485" s="112"/>
      <c r="Y485" s="112"/>
      <c r="Z485" s="112"/>
    </row>
    <row r="486" ht="15.75" customHeight="1">
      <c r="A486" s="112"/>
      <c r="B486" s="112"/>
      <c r="C486" s="112"/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  <c r="O486" s="112"/>
      <c r="P486" s="112"/>
      <c r="Q486" s="112"/>
      <c r="R486" s="112"/>
      <c r="S486" s="112"/>
      <c r="T486" s="112"/>
      <c r="U486" s="112"/>
      <c r="V486" s="112"/>
      <c r="W486" s="112"/>
      <c r="X486" s="112"/>
      <c r="Y486" s="112"/>
      <c r="Z486" s="112"/>
    </row>
    <row r="487" ht="15.75" customHeight="1">
      <c r="A487" s="112"/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  <c r="P487" s="112"/>
      <c r="Q487" s="112"/>
      <c r="R487" s="112"/>
      <c r="S487" s="112"/>
      <c r="T487" s="112"/>
      <c r="U487" s="112"/>
      <c r="V487" s="112"/>
      <c r="W487" s="112"/>
      <c r="X487" s="112"/>
      <c r="Y487" s="112"/>
      <c r="Z487" s="112"/>
    </row>
    <row r="488" ht="15.75" customHeight="1">
      <c r="A488" s="112"/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</row>
    <row r="489" ht="15.75" customHeight="1">
      <c r="A489" s="112"/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</row>
    <row r="490" ht="15.75" customHeight="1">
      <c r="A490" s="112"/>
      <c r="B490" s="112"/>
      <c r="C490" s="112"/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</row>
    <row r="491" ht="15.75" customHeight="1">
      <c r="A491" s="112"/>
      <c r="B491" s="112"/>
      <c r="C491" s="112"/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  <c r="O491" s="112"/>
      <c r="P491" s="112"/>
      <c r="Q491" s="112"/>
      <c r="R491" s="112"/>
      <c r="S491" s="112"/>
      <c r="T491" s="112"/>
      <c r="U491" s="112"/>
      <c r="V491" s="112"/>
      <c r="W491" s="112"/>
      <c r="X491" s="112"/>
      <c r="Y491" s="112"/>
      <c r="Z491" s="112"/>
    </row>
    <row r="492" ht="15.75" customHeight="1">
      <c r="A492" s="112"/>
      <c r="B492" s="112"/>
      <c r="C492" s="112"/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  <c r="O492" s="112"/>
      <c r="P492" s="112"/>
      <c r="Q492" s="112"/>
      <c r="R492" s="112"/>
      <c r="S492" s="112"/>
      <c r="T492" s="112"/>
      <c r="U492" s="112"/>
      <c r="V492" s="112"/>
      <c r="W492" s="112"/>
      <c r="X492" s="112"/>
      <c r="Y492" s="112"/>
      <c r="Z492" s="112"/>
    </row>
    <row r="493" ht="15.75" customHeight="1">
      <c r="A493" s="112"/>
      <c r="B493" s="112"/>
      <c r="C493" s="112"/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</row>
    <row r="494" ht="15.75" customHeight="1">
      <c r="A494" s="112"/>
      <c r="B494" s="112"/>
      <c r="C494" s="112"/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</row>
    <row r="495" ht="15.75" customHeight="1">
      <c r="A495" s="112"/>
      <c r="B495" s="112"/>
      <c r="C495" s="112"/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  <c r="O495" s="112"/>
      <c r="P495" s="112"/>
      <c r="Q495" s="112"/>
      <c r="R495" s="112"/>
      <c r="S495" s="112"/>
      <c r="T495" s="112"/>
      <c r="U495" s="112"/>
      <c r="V495" s="112"/>
      <c r="W495" s="112"/>
      <c r="X495" s="112"/>
      <c r="Y495" s="112"/>
      <c r="Z495" s="112"/>
    </row>
    <row r="496" ht="15.75" customHeight="1">
      <c r="A496" s="112"/>
      <c r="B496" s="112"/>
      <c r="C496" s="112"/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  <c r="O496" s="112"/>
      <c r="P496" s="112"/>
      <c r="Q496" s="112"/>
      <c r="R496" s="112"/>
      <c r="S496" s="112"/>
      <c r="T496" s="112"/>
      <c r="U496" s="112"/>
      <c r="V496" s="112"/>
      <c r="W496" s="112"/>
      <c r="X496" s="112"/>
      <c r="Y496" s="112"/>
      <c r="Z496" s="112"/>
    </row>
    <row r="497" ht="15.75" customHeight="1">
      <c r="A497" s="112"/>
      <c r="B497" s="112"/>
      <c r="C497" s="112"/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  <c r="O497" s="112"/>
      <c r="P497" s="112"/>
      <c r="Q497" s="112"/>
      <c r="R497" s="112"/>
      <c r="S497" s="112"/>
      <c r="T497" s="112"/>
      <c r="U497" s="112"/>
      <c r="V497" s="112"/>
      <c r="W497" s="112"/>
      <c r="X497" s="112"/>
      <c r="Y497" s="112"/>
      <c r="Z497" s="112"/>
    </row>
    <row r="498" ht="15.75" customHeight="1">
      <c r="A498" s="112"/>
      <c r="B498" s="112"/>
      <c r="C498" s="112"/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  <c r="O498" s="112"/>
      <c r="P498" s="112"/>
      <c r="Q498" s="112"/>
      <c r="R498" s="112"/>
      <c r="S498" s="112"/>
      <c r="T498" s="112"/>
      <c r="U498" s="112"/>
      <c r="V498" s="112"/>
      <c r="W498" s="112"/>
      <c r="X498" s="112"/>
      <c r="Y498" s="112"/>
      <c r="Z498" s="112"/>
    </row>
    <row r="499" ht="15.75" customHeight="1">
      <c r="A499" s="112"/>
      <c r="B499" s="112"/>
      <c r="C499" s="112"/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/>
      <c r="U499" s="112"/>
      <c r="V499" s="112"/>
      <c r="W499" s="112"/>
      <c r="X499" s="112"/>
      <c r="Y499" s="112"/>
      <c r="Z499" s="112"/>
    </row>
    <row r="500" ht="15.75" customHeight="1">
      <c r="A500" s="112"/>
      <c r="B500" s="112"/>
      <c r="C500" s="112"/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  <c r="O500" s="112"/>
      <c r="P500" s="112"/>
      <c r="Q500" s="112"/>
      <c r="R500" s="112"/>
      <c r="S500" s="112"/>
      <c r="T500" s="112"/>
      <c r="U500" s="112"/>
      <c r="V500" s="112"/>
      <c r="W500" s="112"/>
      <c r="X500" s="112"/>
      <c r="Y500" s="112"/>
      <c r="Z500" s="112"/>
    </row>
    <row r="501" ht="15.75" customHeight="1">
      <c r="A501" s="112"/>
      <c r="B501" s="112"/>
      <c r="C501" s="112"/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  <c r="O501" s="112"/>
      <c r="P501" s="112"/>
      <c r="Q501" s="112"/>
      <c r="R501" s="112"/>
      <c r="S501" s="112"/>
      <c r="T501" s="112"/>
      <c r="U501" s="112"/>
      <c r="V501" s="112"/>
      <c r="W501" s="112"/>
      <c r="X501" s="112"/>
      <c r="Y501" s="112"/>
      <c r="Z501" s="112"/>
    </row>
    <row r="502" ht="15.75" customHeight="1">
      <c r="A502" s="112"/>
      <c r="B502" s="112"/>
      <c r="C502" s="112"/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  <c r="O502" s="112"/>
      <c r="P502" s="112"/>
      <c r="Q502" s="112"/>
      <c r="R502" s="112"/>
      <c r="S502" s="112"/>
      <c r="T502" s="112"/>
      <c r="U502" s="112"/>
      <c r="V502" s="112"/>
      <c r="W502" s="112"/>
      <c r="X502" s="112"/>
      <c r="Y502" s="112"/>
      <c r="Z502" s="112"/>
    </row>
    <row r="503" ht="15.75" customHeight="1">
      <c r="A503" s="112"/>
      <c r="B503" s="112"/>
      <c r="C503" s="112"/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/>
    </row>
    <row r="504" ht="15.75" customHeight="1">
      <c r="A504" s="112"/>
      <c r="B504" s="112"/>
      <c r="C504" s="112"/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  <c r="O504" s="112"/>
      <c r="P504" s="112"/>
      <c r="Q504" s="112"/>
      <c r="R504" s="112"/>
      <c r="S504" s="112"/>
      <c r="T504" s="112"/>
      <c r="U504" s="112"/>
      <c r="V504" s="112"/>
      <c r="W504" s="112"/>
      <c r="X504" s="112"/>
      <c r="Y504" s="112"/>
      <c r="Z504" s="112"/>
    </row>
    <row r="505" ht="15.75" customHeight="1">
      <c r="A505" s="112"/>
      <c r="B505" s="112"/>
      <c r="C505" s="112"/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</row>
    <row r="506" ht="15.75" customHeight="1">
      <c r="A506" s="112"/>
      <c r="B506" s="112"/>
      <c r="C506" s="112"/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  <c r="O506" s="112"/>
      <c r="P506" s="112"/>
      <c r="Q506" s="112"/>
      <c r="R506" s="112"/>
      <c r="S506" s="112"/>
      <c r="T506" s="112"/>
      <c r="U506" s="112"/>
      <c r="V506" s="112"/>
      <c r="W506" s="112"/>
      <c r="X506" s="112"/>
      <c r="Y506" s="112"/>
      <c r="Z506" s="112"/>
    </row>
    <row r="507" ht="15.75" customHeight="1">
      <c r="A507" s="112"/>
      <c r="B507" s="112"/>
      <c r="C507" s="112"/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  <c r="O507" s="112"/>
      <c r="P507" s="112"/>
      <c r="Q507" s="112"/>
      <c r="R507" s="112"/>
      <c r="S507" s="112"/>
      <c r="T507" s="112"/>
      <c r="U507" s="112"/>
      <c r="V507" s="112"/>
      <c r="W507" s="112"/>
      <c r="X507" s="112"/>
      <c r="Y507" s="112"/>
      <c r="Z507" s="112"/>
    </row>
    <row r="508" ht="15.75" customHeight="1">
      <c r="A508" s="112"/>
      <c r="B508" s="112"/>
      <c r="C508" s="112"/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  <c r="O508" s="112"/>
      <c r="P508" s="112"/>
      <c r="Q508" s="112"/>
      <c r="R508" s="112"/>
      <c r="S508" s="112"/>
      <c r="T508" s="112"/>
      <c r="U508" s="112"/>
      <c r="V508" s="112"/>
      <c r="W508" s="112"/>
      <c r="X508" s="112"/>
      <c r="Y508" s="112"/>
      <c r="Z508" s="112"/>
    </row>
    <row r="509" ht="15.75" customHeight="1">
      <c r="A509" s="112"/>
      <c r="B509" s="112"/>
      <c r="C509" s="112"/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  <c r="O509" s="112"/>
      <c r="P509" s="112"/>
      <c r="Q509" s="112"/>
      <c r="R509" s="112"/>
      <c r="S509" s="112"/>
      <c r="T509" s="112"/>
      <c r="U509" s="112"/>
      <c r="V509" s="112"/>
      <c r="W509" s="112"/>
      <c r="X509" s="112"/>
      <c r="Y509" s="112"/>
      <c r="Z509" s="112"/>
    </row>
    <row r="510" ht="15.75" customHeight="1">
      <c r="A510" s="112"/>
      <c r="B510" s="112"/>
      <c r="C510" s="112"/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  <c r="O510" s="112"/>
      <c r="P510" s="112"/>
      <c r="Q510" s="112"/>
      <c r="R510" s="112"/>
      <c r="S510" s="112"/>
      <c r="T510" s="112"/>
      <c r="U510" s="112"/>
      <c r="V510" s="112"/>
      <c r="W510" s="112"/>
      <c r="X510" s="112"/>
      <c r="Y510" s="112"/>
      <c r="Z510" s="112"/>
    </row>
    <row r="511" ht="15.75" customHeight="1">
      <c r="A511" s="112"/>
      <c r="B511" s="112"/>
      <c r="C511" s="112"/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  <c r="O511" s="112"/>
      <c r="P511" s="112"/>
      <c r="Q511" s="112"/>
      <c r="R511" s="112"/>
      <c r="S511" s="112"/>
      <c r="T511" s="112"/>
      <c r="U511" s="112"/>
      <c r="V511" s="112"/>
      <c r="W511" s="112"/>
      <c r="X511" s="112"/>
      <c r="Y511" s="112"/>
      <c r="Z511" s="112"/>
    </row>
    <row r="512" ht="15.75" customHeight="1">
      <c r="A512" s="112"/>
      <c r="B512" s="112"/>
      <c r="C512" s="112"/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</row>
    <row r="513" ht="15.75" customHeight="1">
      <c r="A513" s="112"/>
      <c r="B513" s="112"/>
      <c r="C513" s="112"/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  <c r="O513" s="112"/>
      <c r="P513" s="112"/>
      <c r="Q513" s="112"/>
      <c r="R513" s="112"/>
      <c r="S513" s="112"/>
      <c r="T513" s="112"/>
      <c r="U513" s="112"/>
      <c r="V513" s="112"/>
      <c r="W513" s="112"/>
      <c r="X513" s="112"/>
      <c r="Y513" s="112"/>
      <c r="Z513" s="112"/>
    </row>
    <row r="514" ht="15.75" customHeight="1">
      <c r="A514" s="112"/>
      <c r="B514" s="112"/>
      <c r="C514" s="112"/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</row>
    <row r="515" ht="15.75" customHeight="1">
      <c r="A515" s="112"/>
      <c r="B515" s="112"/>
      <c r="C515" s="112"/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  <c r="O515" s="112"/>
      <c r="P515" s="112"/>
      <c r="Q515" s="112"/>
      <c r="R515" s="112"/>
      <c r="S515" s="112"/>
      <c r="T515" s="112"/>
      <c r="U515" s="112"/>
      <c r="V515" s="112"/>
      <c r="W515" s="112"/>
      <c r="X515" s="112"/>
      <c r="Y515" s="112"/>
      <c r="Z515" s="112"/>
    </row>
    <row r="516" ht="15.75" customHeight="1">
      <c r="A516" s="112"/>
      <c r="B516" s="112"/>
      <c r="C516" s="112"/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</row>
    <row r="517" ht="15.75" customHeight="1">
      <c r="A517" s="112"/>
      <c r="B517" s="112"/>
      <c r="C517" s="112"/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  <c r="O517" s="112"/>
      <c r="P517" s="112"/>
      <c r="Q517" s="112"/>
      <c r="R517" s="112"/>
      <c r="S517" s="112"/>
      <c r="T517" s="112"/>
      <c r="U517" s="112"/>
      <c r="V517" s="112"/>
      <c r="W517" s="112"/>
      <c r="X517" s="112"/>
      <c r="Y517" s="112"/>
      <c r="Z517" s="112"/>
    </row>
    <row r="518" ht="15.75" customHeight="1">
      <c r="A518" s="112"/>
      <c r="B518" s="112"/>
      <c r="C518" s="112"/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  <c r="O518" s="112"/>
      <c r="P518" s="112"/>
      <c r="Q518" s="112"/>
      <c r="R518" s="112"/>
      <c r="S518" s="112"/>
      <c r="T518" s="112"/>
      <c r="U518" s="112"/>
      <c r="V518" s="112"/>
      <c r="W518" s="112"/>
      <c r="X518" s="112"/>
      <c r="Y518" s="112"/>
      <c r="Z518" s="112"/>
    </row>
    <row r="519" ht="15.75" customHeight="1">
      <c r="A519" s="112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  <c r="O519" s="112"/>
      <c r="P519" s="112"/>
      <c r="Q519" s="112"/>
      <c r="R519" s="112"/>
      <c r="S519" s="112"/>
      <c r="T519" s="112"/>
      <c r="U519" s="112"/>
      <c r="V519" s="112"/>
      <c r="W519" s="112"/>
      <c r="X519" s="112"/>
      <c r="Y519" s="112"/>
      <c r="Z519" s="112"/>
    </row>
    <row r="520" ht="15.75" customHeight="1">
      <c r="A520" s="112"/>
      <c r="B520" s="112"/>
      <c r="C520" s="112"/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  <c r="O520" s="112"/>
      <c r="P520" s="112"/>
      <c r="Q520" s="112"/>
      <c r="R520" s="112"/>
      <c r="S520" s="112"/>
      <c r="T520" s="112"/>
      <c r="U520" s="112"/>
      <c r="V520" s="112"/>
      <c r="W520" s="112"/>
      <c r="X520" s="112"/>
      <c r="Y520" s="112"/>
      <c r="Z520" s="112"/>
    </row>
    <row r="521" ht="15.75" customHeight="1">
      <c r="A521" s="112"/>
      <c r="B521" s="112"/>
      <c r="C521" s="112"/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  <c r="O521" s="112"/>
      <c r="P521" s="112"/>
      <c r="Q521" s="112"/>
      <c r="R521" s="112"/>
      <c r="S521" s="112"/>
      <c r="T521" s="112"/>
      <c r="U521" s="112"/>
      <c r="V521" s="112"/>
      <c r="W521" s="112"/>
      <c r="X521" s="112"/>
      <c r="Y521" s="112"/>
      <c r="Z521" s="112"/>
    </row>
    <row r="522" ht="15.75" customHeight="1">
      <c r="A522" s="112"/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  <c r="P522" s="112"/>
      <c r="Q522" s="112"/>
      <c r="R522" s="112"/>
      <c r="S522" s="112"/>
      <c r="T522" s="112"/>
      <c r="U522" s="112"/>
      <c r="V522" s="112"/>
      <c r="W522" s="112"/>
      <c r="X522" s="112"/>
      <c r="Y522" s="112"/>
      <c r="Z522" s="112"/>
    </row>
    <row r="523" ht="15.75" customHeight="1">
      <c r="A523" s="112"/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</row>
    <row r="524" ht="15.75" customHeight="1">
      <c r="A524" s="112"/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  <c r="P524" s="112"/>
      <c r="Q524" s="112"/>
      <c r="R524" s="112"/>
      <c r="S524" s="112"/>
      <c r="T524" s="112"/>
      <c r="U524" s="112"/>
      <c r="V524" s="112"/>
      <c r="W524" s="112"/>
      <c r="X524" s="112"/>
      <c r="Y524" s="112"/>
      <c r="Z524" s="112"/>
    </row>
    <row r="525" ht="15.75" customHeight="1">
      <c r="A525" s="112"/>
      <c r="B525" s="112"/>
      <c r="C525" s="112"/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  <c r="O525" s="112"/>
      <c r="P525" s="112"/>
      <c r="Q525" s="112"/>
      <c r="R525" s="112"/>
      <c r="S525" s="112"/>
      <c r="T525" s="112"/>
      <c r="U525" s="112"/>
      <c r="V525" s="112"/>
      <c r="W525" s="112"/>
      <c r="X525" s="112"/>
      <c r="Y525" s="112"/>
      <c r="Z525" s="112"/>
    </row>
    <row r="526" ht="15.75" customHeight="1">
      <c r="A526" s="112"/>
      <c r="B526" s="112"/>
      <c r="C526" s="112"/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  <c r="O526" s="112"/>
      <c r="P526" s="112"/>
      <c r="Q526" s="112"/>
      <c r="R526" s="112"/>
      <c r="S526" s="112"/>
      <c r="T526" s="112"/>
      <c r="U526" s="112"/>
      <c r="V526" s="112"/>
      <c r="W526" s="112"/>
      <c r="X526" s="112"/>
      <c r="Y526" s="112"/>
      <c r="Z526" s="112"/>
    </row>
    <row r="527" ht="15.75" customHeight="1">
      <c r="A527" s="112"/>
      <c r="B527" s="112"/>
      <c r="C527" s="112"/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  <c r="O527" s="112"/>
      <c r="P527" s="112"/>
      <c r="Q527" s="112"/>
      <c r="R527" s="112"/>
      <c r="S527" s="112"/>
      <c r="T527" s="112"/>
      <c r="U527" s="112"/>
      <c r="V527" s="112"/>
      <c r="W527" s="112"/>
      <c r="X527" s="112"/>
      <c r="Y527" s="112"/>
      <c r="Z527" s="112"/>
    </row>
    <row r="528" ht="15.75" customHeight="1">
      <c r="A528" s="112"/>
      <c r="B528" s="112"/>
      <c r="C528" s="112"/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  <c r="O528" s="112"/>
      <c r="P528" s="112"/>
      <c r="Q528" s="112"/>
      <c r="R528" s="112"/>
      <c r="S528" s="112"/>
      <c r="T528" s="112"/>
      <c r="U528" s="112"/>
      <c r="V528" s="112"/>
      <c r="W528" s="112"/>
      <c r="X528" s="112"/>
      <c r="Y528" s="112"/>
      <c r="Z528" s="112"/>
    </row>
    <row r="529" ht="15.75" customHeight="1">
      <c r="A529" s="112"/>
      <c r="B529" s="112"/>
      <c r="C529" s="112"/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  <c r="O529" s="112"/>
      <c r="P529" s="112"/>
      <c r="Q529" s="112"/>
      <c r="R529" s="112"/>
      <c r="S529" s="112"/>
      <c r="T529" s="112"/>
      <c r="U529" s="112"/>
      <c r="V529" s="112"/>
      <c r="W529" s="112"/>
      <c r="X529" s="112"/>
      <c r="Y529" s="112"/>
      <c r="Z529" s="112"/>
    </row>
    <row r="530" ht="15.75" customHeight="1">
      <c r="A530" s="112"/>
      <c r="B530" s="112"/>
      <c r="C530" s="112"/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  <c r="O530" s="112"/>
      <c r="P530" s="112"/>
      <c r="Q530" s="112"/>
      <c r="R530" s="112"/>
      <c r="S530" s="112"/>
      <c r="T530" s="112"/>
      <c r="U530" s="112"/>
      <c r="V530" s="112"/>
      <c r="W530" s="112"/>
      <c r="X530" s="112"/>
      <c r="Y530" s="112"/>
      <c r="Z530" s="112"/>
    </row>
    <row r="531" ht="15.75" customHeight="1">
      <c r="A531" s="112"/>
      <c r="B531" s="112"/>
      <c r="C531" s="112"/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  <c r="O531" s="112"/>
      <c r="P531" s="112"/>
      <c r="Q531" s="112"/>
      <c r="R531" s="112"/>
      <c r="S531" s="112"/>
      <c r="T531" s="112"/>
      <c r="U531" s="112"/>
      <c r="V531" s="112"/>
      <c r="W531" s="112"/>
      <c r="X531" s="112"/>
      <c r="Y531" s="112"/>
      <c r="Z531" s="112"/>
    </row>
    <row r="532" ht="15.75" customHeight="1">
      <c r="A532" s="112"/>
      <c r="B532" s="112"/>
      <c r="C532" s="112"/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  <c r="O532" s="112"/>
      <c r="P532" s="112"/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</row>
    <row r="533" ht="15.75" customHeight="1">
      <c r="A533" s="112"/>
      <c r="B533" s="112"/>
      <c r="C533" s="112"/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/>
    </row>
    <row r="534" ht="15.75" customHeight="1">
      <c r="A534" s="112"/>
      <c r="B534" s="112"/>
      <c r="C534" s="112"/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</row>
    <row r="535" ht="15.75" customHeight="1">
      <c r="A535" s="112"/>
      <c r="B535" s="112"/>
      <c r="C535" s="112"/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  <c r="O535" s="112"/>
      <c r="P535" s="112"/>
      <c r="Q535" s="112"/>
      <c r="R535" s="112"/>
      <c r="S535" s="112"/>
      <c r="T535" s="112"/>
      <c r="U535" s="112"/>
      <c r="V535" s="112"/>
      <c r="W535" s="112"/>
      <c r="X535" s="112"/>
      <c r="Y535" s="112"/>
      <c r="Z535" s="112"/>
    </row>
    <row r="536" ht="15.75" customHeight="1">
      <c r="A536" s="112"/>
      <c r="B536" s="112"/>
      <c r="C536" s="112"/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  <c r="O536" s="112"/>
      <c r="P536" s="112"/>
      <c r="Q536" s="112"/>
      <c r="R536" s="112"/>
      <c r="S536" s="112"/>
      <c r="T536" s="112"/>
      <c r="U536" s="112"/>
      <c r="V536" s="112"/>
      <c r="W536" s="112"/>
      <c r="X536" s="112"/>
      <c r="Y536" s="112"/>
      <c r="Z536" s="112"/>
    </row>
    <row r="537" ht="15.75" customHeight="1">
      <c r="A537" s="112"/>
      <c r="B537" s="112"/>
      <c r="C537" s="112"/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  <c r="O537" s="112"/>
      <c r="P537" s="112"/>
      <c r="Q537" s="112"/>
      <c r="R537" s="112"/>
      <c r="S537" s="112"/>
      <c r="T537" s="112"/>
      <c r="U537" s="112"/>
      <c r="V537" s="112"/>
      <c r="W537" s="112"/>
      <c r="X537" s="112"/>
      <c r="Y537" s="112"/>
      <c r="Z537" s="112"/>
    </row>
    <row r="538" ht="15.75" customHeight="1">
      <c r="A538" s="112"/>
      <c r="B538" s="112"/>
      <c r="C538" s="112"/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  <c r="O538" s="112"/>
      <c r="P538" s="112"/>
      <c r="Q538" s="112"/>
      <c r="R538" s="112"/>
      <c r="S538" s="112"/>
      <c r="T538" s="112"/>
      <c r="U538" s="112"/>
      <c r="V538" s="112"/>
      <c r="W538" s="112"/>
      <c r="X538" s="112"/>
      <c r="Y538" s="112"/>
      <c r="Z538" s="112"/>
    </row>
    <row r="539" ht="15.75" customHeight="1">
      <c r="A539" s="112"/>
      <c r="B539" s="112"/>
      <c r="C539" s="112"/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/>
      <c r="Z539" s="112"/>
    </row>
    <row r="540" ht="15.75" customHeight="1">
      <c r="A540" s="112"/>
      <c r="B540" s="112"/>
      <c r="C540" s="112"/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  <c r="O540" s="112"/>
      <c r="P540" s="112"/>
      <c r="Q540" s="112"/>
      <c r="R540" s="112"/>
      <c r="S540" s="112"/>
      <c r="T540" s="112"/>
      <c r="U540" s="112"/>
      <c r="V540" s="112"/>
      <c r="W540" s="112"/>
      <c r="X540" s="112"/>
      <c r="Y540" s="112"/>
      <c r="Z540" s="112"/>
    </row>
    <row r="541" ht="15.75" customHeight="1">
      <c r="A541" s="112"/>
      <c r="B541" s="112"/>
      <c r="C541" s="112"/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  <c r="O541" s="112"/>
      <c r="P541" s="112"/>
      <c r="Q541" s="112"/>
      <c r="R541" s="112"/>
      <c r="S541" s="112"/>
      <c r="T541" s="112"/>
      <c r="U541" s="112"/>
      <c r="V541" s="112"/>
      <c r="W541" s="112"/>
      <c r="X541" s="112"/>
      <c r="Y541" s="112"/>
      <c r="Z541" s="112"/>
    </row>
    <row r="542" ht="15.75" customHeight="1">
      <c r="A542" s="112"/>
      <c r="B542" s="112"/>
      <c r="C542" s="112"/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</row>
    <row r="543" ht="15.75" customHeight="1">
      <c r="A543" s="112"/>
      <c r="B543" s="112"/>
      <c r="C543" s="112"/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  <c r="O543" s="112"/>
      <c r="P543" s="112"/>
      <c r="Q543" s="112"/>
      <c r="R543" s="112"/>
      <c r="S543" s="112"/>
      <c r="T543" s="112"/>
      <c r="U543" s="112"/>
      <c r="V543" s="112"/>
      <c r="W543" s="112"/>
      <c r="X543" s="112"/>
      <c r="Y543" s="112"/>
      <c r="Z543" s="112"/>
    </row>
    <row r="544" ht="15.75" customHeight="1">
      <c r="A544" s="112"/>
      <c r="B544" s="112"/>
      <c r="C544" s="112"/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</row>
    <row r="545" ht="15.75" customHeight="1">
      <c r="A545" s="112"/>
      <c r="B545" s="112"/>
      <c r="C545" s="112"/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</row>
    <row r="546" ht="15.75" customHeight="1">
      <c r="A546" s="112"/>
      <c r="B546" s="112"/>
      <c r="C546" s="112"/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  <c r="O546" s="112"/>
      <c r="P546" s="112"/>
      <c r="Q546" s="112"/>
      <c r="R546" s="112"/>
      <c r="S546" s="112"/>
      <c r="T546" s="112"/>
      <c r="U546" s="112"/>
      <c r="V546" s="112"/>
      <c r="W546" s="112"/>
      <c r="X546" s="112"/>
      <c r="Y546" s="112"/>
      <c r="Z546" s="112"/>
    </row>
    <row r="547" ht="15.75" customHeight="1">
      <c r="A547" s="112"/>
      <c r="B547" s="112"/>
      <c r="C547" s="112"/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  <c r="O547" s="112"/>
      <c r="P547" s="112"/>
      <c r="Q547" s="112"/>
      <c r="R547" s="112"/>
      <c r="S547" s="112"/>
      <c r="T547" s="112"/>
      <c r="U547" s="112"/>
      <c r="V547" s="112"/>
      <c r="W547" s="112"/>
      <c r="X547" s="112"/>
      <c r="Y547" s="112"/>
      <c r="Z547" s="112"/>
    </row>
    <row r="548" ht="15.75" customHeight="1">
      <c r="A548" s="112"/>
      <c r="B548" s="112"/>
      <c r="C548" s="112"/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  <c r="O548" s="112"/>
      <c r="P548" s="112"/>
      <c r="Q548" s="112"/>
      <c r="R548" s="112"/>
      <c r="S548" s="112"/>
      <c r="T548" s="112"/>
      <c r="U548" s="112"/>
      <c r="V548" s="112"/>
      <c r="W548" s="112"/>
      <c r="X548" s="112"/>
      <c r="Y548" s="112"/>
      <c r="Z548" s="112"/>
    </row>
    <row r="549" ht="15.75" customHeight="1">
      <c r="A549" s="112"/>
      <c r="B549" s="112"/>
      <c r="C549" s="112"/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  <c r="O549" s="112"/>
      <c r="P549" s="112"/>
      <c r="Q549" s="112"/>
      <c r="R549" s="112"/>
      <c r="S549" s="112"/>
      <c r="T549" s="112"/>
      <c r="U549" s="112"/>
      <c r="V549" s="112"/>
      <c r="W549" s="112"/>
      <c r="X549" s="112"/>
      <c r="Y549" s="112"/>
      <c r="Z549" s="112"/>
    </row>
    <row r="550" ht="15.75" customHeight="1">
      <c r="A550" s="112"/>
      <c r="B550" s="112"/>
      <c r="C550" s="112"/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</row>
    <row r="551" ht="15.75" customHeight="1">
      <c r="A551" s="112"/>
      <c r="B551" s="112"/>
      <c r="C551" s="112"/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</row>
    <row r="552" ht="15.75" customHeight="1">
      <c r="A552" s="112"/>
      <c r="B552" s="112"/>
      <c r="C552" s="112"/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</row>
    <row r="553" ht="15.75" customHeight="1">
      <c r="A553" s="112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  <c r="O553" s="112"/>
      <c r="P553" s="112"/>
      <c r="Q553" s="112"/>
      <c r="R553" s="112"/>
      <c r="S553" s="112"/>
      <c r="T553" s="112"/>
      <c r="U553" s="112"/>
      <c r="V553" s="112"/>
      <c r="W553" s="112"/>
      <c r="X553" s="112"/>
      <c r="Y553" s="112"/>
      <c r="Z553" s="112"/>
    </row>
    <row r="554" ht="15.75" customHeight="1">
      <c r="A554" s="112"/>
      <c r="B554" s="112"/>
      <c r="C554" s="112"/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  <c r="O554" s="112"/>
      <c r="P554" s="112"/>
      <c r="Q554" s="112"/>
      <c r="R554" s="112"/>
      <c r="S554" s="112"/>
      <c r="T554" s="112"/>
      <c r="U554" s="112"/>
      <c r="V554" s="112"/>
      <c r="W554" s="112"/>
      <c r="X554" s="112"/>
      <c r="Y554" s="112"/>
      <c r="Z554" s="112"/>
    </row>
    <row r="555" ht="15.75" customHeight="1">
      <c r="A555" s="112"/>
      <c r="B555" s="112"/>
      <c r="C555" s="112"/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/>
      <c r="U555" s="112"/>
      <c r="V555" s="112"/>
      <c r="W555" s="112"/>
      <c r="X555" s="112"/>
      <c r="Y555" s="112"/>
      <c r="Z555" s="112"/>
    </row>
    <row r="556" ht="15.75" customHeight="1">
      <c r="A556" s="112"/>
      <c r="B556" s="112"/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</row>
    <row r="557" ht="15.75" customHeight="1">
      <c r="A557" s="112"/>
      <c r="B557" s="112"/>
      <c r="C557" s="112"/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/>
      <c r="W557" s="112"/>
      <c r="X557" s="112"/>
      <c r="Y557" s="112"/>
      <c r="Z557" s="112"/>
    </row>
    <row r="558" ht="15.75" customHeight="1">
      <c r="A558" s="112"/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</row>
    <row r="559" ht="15.75" customHeight="1">
      <c r="A559" s="112"/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</row>
    <row r="560" ht="15.75" customHeight="1">
      <c r="A560" s="112"/>
      <c r="B560" s="112"/>
      <c r="C560" s="112"/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  <c r="O560" s="112"/>
      <c r="P560" s="112"/>
      <c r="Q560" s="112"/>
      <c r="R560" s="112"/>
      <c r="S560" s="112"/>
      <c r="T560" s="112"/>
      <c r="U560" s="112"/>
      <c r="V560" s="112"/>
      <c r="W560" s="112"/>
      <c r="X560" s="112"/>
      <c r="Y560" s="112"/>
      <c r="Z560" s="112"/>
    </row>
    <row r="561" ht="15.75" customHeight="1">
      <c r="A561" s="112"/>
      <c r="B561" s="112"/>
      <c r="C561" s="112"/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  <c r="O561" s="112"/>
      <c r="P561" s="112"/>
      <c r="Q561" s="112"/>
      <c r="R561" s="112"/>
      <c r="S561" s="112"/>
      <c r="T561" s="112"/>
      <c r="U561" s="112"/>
      <c r="V561" s="112"/>
      <c r="W561" s="112"/>
      <c r="X561" s="112"/>
      <c r="Y561" s="112"/>
      <c r="Z561" s="112"/>
    </row>
    <row r="562" ht="15.75" customHeight="1">
      <c r="A562" s="112"/>
      <c r="B562" s="112"/>
      <c r="C562" s="112"/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</row>
    <row r="563" ht="15.75" customHeight="1">
      <c r="A563" s="112"/>
      <c r="B563" s="112"/>
      <c r="C563" s="112"/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  <c r="O563" s="112"/>
      <c r="P563" s="112"/>
      <c r="Q563" s="112"/>
      <c r="R563" s="112"/>
      <c r="S563" s="112"/>
      <c r="T563" s="112"/>
      <c r="U563" s="112"/>
      <c r="V563" s="112"/>
      <c r="W563" s="112"/>
      <c r="X563" s="112"/>
      <c r="Y563" s="112"/>
      <c r="Z563" s="112"/>
    </row>
    <row r="564" ht="15.75" customHeight="1">
      <c r="A564" s="112"/>
      <c r="B564" s="112"/>
      <c r="C564" s="112"/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  <c r="O564" s="112"/>
      <c r="P564" s="112"/>
      <c r="Q564" s="112"/>
      <c r="R564" s="112"/>
      <c r="S564" s="112"/>
      <c r="T564" s="112"/>
      <c r="U564" s="112"/>
      <c r="V564" s="112"/>
      <c r="W564" s="112"/>
      <c r="X564" s="112"/>
      <c r="Y564" s="112"/>
      <c r="Z564" s="112"/>
    </row>
    <row r="565" ht="15.75" customHeight="1">
      <c r="A565" s="112"/>
      <c r="B565" s="112"/>
      <c r="C565" s="112"/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  <c r="O565" s="112"/>
      <c r="P565" s="112"/>
      <c r="Q565" s="112"/>
      <c r="R565" s="112"/>
      <c r="S565" s="112"/>
      <c r="T565" s="112"/>
      <c r="U565" s="112"/>
      <c r="V565" s="112"/>
      <c r="W565" s="112"/>
      <c r="X565" s="112"/>
      <c r="Y565" s="112"/>
      <c r="Z565" s="112"/>
    </row>
    <row r="566" ht="15.75" customHeight="1">
      <c r="A566" s="112"/>
      <c r="B566" s="112"/>
      <c r="C566" s="112"/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</row>
    <row r="567" ht="15.75" customHeight="1">
      <c r="A567" s="112"/>
      <c r="B567" s="112"/>
      <c r="C567" s="112"/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</row>
    <row r="568" ht="15.75" customHeight="1">
      <c r="A568" s="112"/>
      <c r="B568" s="112"/>
      <c r="C568" s="112"/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</row>
    <row r="569" ht="15.75" customHeight="1">
      <c r="A569" s="112"/>
      <c r="B569" s="112"/>
      <c r="C569" s="112"/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</row>
    <row r="570" ht="15.75" customHeight="1">
      <c r="A570" s="112"/>
      <c r="B570" s="112"/>
      <c r="C570" s="112"/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</row>
    <row r="571" ht="15.75" customHeight="1">
      <c r="A571" s="112"/>
      <c r="B571" s="112"/>
      <c r="C571" s="112"/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  <c r="O571" s="112"/>
      <c r="P571" s="112"/>
      <c r="Q571" s="112"/>
      <c r="R571" s="112"/>
      <c r="S571" s="112"/>
      <c r="T571" s="112"/>
      <c r="U571" s="112"/>
      <c r="V571" s="112"/>
      <c r="W571" s="112"/>
      <c r="X571" s="112"/>
      <c r="Y571" s="112"/>
      <c r="Z571" s="112"/>
    </row>
    <row r="572" ht="15.75" customHeight="1">
      <c r="A572" s="112"/>
      <c r="B572" s="112"/>
      <c r="C572" s="112"/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  <c r="O572" s="112"/>
      <c r="P572" s="112"/>
      <c r="Q572" s="112"/>
      <c r="R572" s="112"/>
      <c r="S572" s="112"/>
      <c r="T572" s="112"/>
      <c r="U572" s="112"/>
      <c r="V572" s="112"/>
      <c r="W572" s="112"/>
      <c r="X572" s="112"/>
      <c r="Y572" s="112"/>
      <c r="Z572" s="112"/>
    </row>
    <row r="573" ht="15.75" customHeight="1">
      <c r="A573" s="112"/>
      <c r="B573" s="112"/>
      <c r="C573" s="112"/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  <c r="O573" s="112"/>
      <c r="P573" s="112"/>
      <c r="Q573" s="112"/>
      <c r="R573" s="112"/>
      <c r="S573" s="112"/>
      <c r="T573" s="112"/>
      <c r="U573" s="112"/>
      <c r="V573" s="112"/>
      <c r="W573" s="112"/>
      <c r="X573" s="112"/>
      <c r="Y573" s="112"/>
      <c r="Z573" s="112"/>
    </row>
    <row r="574" ht="15.75" customHeight="1">
      <c r="A574" s="112"/>
      <c r="B574" s="112"/>
      <c r="C574" s="112"/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</row>
    <row r="575" ht="15.75" customHeight="1">
      <c r="A575" s="112"/>
      <c r="B575" s="112"/>
      <c r="C575" s="112"/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  <c r="O575" s="112"/>
      <c r="P575" s="112"/>
      <c r="Q575" s="112"/>
      <c r="R575" s="112"/>
      <c r="S575" s="112"/>
      <c r="T575" s="112"/>
      <c r="U575" s="112"/>
      <c r="V575" s="112"/>
      <c r="W575" s="112"/>
      <c r="X575" s="112"/>
      <c r="Y575" s="112"/>
      <c r="Z575" s="112"/>
    </row>
    <row r="576" ht="15.75" customHeight="1">
      <c r="A576" s="112"/>
      <c r="B576" s="112"/>
      <c r="C576" s="112"/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  <c r="O576" s="112"/>
      <c r="P576" s="112"/>
      <c r="Q576" s="112"/>
      <c r="R576" s="112"/>
      <c r="S576" s="112"/>
      <c r="T576" s="112"/>
      <c r="U576" s="112"/>
      <c r="V576" s="112"/>
      <c r="W576" s="112"/>
      <c r="X576" s="112"/>
      <c r="Y576" s="112"/>
      <c r="Z576" s="112"/>
    </row>
    <row r="577" ht="15.75" customHeight="1">
      <c r="A577" s="112"/>
      <c r="B577" s="112"/>
      <c r="C577" s="112"/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  <c r="O577" s="112"/>
      <c r="P577" s="112"/>
      <c r="Q577" s="112"/>
      <c r="R577" s="112"/>
      <c r="S577" s="112"/>
      <c r="T577" s="112"/>
      <c r="U577" s="112"/>
      <c r="V577" s="112"/>
      <c r="W577" s="112"/>
      <c r="X577" s="112"/>
      <c r="Y577" s="112"/>
      <c r="Z577" s="112"/>
    </row>
    <row r="578" ht="15.75" customHeight="1">
      <c r="A578" s="112"/>
      <c r="B578" s="112"/>
      <c r="C578" s="112"/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  <c r="O578" s="112"/>
      <c r="P578" s="112"/>
      <c r="Q578" s="112"/>
      <c r="R578" s="112"/>
      <c r="S578" s="112"/>
      <c r="T578" s="112"/>
      <c r="U578" s="112"/>
      <c r="V578" s="112"/>
      <c r="W578" s="112"/>
      <c r="X578" s="112"/>
      <c r="Y578" s="112"/>
      <c r="Z578" s="112"/>
    </row>
    <row r="579" ht="15.75" customHeight="1">
      <c r="A579" s="112"/>
      <c r="B579" s="112"/>
      <c r="C579" s="112"/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  <c r="O579" s="112"/>
      <c r="P579" s="112"/>
      <c r="Q579" s="112"/>
      <c r="R579" s="112"/>
      <c r="S579" s="112"/>
      <c r="T579" s="112"/>
      <c r="U579" s="112"/>
      <c r="V579" s="112"/>
      <c r="W579" s="112"/>
      <c r="X579" s="112"/>
      <c r="Y579" s="112"/>
      <c r="Z579" s="112"/>
    </row>
    <row r="580" ht="15.75" customHeight="1">
      <c r="A580" s="112"/>
      <c r="B580" s="112"/>
      <c r="C580" s="112"/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  <c r="O580" s="112"/>
      <c r="P580" s="112"/>
      <c r="Q580" s="112"/>
      <c r="R580" s="112"/>
      <c r="S580" s="112"/>
      <c r="T580" s="112"/>
      <c r="U580" s="112"/>
      <c r="V580" s="112"/>
      <c r="W580" s="112"/>
      <c r="X580" s="112"/>
      <c r="Y580" s="112"/>
      <c r="Z580" s="112"/>
    </row>
    <row r="581" ht="15.75" customHeight="1">
      <c r="A581" s="112"/>
      <c r="B581" s="112"/>
      <c r="C581" s="112"/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</row>
    <row r="582" ht="15.75" customHeight="1">
      <c r="A582" s="112"/>
      <c r="B582" s="112"/>
      <c r="C582" s="112"/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  <c r="O582" s="112"/>
      <c r="P582" s="112"/>
      <c r="Q582" s="112"/>
      <c r="R582" s="112"/>
      <c r="S582" s="112"/>
      <c r="T582" s="112"/>
      <c r="U582" s="112"/>
      <c r="V582" s="112"/>
      <c r="W582" s="112"/>
      <c r="X582" s="112"/>
      <c r="Y582" s="112"/>
      <c r="Z582" s="112"/>
    </row>
    <row r="583" ht="15.75" customHeight="1">
      <c r="A583" s="112"/>
      <c r="B583" s="112"/>
      <c r="C583" s="112"/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</row>
    <row r="584" ht="15.75" customHeight="1">
      <c r="A584" s="112"/>
      <c r="B584" s="112"/>
      <c r="C584" s="112"/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</row>
    <row r="585" ht="15.75" customHeight="1">
      <c r="A585" s="112"/>
      <c r="B585" s="112"/>
      <c r="C585" s="112"/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  <c r="O585" s="112"/>
      <c r="P585" s="112"/>
      <c r="Q585" s="112"/>
      <c r="R585" s="112"/>
      <c r="S585" s="112"/>
      <c r="T585" s="112"/>
      <c r="U585" s="112"/>
      <c r="V585" s="112"/>
      <c r="W585" s="112"/>
      <c r="X585" s="112"/>
      <c r="Y585" s="112"/>
      <c r="Z585" s="112"/>
    </row>
    <row r="586" ht="15.75" customHeight="1">
      <c r="A586" s="112"/>
      <c r="B586" s="112"/>
      <c r="C586" s="112"/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</row>
    <row r="587" ht="15.75" customHeight="1">
      <c r="A587" s="112"/>
      <c r="B587" s="112"/>
      <c r="C587" s="112"/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  <c r="O587" s="112"/>
      <c r="P587" s="112"/>
      <c r="Q587" s="112"/>
      <c r="R587" s="112"/>
      <c r="S587" s="112"/>
      <c r="T587" s="112"/>
      <c r="U587" s="112"/>
      <c r="V587" s="112"/>
      <c r="W587" s="112"/>
      <c r="X587" s="112"/>
      <c r="Y587" s="112"/>
      <c r="Z587" s="112"/>
    </row>
    <row r="588" ht="15.75" customHeight="1">
      <c r="A588" s="112"/>
      <c r="B588" s="112"/>
      <c r="C588" s="112"/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</row>
    <row r="589" ht="15.75" customHeight="1">
      <c r="A589" s="112"/>
      <c r="B589" s="112"/>
      <c r="C589" s="112"/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/>
      <c r="Z589" s="112"/>
    </row>
    <row r="590" ht="15.75" customHeight="1">
      <c r="A590" s="112"/>
      <c r="B590" s="112"/>
      <c r="C590" s="112"/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  <c r="O590" s="112"/>
      <c r="P590" s="112"/>
      <c r="Q590" s="112"/>
      <c r="R590" s="112"/>
      <c r="S590" s="112"/>
      <c r="T590" s="112"/>
      <c r="U590" s="112"/>
      <c r="V590" s="112"/>
      <c r="W590" s="112"/>
      <c r="X590" s="112"/>
      <c r="Y590" s="112"/>
      <c r="Z590" s="112"/>
    </row>
    <row r="591" ht="15.75" customHeight="1">
      <c r="A591" s="112"/>
      <c r="B591" s="112"/>
      <c r="C591" s="112"/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</row>
    <row r="592" ht="15.75" customHeight="1">
      <c r="A592" s="112"/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</row>
    <row r="593" ht="15.75" customHeight="1">
      <c r="A593" s="112"/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</row>
    <row r="594" ht="15.75" customHeight="1">
      <c r="A594" s="112"/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</row>
    <row r="595" ht="15.75" customHeight="1">
      <c r="A595" s="112"/>
      <c r="B595" s="112"/>
      <c r="C595" s="112"/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</row>
    <row r="596" ht="15.75" customHeight="1">
      <c r="A596" s="112"/>
      <c r="B596" s="112"/>
      <c r="C596" s="112"/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/>
      <c r="S596" s="112"/>
      <c r="T596" s="112"/>
      <c r="U596" s="112"/>
      <c r="V596" s="112"/>
      <c r="W596" s="112"/>
      <c r="X596" s="112"/>
      <c r="Y596" s="112"/>
      <c r="Z596" s="112"/>
    </row>
    <row r="597" ht="15.75" customHeight="1">
      <c r="A597" s="112"/>
      <c r="B597" s="112"/>
      <c r="C597" s="112"/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</row>
    <row r="598" ht="15.75" customHeight="1">
      <c r="A598" s="112"/>
      <c r="B598" s="112"/>
      <c r="C598" s="112"/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</row>
    <row r="599" ht="15.75" customHeight="1">
      <c r="A599" s="112"/>
      <c r="B599" s="112"/>
      <c r="C599" s="112"/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  <c r="O599" s="112"/>
      <c r="P599" s="112"/>
      <c r="Q599" s="112"/>
      <c r="R599" s="112"/>
      <c r="S599" s="112"/>
      <c r="T599" s="112"/>
      <c r="U599" s="112"/>
      <c r="V599" s="112"/>
      <c r="W599" s="112"/>
      <c r="X599" s="112"/>
      <c r="Y599" s="112"/>
      <c r="Z599" s="112"/>
    </row>
    <row r="600" ht="15.75" customHeight="1">
      <c r="A600" s="112"/>
      <c r="B600" s="112"/>
      <c r="C600" s="112"/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  <c r="O600" s="112"/>
      <c r="P600" s="112"/>
      <c r="Q600" s="112"/>
      <c r="R600" s="112"/>
      <c r="S600" s="112"/>
      <c r="T600" s="112"/>
      <c r="U600" s="112"/>
      <c r="V600" s="112"/>
      <c r="W600" s="112"/>
      <c r="X600" s="112"/>
      <c r="Y600" s="112"/>
      <c r="Z600" s="112"/>
    </row>
    <row r="601" ht="15.75" customHeight="1">
      <c r="A601" s="112"/>
      <c r="B601" s="112"/>
      <c r="C601" s="112"/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  <c r="O601" s="112"/>
      <c r="P601" s="112"/>
      <c r="Q601" s="112"/>
      <c r="R601" s="112"/>
      <c r="S601" s="112"/>
      <c r="T601" s="112"/>
      <c r="U601" s="112"/>
      <c r="V601" s="112"/>
      <c r="W601" s="112"/>
      <c r="X601" s="112"/>
      <c r="Y601" s="112"/>
      <c r="Z601" s="112"/>
    </row>
    <row r="602" ht="15.75" customHeight="1">
      <c r="A602" s="112"/>
      <c r="B602" s="112"/>
      <c r="C602" s="112"/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  <c r="O602" s="112"/>
      <c r="P602" s="112"/>
      <c r="Q602" s="112"/>
      <c r="R602" s="112"/>
      <c r="S602" s="112"/>
      <c r="T602" s="112"/>
      <c r="U602" s="112"/>
      <c r="V602" s="112"/>
      <c r="W602" s="112"/>
      <c r="X602" s="112"/>
      <c r="Y602" s="112"/>
      <c r="Z602" s="112"/>
    </row>
    <row r="603" ht="15.75" customHeight="1">
      <c r="A603" s="112"/>
      <c r="B603" s="112"/>
      <c r="C603" s="112"/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  <c r="O603" s="112"/>
      <c r="P603" s="112"/>
      <c r="Q603" s="112"/>
      <c r="R603" s="112"/>
      <c r="S603" s="112"/>
      <c r="T603" s="112"/>
      <c r="U603" s="112"/>
      <c r="V603" s="112"/>
      <c r="W603" s="112"/>
      <c r="X603" s="112"/>
      <c r="Y603" s="112"/>
      <c r="Z603" s="112"/>
    </row>
    <row r="604" ht="15.75" customHeight="1">
      <c r="A604" s="112"/>
      <c r="B604" s="112"/>
      <c r="C604" s="112"/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  <c r="O604" s="112"/>
      <c r="P604" s="112"/>
      <c r="Q604" s="112"/>
      <c r="R604" s="112"/>
      <c r="S604" s="112"/>
      <c r="T604" s="112"/>
      <c r="U604" s="112"/>
      <c r="V604" s="112"/>
      <c r="W604" s="112"/>
      <c r="X604" s="112"/>
      <c r="Y604" s="112"/>
      <c r="Z604" s="112"/>
    </row>
    <row r="605" ht="15.75" customHeight="1">
      <c r="A605" s="112"/>
      <c r="B605" s="112"/>
      <c r="C605" s="112"/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/>
      <c r="T605" s="112"/>
      <c r="U605" s="112"/>
      <c r="V605" s="112"/>
      <c r="W605" s="112"/>
      <c r="X605" s="112"/>
      <c r="Y605" s="112"/>
      <c r="Z605" s="112"/>
    </row>
    <row r="606" ht="15.75" customHeight="1">
      <c r="A606" s="112"/>
      <c r="B606" s="112"/>
      <c r="C606" s="112"/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</row>
    <row r="607" ht="15.75" customHeight="1">
      <c r="A607" s="112"/>
      <c r="B607" s="112"/>
      <c r="C607" s="112"/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  <c r="O607" s="112"/>
      <c r="P607" s="112"/>
      <c r="Q607" s="112"/>
      <c r="R607" s="112"/>
      <c r="S607" s="112"/>
      <c r="T607" s="112"/>
      <c r="U607" s="112"/>
      <c r="V607" s="112"/>
      <c r="W607" s="112"/>
      <c r="X607" s="112"/>
      <c r="Y607" s="112"/>
      <c r="Z607" s="112"/>
    </row>
    <row r="608" ht="15.75" customHeight="1">
      <c r="A608" s="112"/>
      <c r="B608" s="112"/>
      <c r="C608" s="112"/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</row>
    <row r="609" ht="15.75" customHeight="1">
      <c r="A609" s="112"/>
      <c r="B609" s="112"/>
      <c r="C609" s="112"/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  <c r="O609" s="112"/>
      <c r="P609" s="112"/>
      <c r="Q609" s="112"/>
      <c r="R609" s="112"/>
      <c r="S609" s="112"/>
      <c r="T609" s="112"/>
      <c r="U609" s="112"/>
      <c r="V609" s="112"/>
      <c r="W609" s="112"/>
      <c r="X609" s="112"/>
      <c r="Y609" s="112"/>
      <c r="Z609" s="112"/>
    </row>
    <row r="610" ht="15.75" customHeight="1">
      <c r="A610" s="112"/>
      <c r="B610" s="112"/>
      <c r="C610" s="112"/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/>
      <c r="U610" s="112"/>
      <c r="V610" s="112"/>
      <c r="W610" s="112"/>
      <c r="X610" s="112"/>
      <c r="Y610" s="112"/>
      <c r="Z610" s="112"/>
    </row>
    <row r="611" ht="15.75" customHeight="1">
      <c r="A611" s="112"/>
      <c r="B611" s="112"/>
      <c r="C611" s="112"/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  <c r="O611" s="112"/>
      <c r="P611" s="112"/>
      <c r="Q611" s="112"/>
      <c r="R611" s="112"/>
      <c r="S611" s="112"/>
      <c r="T611" s="112"/>
      <c r="U611" s="112"/>
      <c r="V611" s="112"/>
      <c r="W611" s="112"/>
      <c r="X611" s="112"/>
      <c r="Y611" s="112"/>
      <c r="Z611" s="112"/>
    </row>
    <row r="612" ht="15.75" customHeight="1">
      <c r="A612" s="112"/>
      <c r="B612" s="112"/>
      <c r="C612" s="112"/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</row>
    <row r="613" ht="15.75" customHeight="1">
      <c r="A613" s="112"/>
      <c r="B613" s="112"/>
      <c r="C613" s="112"/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</row>
    <row r="614" ht="15.75" customHeight="1">
      <c r="A614" s="112"/>
      <c r="B614" s="112"/>
      <c r="C614" s="112"/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  <c r="O614" s="112"/>
      <c r="P614" s="112"/>
      <c r="Q614" s="112"/>
      <c r="R614" s="112"/>
      <c r="S614" s="112"/>
      <c r="T614" s="112"/>
      <c r="U614" s="112"/>
      <c r="V614" s="112"/>
      <c r="W614" s="112"/>
      <c r="X614" s="112"/>
      <c r="Y614" s="112"/>
      <c r="Z614" s="112"/>
    </row>
    <row r="615" ht="15.75" customHeight="1">
      <c r="A615" s="112"/>
      <c r="B615" s="112"/>
      <c r="C615" s="112"/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  <c r="O615" s="112"/>
      <c r="P615" s="112"/>
      <c r="Q615" s="112"/>
      <c r="R615" s="112"/>
      <c r="S615" s="112"/>
      <c r="T615" s="112"/>
      <c r="U615" s="112"/>
      <c r="V615" s="112"/>
      <c r="W615" s="112"/>
      <c r="X615" s="112"/>
      <c r="Y615" s="112"/>
      <c r="Z615" s="112"/>
    </row>
    <row r="616" ht="15.75" customHeight="1">
      <c r="A616" s="112"/>
      <c r="B616" s="112"/>
      <c r="C616" s="112"/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  <c r="O616" s="112"/>
      <c r="P616" s="112"/>
      <c r="Q616" s="112"/>
      <c r="R616" s="112"/>
      <c r="S616" s="112"/>
      <c r="T616" s="112"/>
      <c r="U616" s="112"/>
      <c r="V616" s="112"/>
      <c r="W616" s="112"/>
      <c r="X616" s="112"/>
      <c r="Y616" s="112"/>
      <c r="Z616" s="112"/>
    </row>
    <row r="617" ht="15.75" customHeight="1">
      <c r="A617" s="112"/>
      <c r="B617" s="112"/>
      <c r="C617" s="112"/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  <c r="O617" s="112"/>
      <c r="P617" s="112"/>
      <c r="Q617" s="112"/>
      <c r="R617" s="112"/>
      <c r="S617" s="112"/>
      <c r="T617" s="112"/>
      <c r="U617" s="112"/>
      <c r="V617" s="112"/>
      <c r="W617" s="112"/>
      <c r="X617" s="112"/>
      <c r="Y617" s="112"/>
      <c r="Z617" s="112"/>
    </row>
    <row r="618" ht="15.75" customHeight="1">
      <c r="A618" s="112"/>
      <c r="B618" s="112"/>
      <c r="C618" s="112"/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  <c r="O618" s="112"/>
      <c r="P618" s="112"/>
      <c r="Q618" s="112"/>
      <c r="R618" s="112"/>
      <c r="S618" s="112"/>
      <c r="T618" s="112"/>
      <c r="U618" s="112"/>
      <c r="V618" s="112"/>
      <c r="W618" s="112"/>
      <c r="X618" s="112"/>
      <c r="Y618" s="112"/>
      <c r="Z618" s="112"/>
    </row>
    <row r="619" ht="15.75" customHeight="1">
      <c r="A619" s="112"/>
      <c r="B619" s="112"/>
      <c r="C619" s="112"/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  <c r="O619" s="112"/>
      <c r="P619" s="112"/>
      <c r="Q619" s="112"/>
      <c r="R619" s="112"/>
      <c r="S619" s="112"/>
      <c r="T619" s="112"/>
      <c r="U619" s="112"/>
      <c r="V619" s="112"/>
      <c r="W619" s="112"/>
      <c r="X619" s="112"/>
      <c r="Y619" s="112"/>
      <c r="Z619" s="112"/>
    </row>
    <row r="620" ht="15.75" customHeight="1">
      <c r="A620" s="112"/>
      <c r="B620" s="112"/>
      <c r="C620" s="112"/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  <c r="O620" s="112"/>
      <c r="P620" s="112"/>
      <c r="Q620" s="112"/>
      <c r="R620" s="112"/>
      <c r="S620" s="112"/>
      <c r="T620" s="112"/>
      <c r="U620" s="112"/>
      <c r="V620" s="112"/>
      <c r="W620" s="112"/>
      <c r="X620" s="112"/>
      <c r="Y620" s="112"/>
      <c r="Z620" s="112"/>
    </row>
    <row r="621" ht="15.75" customHeight="1">
      <c r="A621" s="112"/>
      <c r="B621" s="112"/>
      <c r="C621" s="112"/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  <c r="O621" s="112"/>
      <c r="P621" s="112"/>
      <c r="Q621" s="112"/>
      <c r="R621" s="112"/>
      <c r="S621" s="112"/>
      <c r="T621" s="112"/>
      <c r="U621" s="112"/>
      <c r="V621" s="112"/>
      <c r="W621" s="112"/>
      <c r="X621" s="112"/>
      <c r="Y621" s="112"/>
      <c r="Z621" s="112"/>
    </row>
    <row r="622" ht="15.75" customHeight="1">
      <c r="A622" s="112"/>
      <c r="B622" s="112"/>
      <c r="C622" s="112"/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</row>
    <row r="623" ht="15.75" customHeight="1">
      <c r="A623" s="112"/>
      <c r="B623" s="112"/>
      <c r="C623" s="112"/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</row>
    <row r="624" ht="15.75" customHeight="1">
      <c r="A624" s="112"/>
      <c r="B624" s="112"/>
      <c r="C624" s="112"/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  <c r="O624" s="112"/>
      <c r="P624" s="112"/>
      <c r="Q624" s="112"/>
      <c r="R624" s="112"/>
      <c r="S624" s="112"/>
      <c r="T624" s="112"/>
      <c r="U624" s="112"/>
      <c r="V624" s="112"/>
      <c r="W624" s="112"/>
      <c r="X624" s="112"/>
      <c r="Y624" s="112"/>
      <c r="Z624" s="112"/>
    </row>
    <row r="625" ht="15.75" customHeight="1">
      <c r="A625" s="112"/>
      <c r="B625" s="112"/>
      <c r="C625" s="112"/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  <c r="O625" s="112"/>
      <c r="P625" s="112"/>
      <c r="Q625" s="112"/>
      <c r="R625" s="112"/>
      <c r="S625" s="112"/>
      <c r="T625" s="112"/>
      <c r="U625" s="112"/>
      <c r="V625" s="112"/>
      <c r="W625" s="112"/>
      <c r="X625" s="112"/>
      <c r="Y625" s="112"/>
      <c r="Z625" s="112"/>
    </row>
    <row r="626" ht="15.75" customHeight="1">
      <c r="A626" s="112"/>
      <c r="B626" s="112"/>
      <c r="C626" s="112"/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  <c r="O626" s="112"/>
      <c r="P626" s="112"/>
      <c r="Q626" s="112"/>
      <c r="R626" s="112"/>
      <c r="S626" s="112"/>
      <c r="T626" s="112"/>
      <c r="U626" s="112"/>
      <c r="V626" s="112"/>
      <c r="W626" s="112"/>
      <c r="X626" s="112"/>
      <c r="Y626" s="112"/>
      <c r="Z626" s="112"/>
    </row>
    <row r="627" ht="15.75" customHeight="1">
      <c r="A627" s="112"/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  <c r="P627" s="112"/>
      <c r="Q627" s="112"/>
      <c r="R627" s="112"/>
      <c r="S627" s="112"/>
      <c r="T627" s="112"/>
      <c r="U627" s="112"/>
      <c r="V627" s="112"/>
      <c r="W627" s="112"/>
      <c r="X627" s="112"/>
      <c r="Y627" s="112"/>
      <c r="Z627" s="112"/>
    </row>
    <row r="628" ht="15.75" customHeight="1">
      <c r="A628" s="112"/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  <c r="P628" s="112"/>
      <c r="Q628" s="112"/>
      <c r="R628" s="112"/>
      <c r="S628" s="112"/>
      <c r="T628" s="112"/>
      <c r="U628" s="112"/>
      <c r="V628" s="112"/>
      <c r="W628" s="112"/>
      <c r="X628" s="112"/>
      <c r="Y628" s="112"/>
      <c r="Z628" s="112"/>
    </row>
    <row r="629" ht="15.75" customHeight="1">
      <c r="A629" s="112"/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  <c r="P629" s="112"/>
      <c r="Q629" s="112"/>
      <c r="R629" s="112"/>
      <c r="S629" s="112"/>
      <c r="T629" s="112"/>
      <c r="U629" s="112"/>
      <c r="V629" s="112"/>
      <c r="W629" s="112"/>
      <c r="X629" s="112"/>
      <c r="Y629" s="112"/>
      <c r="Z629" s="112"/>
    </row>
    <row r="630" ht="15.75" customHeight="1">
      <c r="A630" s="112"/>
      <c r="B630" s="112"/>
      <c r="C630" s="112"/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</row>
    <row r="631" ht="15.75" customHeight="1">
      <c r="A631" s="112"/>
      <c r="B631" s="112"/>
      <c r="C631" s="112"/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  <c r="O631" s="112"/>
      <c r="P631" s="112"/>
      <c r="Q631" s="112"/>
      <c r="R631" s="112"/>
      <c r="S631" s="112"/>
      <c r="T631" s="112"/>
      <c r="U631" s="112"/>
      <c r="V631" s="112"/>
      <c r="W631" s="112"/>
      <c r="X631" s="112"/>
      <c r="Y631" s="112"/>
      <c r="Z631" s="112"/>
    </row>
    <row r="632" ht="15.75" customHeight="1">
      <c r="A632" s="112"/>
      <c r="B632" s="112"/>
      <c r="C632" s="112"/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</row>
    <row r="633" ht="15.75" customHeight="1">
      <c r="A633" s="112"/>
      <c r="B633" s="112"/>
      <c r="C633" s="112"/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</row>
    <row r="634" ht="15.75" customHeight="1">
      <c r="A634" s="112"/>
      <c r="B634" s="112"/>
      <c r="C634" s="112"/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  <c r="O634" s="112"/>
      <c r="P634" s="112"/>
      <c r="Q634" s="112"/>
      <c r="R634" s="112"/>
      <c r="S634" s="112"/>
      <c r="T634" s="112"/>
      <c r="U634" s="112"/>
      <c r="V634" s="112"/>
      <c r="W634" s="112"/>
      <c r="X634" s="112"/>
      <c r="Y634" s="112"/>
      <c r="Z634" s="112"/>
    </row>
    <row r="635" ht="15.75" customHeight="1">
      <c r="A635" s="112"/>
      <c r="B635" s="112"/>
      <c r="C635" s="112"/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  <c r="O635" s="112"/>
      <c r="P635" s="112"/>
      <c r="Q635" s="112"/>
      <c r="R635" s="112"/>
      <c r="S635" s="112"/>
      <c r="T635" s="112"/>
      <c r="U635" s="112"/>
      <c r="V635" s="112"/>
      <c r="W635" s="112"/>
      <c r="X635" s="112"/>
      <c r="Y635" s="112"/>
      <c r="Z635" s="112"/>
    </row>
    <row r="636" ht="15.75" customHeight="1">
      <c r="A636" s="112"/>
      <c r="B636" s="112"/>
      <c r="C636" s="112"/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  <c r="O636" s="112"/>
      <c r="P636" s="112"/>
      <c r="Q636" s="112"/>
      <c r="R636" s="112"/>
      <c r="S636" s="112"/>
      <c r="T636" s="112"/>
      <c r="U636" s="112"/>
      <c r="V636" s="112"/>
      <c r="W636" s="112"/>
      <c r="X636" s="112"/>
      <c r="Y636" s="112"/>
      <c r="Z636" s="112"/>
    </row>
    <row r="637" ht="15.75" customHeight="1">
      <c r="A637" s="112"/>
      <c r="B637" s="112"/>
      <c r="C637" s="112"/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  <c r="O637" s="112"/>
      <c r="P637" s="112"/>
      <c r="Q637" s="112"/>
      <c r="R637" s="112"/>
      <c r="S637" s="112"/>
      <c r="T637" s="112"/>
      <c r="U637" s="112"/>
      <c r="V637" s="112"/>
      <c r="W637" s="112"/>
      <c r="X637" s="112"/>
      <c r="Y637" s="112"/>
      <c r="Z637" s="112"/>
    </row>
    <row r="638" ht="15.75" customHeight="1">
      <c r="A638" s="112"/>
      <c r="B638" s="112"/>
      <c r="C638" s="112"/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</row>
    <row r="639" ht="15.75" customHeight="1">
      <c r="A639" s="112"/>
      <c r="B639" s="112"/>
      <c r="C639" s="112"/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  <c r="O639" s="112"/>
      <c r="P639" s="112"/>
      <c r="Q639" s="112"/>
      <c r="R639" s="112"/>
      <c r="S639" s="112"/>
      <c r="T639" s="112"/>
      <c r="U639" s="112"/>
      <c r="V639" s="112"/>
      <c r="W639" s="112"/>
      <c r="X639" s="112"/>
      <c r="Y639" s="112"/>
      <c r="Z639" s="112"/>
    </row>
    <row r="640" ht="15.75" customHeight="1">
      <c r="A640" s="112"/>
      <c r="B640" s="112"/>
      <c r="C640" s="112"/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  <c r="O640" s="112"/>
      <c r="P640" s="112"/>
      <c r="Q640" s="112"/>
      <c r="R640" s="112"/>
      <c r="S640" s="112"/>
      <c r="T640" s="112"/>
      <c r="U640" s="112"/>
      <c r="V640" s="112"/>
      <c r="W640" s="112"/>
      <c r="X640" s="112"/>
      <c r="Y640" s="112"/>
      <c r="Z640" s="112"/>
    </row>
    <row r="641" ht="15.75" customHeight="1">
      <c r="A641" s="112"/>
      <c r="B641" s="112"/>
      <c r="C641" s="112"/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  <c r="O641" s="112"/>
      <c r="P641" s="112"/>
      <c r="Q641" s="112"/>
      <c r="R641" s="112"/>
      <c r="S641" s="112"/>
      <c r="T641" s="112"/>
      <c r="U641" s="112"/>
      <c r="V641" s="112"/>
      <c r="W641" s="112"/>
      <c r="X641" s="112"/>
      <c r="Y641" s="112"/>
      <c r="Z641" s="112"/>
    </row>
    <row r="642" ht="15.75" customHeight="1">
      <c r="A642" s="112"/>
      <c r="B642" s="112"/>
      <c r="C642" s="112"/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  <c r="O642" s="112"/>
      <c r="P642" s="112"/>
      <c r="Q642" s="112"/>
      <c r="R642" s="112"/>
      <c r="S642" s="112"/>
      <c r="T642" s="112"/>
      <c r="U642" s="112"/>
      <c r="V642" s="112"/>
      <c r="W642" s="112"/>
      <c r="X642" s="112"/>
      <c r="Y642" s="112"/>
      <c r="Z642" s="112"/>
    </row>
    <row r="643" ht="15.75" customHeight="1">
      <c r="A643" s="112"/>
      <c r="B643" s="112"/>
      <c r="C643" s="112"/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</row>
    <row r="644" ht="15.75" customHeight="1">
      <c r="A644" s="112"/>
      <c r="B644" s="112"/>
      <c r="C644" s="112"/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</row>
    <row r="645" ht="15.75" customHeight="1">
      <c r="A645" s="112"/>
      <c r="B645" s="112"/>
      <c r="C645" s="112"/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  <c r="O645" s="112"/>
      <c r="P645" s="112"/>
      <c r="Q645" s="112"/>
      <c r="R645" s="112"/>
      <c r="S645" s="112"/>
      <c r="T645" s="112"/>
      <c r="U645" s="112"/>
      <c r="V645" s="112"/>
      <c r="W645" s="112"/>
      <c r="X645" s="112"/>
      <c r="Y645" s="112"/>
      <c r="Z645" s="112"/>
    </row>
    <row r="646" ht="15.75" customHeight="1">
      <c r="A646" s="112"/>
      <c r="B646" s="112"/>
      <c r="C646" s="112"/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</row>
    <row r="647" ht="15.75" customHeight="1">
      <c r="A647" s="112"/>
      <c r="B647" s="112"/>
      <c r="C647" s="112"/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</row>
    <row r="648" ht="15.75" customHeight="1">
      <c r="A648" s="112"/>
      <c r="B648" s="112"/>
      <c r="C648" s="112"/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</row>
    <row r="649" ht="15.75" customHeight="1">
      <c r="A649" s="112"/>
      <c r="B649" s="112"/>
      <c r="C649" s="112"/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</row>
    <row r="650" ht="15.75" customHeight="1">
      <c r="A650" s="112"/>
      <c r="B650" s="112"/>
      <c r="C650" s="112"/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  <c r="O650" s="112"/>
      <c r="P650" s="112"/>
      <c r="Q650" s="112"/>
      <c r="R650" s="112"/>
      <c r="S650" s="112"/>
      <c r="T650" s="112"/>
      <c r="U650" s="112"/>
      <c r="V650" s="112"/>
      <c r="W650" s="112"/>
      <c r="X650" s="112"/>
      <c r="Y650" s="112"/>
      <c r="Z650" s="112"/>
    </row>
    <row r="651" ht="15.75" customHeight="1">
      <c r="A651" s="112"/>
      <c r="B651" s="112"/>
      <c r="C651" s="112"/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  <c r="O651" s="112"/>
      <c r="P651" s="112"/>
      <c r="Q651" s="112"/>
      <c r="R651" s="112"/>
      <c r="S651" s="112"/>
      <c r="T651" s="112"/>
      <c r="U651" s="112"/>
      <c r="V651" s="112"/>
      <c r="W651" s="112"/>
      <c r="X651" s="112"/>
      <c r="Y651" s="112"/>
      <c r="Z651" s="112"/>
    </row>
    <row r="652" ht="15.75" customHeight="1">
      <c r="A652" s="112"/>
      <c r="B652" s="112"/>
      <c r="C652" s="112"/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  <c r="O652" s="112"/>
      <c r="P652" s="112"/>
      <c r="Q652" s="112"/>
      <c r="R652" s="112"/>
      <c r="S652" s="112"/>
      <c r="T652" s="112"/>
      <c r="U652" s="112"/>
      <c r="V652" s="112"/>
      <c r="W652" s="112"/>
      <c r="X652" s="112"/>
      <c r="Y652" s="112"/>
      <c r="Z652" s="112"/>
    </row>
    <row r="653" ht="15.75" customHeight="1">
      <c r="A653" s="112"/>
      <c r="B653" s="112"/>
      <c r="C653" s="112"/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  <c r="O653" s="112"/>
      <c r="P653" s="112"/>
      <c r="Q653" s="112"/>
      <c r="R653" s="112"/>
      <c r="S653" s="112"/>
      <c r="T653" s="112"/>
      <c r="U653" s="112"/>
      <c r="V653" s="112"/>
      <c r="W653" s="112"/>
      <c r="X653" s="112"/>
      <c r="Y653" s="112"/>
      <c r="Z653" s="112"/>
    </row>
    <row r="654" ht="15.75" customHeight="1">
      <c r="A654" s="112"/>
      <c r="B654" s="112"/>
      <c r="C654" s="112"/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  <c r="O654" s="112"/>
      <c r="P654" s="112"/>
      <c r="Q654" s="112"/>
      <c r="R654" s="112"/>
      <c r="S654" s="112"/>
      <c r="T654" s="112"/>
      <c r="U654" s="112"/>
      <c r="V654" s="112"/>
      <c r="W654" s="112"/>
      <c r="X654" s="112"/>
      <c r="Y654" s="112"/>
      <c r="Z654" s="112"/>
    </row>
    <row r="655" ht="15.75" customHeight="1">
      <c r="A655" s="112"/>
      <c r="B655" s="112"/>
      <c r="C655" s="112"/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  <c r="O655" s="112"/>
      <c r="P655" s="112"/>
      <c r="Q655" s="112"/>
      <c r="R655" s="112"/>
      <c r="S655" s="112"/>
      <c r="T655" s="112"/>
      <c r="U655" s="112"/>
      <c r="V655" s="112"/>
      <c r="W655" s="112"/>
      <c r="X655" s="112"/>
      <c r="Y655" s="112"/>
      <c r="Z655" s="112"/>
    </row>
    <row r="656" ht="15.75" customHeight="1">
      <c r="A656" s="112"/>
      <c r="B656" s="112"/>
      <c r="C656" s="112"/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  <c r="O656" s="112"/>
      <c r="P656" s="112"/>
      <c r="Q656" s="112"/>
      <c r="R656" s="112"/>
      <c r="S656" s="112"/>
      <c r="T656" s="112"/>
      <c r="U656" s="112"/>
      <c r="V656" s="112"/>
      <c r="W656" s="112"/>
      <c r="X656" s="112"/>
      <c r="Y656" s="112"/>
      <c r="Z656" s="112"/>
    </row>
    <row r="657" ht="15.75" customHeight="1">
      <c r="A657" s="112"/>
      <c r="B657" s="112"/>
      <c r="C657" s="112"/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  <c r="O657" s="112"/>
      <c r="P657" s="112"/>
      <c r="Q657" s="112"/>
      <c r="R657" s="112"/>
      <c r="S657" s="112"/>
      <c r="T657" s="112"/>
      <c r="U657" s="112"/>
      <c r="V657" s="112"/>
      <c r="W657" s="112"/>
      <c r="X657" s="112"/>
      <c r="Y657" s="112"/>
      <c r="Z657" s="112"/>
    </row>
    <row r="658" ht="15.75" customHeight="1">
      <c r="A658" s="112"/>
      <c r="B658" s="112"/>
      <c r="C658" s="112"/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  <c r="O658" s="112"/>
      <c r="P658" s="112"/>
      <c r="Q658" s="112"/>
      <c r="R658" s="112"/>
      <c r="S658" s="112"/>
      <c r="T658" s="112"/>
      <c r="U658" s="112"/>
      <c r="V658" s="112"/>
      <c r="W658" s="112"/>
      <c r="X658" s="112"/>
      <c r="Y658" s="112"/>
      <c r="Z658" s="112"/>
    </row>
    <row r="659" ht="15.75" customHeight="1">
      <c r="A659" s="112"/>
      <c r="B659" s="112"/>
      <c r="C659" s="112"/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  <c r="O659" s="112"/>
      <c r="P659" s="112"/>
      <c r="Q659" s="112"/>
      <c r="R659" s="112"/>
      <c r="S659" s="112"/>
      <c r="T659" s="112"/>
      <c r="U659" s="112"/>
      <c r="V659" s="112"/>
      <c r="W659" s="112"/>
      <c r="X659" s="112"/>
      <c r="Y659" s="112"/>
      <c r="Z659" s="112"/>
    </row>
    <row r="660" ht="15.75" customHeight="1">
      <c r="A660" s="112"/>
      <c r="B660" s="112"/>
      <c r="C660" s="112"/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  <c r="O660" s="112"/>
      <c r="P660" s="112"/>
      <c r="Q660" s="112"/>
      <c r="R660" s="112"/>
      <c r="S660" s="112"/>
      <c r="T660" s="112"/>
      <c r="U660" s="112"/>
      <c r="V660" s="112"/>
      <c r="W660" s="112"/>
      <c r="X660" s="112"/>
      <c r="Y660" s="112"/>
      <c r="Z660" s="112"/>
    </row>
    <row r="661" ht="15.75" customHeight="1">
      <c r="A661" s="112"/>
      <c r="B661" s="112"/>
      <c r="C661" s="112"/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  <c r="O661" s="112"/>
      <c r="P661" s="112"/>
      <c r="Q661" s="112"/>
      <c r="R661" s="112"/>
      <c r="S661" s="112"/>
      <c r="T661" s="112"/>
      <c r="U661" s="112"/>
      <c r="V661" s="112"/>
      <c r="W661" s="112"/>
      <c r="X661" s="112"/>
      <c r="Y661" s="112"/>
      <c r="Z661" s="112"/>
    </row>
    <row r="662" ht="15.75" customHeight="1">
      <c r="A662" s="112"/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  <c r="P662" s="112"/>
      <c r="Q662" s="112"/>
      <c r="R662" s="112"/>
      <c r="S662" s="112"/>
      <c r="T662" s="112"/>
      <c r="U662" s="112"/>
      <c r="V662" s="112"/>
      <c r="W662" s="112"/>
      <c r="X662" s="112"/>
      <c r="Y662" s="112"/>
      <c r="Z662" s="112"/>
    </row>
    <row r="663" ht="15.75" customHeight="1">
      <c r="A663" s="112"/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  <c r="P663" s="112"/>
      <c r="Q663" s="112"/>
      <c r="R663" s="112"/>
      <c r="S663" s="112"/>
      <c r="T663" s="112"/>
      <c r="U663" s="112"/>
      <c r="V663" s="112"/>
      <c r="W663" s="112"/>
      <c r="X663" s="112"/>
      <c r="Y663" s="112"/>
      <c r="Z663" s="112"/>
    </row>
    <row r="664" ht="15.75" customHeight="1">
      <c r="A664" s="112"/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  <c r="P664" s="112"/>
      <c r="Q664" s="112"/>
      <c r="R664" s="112"/>
      <c r="S664" s="112"/>
      <c r="T664" s="112"/>
      <c r="U664" s="112"/>
      <c r="V664" s="112"/>
      <c r="W664" s="112"/>
      <c r="X664" s="112"/>
      <c r="Y664" s="112"/>
      <c r="Z664" s="112"/>
    </row>
    <row r="665" ht="15.75" customHeight="1">
      <c r="A665" s="112"/>
      <c r="B665" s="112"/>
      <c r="C665" s="112"/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  <c r="O665" s="112"/>
      <c r="P665" s="112"/>
      <c r="Q665" s="112"/>
      <c r="R665" s="112"/>
      <c r="S665" s="112"/>
      <c r="T665" s="112"/>
      <c r="U665" s="112"/>
      <c r="V665" s="112"/>
      <c r="W665" s="112"/>
      <c r="X665" s="112"/>
      <c r="Y665" s="112"/>
      <c r="Z665" s="112"/>
    </row>
    <row r="666" ht="15.75" customHeight="1">
      <c r="A666" s="112"/>
      <c r="B666" s="112"/>
      <c r="C666" s="112"/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  <c r="O666" s="112"/>
      <c r="P666" s="112"/>
      <c r="Q666" s="112"/>
      <c r="R666" s="112"/>
      <c r="S666" s="112"/>
      <c r="T666" s="112"/>
      <c r="U666" s="112"/>
      <c r="V666" s="112"/>
      <c r="W666" s="112"/>
      <c r="X666" s="112"/>
      <c r="Y666" s="112"/>
      <c r="Z666" s="112"/>
    </row>
    <row r="667" ht="15.75" customHeight="1">
      <c r="A667" s="112"/>
      <c r="B667" s="112"/>
      <c r="C667" s="112"/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  <c r="O667" s="112"/>
      <c r="P667" s="112"/>
      <c r="Q667" s="112"/>
      <c r="R667" s="112"/>
      <c r="S667" s="112"/>
      <c r="T667" s="112"/>
      <c r="U667" s="112"/>
      <c r="V667" s="112"/>
      <c r="W667" s="112"/>
      <c r="X667" s="112"/>
      <c r="Y667" s="112"/>
      <c r="Z667" s="112"/>
    </row>
    <row r="668" ht="15.75" customHeight="1">
      <c r="A668" s="112"/>
      <c r="B668" s="112"/>
      <c r="C668" s="112"/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  <c r="O668" s="112"/>
      <c r="P668" s="112"/>
      <c r="Q668" s="112"/>
      <c r="R668" s="112"/>
      <c r="S668" s="112"/>
      <c r="T668" s="112"/>
      <c r="U668" s="112"/>
      <c r="V668" s="112"/>
      <c r="W668" s="112"/>
      <c r="X668" s="112"/>
      <c r="Y668" s="112"/>
      <c r="Z668" s="112"/>
    </row>
    <row r="669" ht="15.75" customHeight="1">
      <c r="A669" s="112"/>
      <c r="B669" s="112"/>
      <c r="C669" s="112"/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  <c r="O669" s="112"/>
      <c r="P669" s="112"/>
      <c r="Q669" s="112"/>
      <c r="R669" s="112"/>
      <c r="S669" s="112"/>
      <c r="T669" s="112"/>
      <c r="U669" s="112"/>
      <c r="V669" s="112"/>
      <c r="W669" s="112"/>
      <c r="X669" s="112"/>
      <c r="Y669" s="112"/>
      <c r="Z669" s="112"/>
    </row>
    <row r="670" ht="15.75" customHeight="1">
      <c r="A670" s="112"/>
      <c r="B670" s="112"/>
      <c r="C670" s="112"/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  <c r="O670" s="112"/>
      <c r="P670" s="112"/>
      <c r="Q670" s="112"/>
      <c r="R670" s="112"/>
      <c r="S670" s="112"/>
      <c r="T670" s="112"/>
      <c r="U670" s="112"/>
      <c r="V670" s="112"/>
      <c r="W670" s="112"/>
      <c r="X670" s="112"/>
      <c r="Y670" s="112"/>
      <c r="Z670" s="112"/>
    </row>
    <row r="671" ht="15.75" customHeight="1">
      <c r="A671" s="112"/>
      <c r="B671" s="112"/>
      <c r="C671" s="112"/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  <c r="O671" s="112"/>
      <c r="P671" s="112"/>
      <c r="Q671" s="112"/>
      <c r="R671" s="112"/>
      <c r="S671" s="112"/>
      <c r="T671" s="112"/>
      <c r="U671" s="112"/>
      <c r="V671" s="112"/>
      <c r="W671" s="112"/>
      <c r="X671" s="112"/>
      <c r="Y671" s="112"/>
      <c r="Z671" s="112"/>
    </row>
    <row r="672" ht="15.75" customHeight="1">
      <c r="A672" s="112"/>
      <c r="B672" s="112"/>
      <c r="C672" s="112"/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  <c r="O672" s="112"/>
      <c r="P672" s="112"/>
      <c r="Q672" s="112"/>
      <c r="R672" s="112"/>
      <c r="S672" s="112"/>
      <c r="T672" s="112"/>
      <c r="U672" s="112"/>
      <c r="V672" s="112"/>
      <c r="W672" s="112"/>
      <c r="X672" s="112"/>
      <c r="Y672" s="112"/>
      <c r="Z672" s="112"/>
    </row>
    <row r="673" ht="15.75" customHeight="1">
      <c r="A673" s="112"/>
      <c r="B673" s="112"/>
      <c r="C673" s="112"/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  <c r="O673" s="112"/>
      <c r="P673" s="112"/>
      <c r="Q673" s="112"/>
      <c r="R673" s="112"/>
      <c r="S673" s="112"/>
      <c r="T673" s="112"/>
      <c r="U673" s="112"/>
      <c r="V673" s="112"/>
      <c r="W673" s="112"/>
      <c r="X673" s="112"/>
      <c r="Y673" s="112"/>
      <c r="Z673" s="112"/>
    </row>
    <row r="674" ht="15.75" customHeight="1">
      <c r="A674" s="112"/>
      <c r="B674" s="112"/>
      <c r="C674" s="112"/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  <c r="O674" s="112"/>
      <c r="P674" s="112"/>
      <c r="Q674" s="112"/>
      <c r="R674" s="112"/>
      <c r="S674" s="112"/>
      <c r="T674" s="112"/>
      <c r="U674" s="112"/>
      <c r="V674" s="112"/>
      <c r="W674" s="112"/>
      <c r="X674" s="112"/>
      <c r="Y674" s="112"/>
      <c r="Z674" s="112"/>
    </row>
    <row r="675" ht="15.75" customHeight="1">
      <c r="A675" s="112"/>
      <c r="B675" s="112"/>
      <c r="C675" s="112"/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  <c r="O675" s="112"/>
      <c r="P675" s="112"/>
      <c r="Q675" s="112"/>
      <c r="R675" s="112"/>
      <c r="S675" s="112"/>
      <c r="T675" s="112"/>
      <c r="U675" s="112"/>
      <c r="V675" s="112"/>
      <c r="W675" s="112"/>
      <c r="X675" s="112"/>
      <c r="Y675" s="112"/>
      <c r="Z675" s="112"/>
    </row>
    <row r="676" ht="15.75" customHeight="1">
      <c r="A676" s="112"/>
      <c r="B676" s="112"/>
      <c r="C676" s="112"/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  <c r="O676" s="112"/>
      <c r="P676" s="112"/>
      <c r="Q676" s="112"/>
      <c r="R676" s="112"/>
      <c r="S676" s="112"/>
      <c r="T676" s="112"/>
      <c r="U676" s="112"/>
      <c r="V676" s="112"/>
      <c r="W676" s="112"/>
      <c r="X676" s="112"/>
      <c r="Y676" s="112"/>
      <c r="Z676" s="112"/>
    </row>
    <row r="677" ht="15.75" customHeight="1">
      <c r="A677" s="112"/>
      <c r="B677" s="112"/>
      <c r="C677" s="112"/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  <c r="O677" s="112"/>
      <c r="P677" s="112"/>
      <c r="Q677" s="112"/>
      <c r="R677" s="112"/>
      <c r="S677" s="112"/>
      <c r="T677" s="112"/>
      <c r="U677" s="112"/>
      <c r="V677" s="112"/>
      <c r="W677" s="112"/>
      <c r="X677" s="112"/>
      <c r="Y677" s="112"/>
      <c r="Z677" s="112"/>
    </row>
    <row r="678" ht="15.75" customHeight="1">
      <c r="A678" s="112"/>
      <c r="B678" s="112"/>
      <c r="C678" s="112"/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  <c r="O678" s="112"/>
      <c r="P678" s="112"/>
      <c r="Q678" s="112"/>
      <c r="R678" s="112"/>
      <c r="S678" s="112"/>
      <c r="T678" s="112"/>
      <c r="U678" s="112"/>
      <c r="V678" s="112"/>
      <c r="W678" s="112"/>
      <c r="X678" s="112"/>
      <c r="Y678" s="112"/>
      <c r="Z678" s="112"/>
    </row>
    <row r="679" ht="15.75" customHeight="1">
      <c r="A679" s="112"/>
      <c r="B679" s="112"/>
      <c r="C679" s="112"/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  <c r="O679" s="112"/>
      <c r="P679" s="112"/>
      <c r="Q679" s="112"/>
      <c r="R679" s="112"/>
      <c r="S679" s="112"/>
      <c r="T679" s="112"/>
      <c r="U679" s="112"/>
      <c r="V679" s="112"/>
      <c r="W679" s="112"/>
      <c r="X679" s="112"/>
      <c r="Y679" s="112"/>
      <c r="Z679" s="112"/>
    </row>
    <row r="680" ht="15.75" customHeight="1">
      <c r="A680" s="112"/>
      <c r="B680" s="112"/>
      <c r="C680" s="112"/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  <c r="O680" s="112"/>
      <c r="P680" s="112"/>
      <c r="Q680" s="112"/>
      <c r="R680" s="112"/>
      <c r="S680" s="112"/>
      <c r="T680" s="112"/>
      <c r="U680" s="112"/>
      <c r="V680" s="112"/>
      <c r="W680" s="112"/>
      <c r="X680" s="112"/>
      <c r="Y680" s="112"/>
      <c r="Z680" s="112"/>
    </row>
    <row r="681" ht="15.75" customHeight="1">
      <c r="A681" s="112"/>
      <c r="B681" s="112"/>
      <c r="C681" s="112"/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  <c r="O681" s="112"/>
      <c r="P681" s="112"/>
      <c r="Q681" s="112"/>
      <c r="R681" s="112"/>
      <c r="S681" s="112"/>
      <c r="T681" s="112"/>
      <c r="U681" s="112"/>
      <c r="V681" s="112"/>
      <c r="W681" s="112"/>
      <c r="X681" s="112"/>
      <c r="Y681" s="112"/>
      <c r="Z681" s="112"/>
    </row>
    <row r="682" ht="15.75" customHeight="1">
      <c r="A682" s="112"/>
      <c r="B682" s="112"/>
      <c r="C682" s="112"/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2"/>
      <c r="P682" s="112"/>
      <c r="Q682" s="112"/>
      <c r="R682" s="112"/>
      <c r="S682" s="112"/>
      <c r="T682" s="112"/>
      <c r="U682" s="112"/>
      <c r="V682" s="112"/>
      <c r="W682" s="112"/>
      <c r="X682" s="112"/>
      <c r="Y682" s="112"/>
      <c r="Z682" s="112"/>
    </row>
    <row r="683" ht="15.75" customHeight="1">
      <c r="A683" s="112"/>
      <c r="B683" s="112"/>
      <c r="C683" s="112"/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  <c r="O683" s="112"/>
      <c r="P683" s="112"/>
      <c r="Q683" s="112"/>
      <c r="R683" s="112"/>
      <c r="S683" s="112"/>
      <c r="T683" s="112"/>
      <c r="U683" s="112"/>
      <c r="V683" s="112"/>
      <c r="W683" s="112"/>
      <c r="X683" s="112"/>
      <c r="Y683" s="112"/>
      <c r="Z683" s="112"/>
    </row>
    <row r="684" ht="15.75" customHeight="1">
      <c r="A684" s="112"/>
      <c r="B684" s="112"/>
      <c r="C684" s="112"/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  <c r="O684" s="112"/>
      <c r="P684" s="112"/>
      <c r="Q684" s="112"/>
      <c r="R684" s="112"/>
      <c r="S684" s="112"/>
      <c r="T684" s="112"/>
      <c r="U684" s="112"/>
      <c r="V684" s="112"/>
      <c r="W684" s="112"/>
      <c r="X684" s="112"/>
      <c r="Y684" s="112"/>
      <c r="Z684" s="112"/>
    </row>
    <row r="685" ht="15.75" customHeight="1">
      <c r="A685" s="112"/>
      <c r="B685" s="112"/>
      <c r="C685" s="112"/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  <c r="O685" s="112"/>
      <c r="P685" s="112"/>
      <c r="Q685" s="112"/>
      <c r="R685" s="112"/>
      <c r="S685" s="112"/>
      <c r="T685" s="112"/>
      <c r="U685" s="112"/>
      <c r="V685" s="112"/>
      <c r="W685" s="112"/>
      <c r="X685" s="112"/>
      <c r="Y685" s="112"/>
      <c r="Z685" s="112"/>
    </row>
    <row r="686" ht="15.75" customHeight="1">
      <c r="A686" s="112"/>
      <c r="B686" s="112"/>
      <c r="C686" s="112"/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  <c r="O686" s="112"/>
      <c r="P686" s="112"/>
      <c r="Q686" s="112"/>
      <c r="R686" s="112"/>
      <c r="S686" s="112"/>
      <c r="T686" s="112"/>
      <c r="U686" s="112"/>
      <c r="V686" s="112"/>
      <c r="W686" s="112"/>
      <c r="X686" s="112"/>
      <c r="Y686" s="112"/>
      <c r="Z686" s="112"/>
    </row>
    <row r="687" ht="15.75" customHeight="1">
      <c r="A687" s="112"/>
      <c r="B687" s="112"/>
      <c r="C687" s="112"/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  <c r="O687" s="112"/>
      <c r="P687" s="112"/>
      <c r="Q687" s="112"/>
      <c r="R687" s="112"/>
      <c r="S687" s="112"/>
      <c r="T687" s="112"/>
      <c r="U687" s="112"/>
      <c r="V687" s="112"/>
      <c r="W687" s="112"/>
      <c r="X687" s="112"/>
      <c r="Y687" s="112"/>
      <c r="Z687" s="112"/>
    </row>
    <row r="688" ht="15.75" customHeight="1">
      <c r="A688" s="112"/>
      <c r="B688" s="112"/>
      <c r="C688" s="112"/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  <c r="O688" s="112"/>
      <c r="P688" s="112"/>
      <c r="Q688" s="112"/>
      <c r="R688" s="112"/>
      <c r="S688" s="112"/>
      <c r="T688" s="112"/>
      <c r="U688" s="112"/>
      <c r="V688" s="112"/>
      <c r="W688" s="112"/>
      <c r="X688" s="112"/>
      <c r="Y688" s="112"/>
      <c r="Z688" s="112"/>
    </row>
    <row r="689" ht="15.75" customHeight="1">
      <c r="A689" s="112"/>
      <c r="B689" s="112"/>
      <c r="C689" s="112"/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  <c r="O689" s="112"/>
      <c r="P689" s="112"/>
      <c r="Q689" s="112"/>
      <c r="R689" s="112"/>
      <c r="S689" s="112"/>
      <c r="T689" s="112"/>
      <c r="U689" s="112"/>
      <c r="V689" s="112"/>
      <c r="W689" s="112"/>
      <c r="X689" s="112"/>
      <c r="Y689" s="112"/>
      <c r="Z689" s="112"/>
    </row>
    <row r="690" ht="15.75" customHeight="1">
      <c r="A690" s="112"/>
      <c r="B690" s="112"/>
      <c r="C690" s="112"/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  <c r="O690" s="112"/>
      <c r="P690" s="112"/>
      <c r="Q690" s="112"/>
      <c r="R690" s="112"/>
      <c r="S690" s="112"/>
      <c r="T690" s="112"/>
      <c r="U690" s="112"/>
      <c r="V690" s="112"/>
      <c r="W690" s="112"/>
      <c r="X690" s="112"/>
      <c r="Y690" s="112"/>
      <c r="Z690" s="112"/>
    </row>
    <row r="691" ht="15.75" customHeight="1">
      <c r="A691" s="112"/>
      <c r="B691" s="112"/>
      <c r="C691" s="112"/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  <c r="O691" s="112"/>
      <c r="P691" s="112"/>
      <c r="Q691" s="112"/>
      <c r="R691" s="112"/>
      <c r="S691" s="112"/>
      <c r="T691" s="112"/>
      <c r="U691" s="112"/>
      <c r="V691" s="112"/>
      <c r="W691" s="112"/>
      <c r="X691" s="112"/>
      <c r="Y691" s="112"/>
      <c r="Z691" s="112"/>
    </row>
    <row r="692" ht="15.75" customHeight="1">
      <c r="A692" s="112"/>
      <c r="B692" s="112"/>
      <c r="C692" s="112"/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  <c r="O692" s="112"/>
      <c r="P692" s="112"/>
      <c r="Q692" s="112"/>
      <c r="R692" s="112"/>
      <c r="S692" s="112"/>
      <c r="T692" s="112"/>
      <c r="U692" s="112"/>
      <c r="V692" s="112"/>
      <c r="W692" s="112"/>
      <c r="X692" s="112"/>
      <c r="Y692" s="112"/>
      <c r="Z692" s="112"/>
    </row>
    <row r="693" ht="15.75" customHeight="1">
      <c r="A693" s="112"/>
      <c r="B693" s="112"/>
      <c r="C693" s="112"/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  <c r="O693" s="112"/>
      <c r="P693" s="112"/>
      <c r="Q693" s="112"/>
      <c r="R693" s="112"/>
      <c r="S693" s="112"/>
      <c r="T693" s="112"/>
      <c r="U693" s="112"/>
      <c r="V693" s="112"/>
      <c r="W693" s="112"/>
      <c r="X693" s="112"/>
      <c r="Y693" s="112"/>
      <c r="Z693" s="112"/>
    </row>
    <row r="694" ht="15.75" customHeight="1">
      <c r="A694" s="112"/>
      <c r="B694" s="112"/>
      <c r="C694" s="112"/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  <c r="O694" s="112"/>
      <c r="P694" s="112"/>
      <c r="Q694" s="112"/>
      <c r="R694" s="112"/>
      <c r="S694" s="112"/>
      <c r="T694" s="112"/>
      <c r="U694" s="112"/>
      <c r="V694" s="112"/>
      <c r="W694" s="112"/>
      <c r="X694" s="112"/>
      <c r="Y694" s="112"/>
      <c r="Z694" s="112"/>
    </row>
    <row r="695" ht="15.75" customHeight="1">
      <c r="A695" s="112"/>
      <c r="B695" s="112"/>
      <c r="C695" s="112"/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  <c r="O695" s="112"/>
      <c r="P695" s="112"/>
      <c r="Q695" s="112"/>
      <c r="R695" s="112"/>
      <c r="S695" s="112"/>
      <c r="T695" s="112"/>
      <c r="U695" s="112"/>
      <c r="V695" s="112"/>
      <c r="W695" s="112"/>
      <c r="X695" s="112"/>
      <c r="Y695" s="112"/>
      <c r="Z695" s="112"/>
    </row>
    <row r="696" ht="15.75" customHeight="1">
      <c r="A696" s="112"/>
      <c r="B696" s="112"/>
      <c r="C696" s="112"/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  <c r="O696" s="112"/>
      <c r="P696" s="112"/>
      <c r="Q696" s="112"/>
      <c r="R696" s="112"/>
      <c r="S696" s="112"/>
      <c r="T696" s="112"/>
      <c r="U696" s="112"/>
      <c r="V696" s="112"/>
      <c r="W696" s="112"/>
      <c r="X696" s="112"/>
      <c r="Y696" s="112"/>
      <c r="Z696" s="112"/>
    </row>
    <row r="697" ht="15.75" customHeight="1">
      <c r="A697" s="112"/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</row>
    <row r="698" ht="15.75" customHeight="1">
      <c r="A698" s="112"/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  <c r="P698" s="112"/>
      <c r="Q698" s="112"/>
      <c r="R698" s="112"/>
      <c r="S698" s="112"/>
      <c r="T698" s="112"/>
      <c r="U698" s="112"/>
      <c r="V698" s="112"/>
      <c r="W698" s="112"/>
      <c r="X698" s="112"/>
      <c r="Y698" s="112"/>
      <c r="Z698" s="112"/>
    </row>
    <row r="699" ht="15.75" customHeight="1">
      <c r="A699" s="112"/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</row>
    <row r="700" ht="15.75" customHeight="1">
      <c r="A700" s="112"/>
      <c r="B700" s="112"/>
      <c r="C700" s="112"/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  <c r="O700" s="112"/>
      <c r="P700" s="112"/>
      <c r="Q700" s="112"/>
      <c r="R700" s="112"/>
      <c r="S700" s="112"/>
      <c r="T700" s="112"/>
      <c r="U700" s="112"/>
      <c r="V700" s="112"/>
      <c r="W700" s="112"/>
      <c r="X700" s="112"/>
      <c r="Y700" s="112"/>
      <c r="Z700" s="112"/>
    </row>
    <row r="701" ht="15.75" customHeight="1">
      <c r="A701" s="112"/>
      <c r="B701" s="112"/>
      <c r="C701" s="112"/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</row>
    <row r="702" ht="15.75" customHeight="1">
      <c r="A702" s="112"/>
      <c r="B702" s="112"/>
      <c r="C702" s="112"/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</row>
    <row r="703" ht="15.75" customHeight="1">
      <c r="A703" s="112"/>
      <c r="B703" s="112"/>
      <c r="C703" s="112"/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</row>
    <row r="704" ht="15.75" customHeight="1">
      <c r="A704" s="112"/>
      <c r="B704" s="112"/>
      <c r="C704" s="112"/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  <c r="O704" s="112"/>
      <c r="P704" s="112"/>
      <c r="Q704" s="112"/>
      <c r="R704" s="112"/>
      <c r="S704" s="112"/>
      <c r="T704" s="112"/>
      <c r="U704" s="112"/>
      <c r="V704" s="112"/>
      <c r="W704" s="112"/>
      <c r="X704" s="112"/>
      <c r="Y704" s="112"/>
      <c r="Z704" s="112"/>
    </row>
    <row r="705" ht="15.75" customHeight="1">
      <c r="A705" s="112"/>
      <c r="B705" s="112"/>
      <c r="C705" s="112"/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  <c r="O705" s="112"/>
      <c r="P705" s="112"/>
      <c r="Q705" s="112"/>
      <c r="R705" s="112"/>
      <c r="S705" s="112"/>
      <c r="T705" s="112"/>
      <c r="U705" s="112"/>
      <c r="V705" s="112"/>
      <c r="W705" s="112"/>
      <c r="X705" s="112"/>
      <c r="Y705" s="112"/>
      <c r="Z705" s="112"/>
    </row>
    <row r="706" ht="15.75" customHeight="1">
      <c r="A706" s="112"/>
      <c r="B706" s="112"/>
      <c r="C706" s="112"/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</row>
    <row r="707" ht="15.75" customHeight="1">
      <c r="A707" s="112"/>
      <c r="B707" s="112"/>
      <c r="C707" s="112"/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  <c r="O707" s="112"/>
      <c r="P707" s="112"/>
      <c r="Q707" s="112"/>
      <c r="R707" s="112"/>
      <c r="S707" s="112"/>
      <c r="T707" s="112"/>
      <c r="U707" s="112"/>
      <c r="V707" s="112"/>
      <c r="W707" s="112"/>
      <c r="X707" s="112"/>
      <c r="Y707" s="112"/>
      <c r="Z707" s="112"/>
    </row>
    <row r="708" ht="15.75" customHeight="1">
      <c r="A708" s="112"/>
      <c r="B708" s="112"/>
      <c r="C708" s="112"/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  <c r="O708" s="112"/>
      <c r="P708" s="112"/>
      <c r="Q708" s="112"/>
      <c r="R708" s="112"/>
      <c r="S708" s="112"/>
      <c r="T708" s="112"/>
      <c r="U708" s="112"/>
      <c r="V708" s="112"/>
      <c r="W708" s="112"/>
      <c r="X708" s="112"/>
      <c r="Y708" s="112"/>
      <c r="Z708" s="112"/>
    </row>
    <row r="709" ht="15.75" customHeight="1">
      <c r="A709" s="112"/>
      <c r="B709" s="112"/>
      <c r="C709" s="112"/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</row>
    <row r="710" ht="15.75" customHeight="1">
      <c r="A710" s="112"/>
      <c r="B710" s="112"/>
      <c r="C710" s="112"/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</row>
    <row r="711" ht="15.75" customHeight="1">
      <c r="A711" s="112"/>
      <c r="B711" s="112"/>
      <c r="C711" s="112"/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</row>
    <row r="712" ht="15.75" customHeight="1">
      <c r="A712" s="112"/>
      <c r="B712" s="112"/>
      <c r="C712" s="112"/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</row>
    <row r="713" ht="15.75" customHeight="1">
      <c r="A713" s="112"/>
      <c r="B713" s="112"/>
      <c r="C713" s="112"/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  <c r="O713" s="112"/>
      <c r="P713" s="112"/>
      <c r="Q713" s="112"/>
      <c r="R713" s="112"/>
      <c r="S713" s="112"/>
      <c r="T713" s="112"/>
      <c r="U713" s="112"/>
      <c r="V713" s="112"/>
      <c r="W713" s="112"/>
      <c r="X713" s="112"/>
      <c r="Y713" s="112"/>
      <c r="Z713" s="112"/>
    </row>
    <row r="714" ht="15.75" customHeight="1">
      <c r="A714" s="112"/>
      <c r="B714" s="112"/>
      <c r="C714" s="112"/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</row>
    <row r="715" ht="15.75" customHeight="1">
      <c r="A715" s="112"/>
      <c r="B715" s="112"/>
      <c r="C715" s="112"/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  <c r="O715" s="112"/>
      <c r="P715" s="112"/>
      <c r="Q715" s="112"/>
      <c r="R715" s="112"/>
      <c r="S715" s="112"/>
      <c r="T715" s="112"/>
      <c r="U715" s="112"/>
      <c r="V715" s="112"/>
      <c r="W715" s="112"/>
      <c r="X715" s="112"/>
      <c r="Y715" s="112"/>
      <c r="Z715" s="112"/>
    </row>
    <row r="716" ht="15.75" customHeight="1">
      <c r="A716" s="112"/>
      <c r="B716" s="112"/>
      <c r="C716" s="112"/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</row>
    <row r="717" ht="15.75" customHeight="1">
      <c r="A717" s="112"/>
      <c r="B717" s="112"/>
      <c r="C717" s="112"/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</row>
    <row r="718" ht="15.75" customHeight="1">
      <c r="A718" s="112"/>
      <c r="B718" s="112"/>
      <c r="C718" s="112"/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</row>
    <row r="719" ht="15.75" customHeight="1">
      <c r="A719" s="112"/>
      <c r="B719" s="112"/>
      <c r="C719" s="112"/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</row>
    <row r="720" ht="15.75" customHeight="1">
      <c r="A720" s="112"/>
      <c r="B720" s="112"/>
      <c r="C720" s="112"/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</row>
    <row r="721" ht="15.75" customHeight="1">
      <c r="A721" s="112"/>
      <c r="B721" s="112"/>
      <c r="C721" s="112"/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</row>
    <row r="722" ht="15.75" customHeight="1">
      <c r="A722" s="112"/>
      <c r="B722" s="112"/>
      <c r="C722" s="112"/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</row>
    <row r="723" ht="15.75" customHeight="1">
      <c r="A723" s="112"/>
      <c r="B723" s="112"/>
      <c r="C723" s="112"/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</row>
    <row r="724" ht="15.75" customHeight="1">
      <c r="A724" s="112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</row>
    <row r="725" ht="15.75" customHeight="1">
      <c r="A725" s="112"/>
      <c r="B725" s="112"/>
      <c r="C725" s="112"/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</row>
    <row r="726" ht="15.75" customHeight="1">
      <c r="A726" s="112"/>
      <c r="B726" s="112"/>
      <c r="C726" s="112"/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</row>
    <row r="727" ht="15.75" customHeight="1">
      <c r="A727" s="112"/>
      <c r="B727" s="112"/>
      <c r="C727" s="112"/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</row>
    <row r="728" ht="15.75" customHeight="1">
      <c r="A728" s="112"/>
      <c r="B728" s="112"/>
      <c r="C728" s="112"/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</row>
    <row r="729" ht="15.75" customHeight="1">
      <c r="A729" s="112"/>
      <c r="B729" s="112"/>
      <c r="C729" s="112"/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  <c r="O729" s="112"/>
      <c r="P729" s="112"/>
      <c r="Q729" s="112"/>
      <c r="R729" s="112"/>
      <c r="S729" s="112"/>
      <c r="T729" s="112"/>
      <c r="U729" s="112"/>
      <c r="V729" s="112"/>
      <c r="W729" s="112"/>
      <c r="X729" s="112"/>
      <c r="Y729" s="112"/>
      <c r="Z729" s="112"/>
    </row>
    <row r="730" ht="15.75" customHeight="1">
      <c r="A730" s="112"/>
      <c r="B730" s="112"/>
      <c r="C730" s="112"/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</row>
    <row r="731" ht="15.75" customHeight="1">
      <c r="A731" s="112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</row>
    <row r="732" ht="15.75" customHeight="1">
      <c r="A732" s="112"/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</row>
    <row r="733" ht="15.75" customHeight="1">
      <c r="A733" s="112"/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</row>
    <row r="734" ht="15.75" customHeight="1">
      <c r="A734" s="112"/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</row>
    <row r="735" ht="15.75" customHeight="1">
      <c r="A735" s="112"/>
      <c r="B735" s="112"/>
      <c r="C735" s="112"/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  <c r="O735" s="112"/>
      <c r="P735" s="112"/>
      <c r="Q735" s="112"/>
      <c r="R735" s="112"/>
      <c r="S735" s="112"/>
      <c r="T735" s="112"/>
      <c r="U735" s="112"/>
      <c r="V735" s="112"/>
      <c r="W735" s="112"/>
      <c r="X735" s="112"/>
      <c r="Y735" s="112"/>
      <c r="Z735" s="112"/>
    </row>
    <row r="736" ht="15.75" customHeight="1">
      <c r="A736" s="112"/>
      <c r="B736" s="112"/>
      <c r="C736" s="112"/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</row>
    <row r="737" ht="15.75" customHeight="1">
      <c r="A737" s="112"/>
      <c r="B737" s="112"/>
      <c r="C737" s="112"/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</row>
    <row r="738" ht="15.75" customHeight="1">
      <c r="A738" s="112"/>
      <c r="B738" s="112"/>
      <c r="C738" s="112"/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</row>
    <row r="739" ht="15.75" customHeight="1">
      <c r="A739" s="112"/>
      <c r="B739" s="112"/>
      <c r="C739" s="112"/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  <c r="O739" s="112"/>
      <c r="P739" s="112"/>
      <c r="Q739" s="112"/>
      <c r="R739" s="112"/>
      <c r="S739" s="112"/>
      <c r="T739" s="112"/>
      <c r="U739" s="112"/>
      <c r="V739" s="112"/>
      <c r="W739" s="112"/>
      <c r="X739" s="112"/>
      <c r="Y739" s="112"/>
      <c r="Z739" s="112"/>
    </row>
    <row r="740" ht="15.75" customHeight="1">
      <c r="A740" s="112"/>
      <c r="B740" s="112"/>
      <c r="C740" s="112"/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  <c r="O740" s="112"/>
      <c r="P740" s="112"/>
      <c r="Q740" s="112"/>
      <c r="R740" s="112"/>
      <c r="S740" s="112"/>
      <c r="T740" s="112"/>
      <c r="U740" s="112"/>
      <c r="V740" s="112"/>
      <c r="W740" s="112"/>
      <c r="X740" s="112"/>
      <c r="Y740" s="112"/>
      <c r="Z740" s="112"/>
    </row>
    <row r="741" ht="15.75" customHeight="1">
      <c r="A741" s="112"/>
      <c r="B741" s="112"/>
      <c r="C741" s="112"/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  <c r="O741" s="112"/>
      <c r="P741" s="112"/>
      <c r="Q741" s="112"/>
      <c r="R741" s="112"/>
      <c r="S741" s="112"/>
      <c r="T741" s="112"/>
      <c r="U741" s="112"/>
      <c r="V741" s="112"/>
      <c r="W741" s="112"/>
      <c r="X741" s="112"/>
      <c r="Y741" s="112"/>
      <c r="Z741" s="112"/>
    </row>
    <row r="742" ht="15.75" customHeight="1">
      <c r="A742" s="112"/>
      <c r="B742" s="112"/>
      <c r="C742" s="112"/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</row>
    <row r="743" ht="15.75" customHeight="1">
      <c r="A743" s="112"/>
      <c r="B743" s="112"/>
      <c r="C743" s="112"/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</row>
    <row r="744" ht="15.75" customHeight="1">
      <c r="A744" s="112"/>
      <c r="B744" s="112"/>
      <c r="C744" s="112"/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  <c r="O744" s="112"/>
      <c r="P744" s="112"/>
      <c r="Q744" s="112"/>
      <c r="R744" s="112"/>
      <c r="S744" s="112"/>
      <c r="T744" s="112"/>
      <c r="U744" s="112"/>
      <c r="V744" s="112"/>
      <c r="W744" s="112"/>
      <c r="X744" s="112"/>
      <c r="Y744" s="112"/>
      <c r="Z744" s="112"/>
    </row>
    <row r="745" ht="15.75" customHeight="1">
      <c r="A745" s="112"/>
      <c r="B745" s="112"/>
      <c r="C745" s="112"/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</row>
    <row r="746" ht="15.75" customHeight="1">
      <c r="A746" s="112"/>
      <c r="B746" s="112"/>
      <c r="C746" s="112"/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  <c r="O746" s="112"/>
      <c r="P746" s="112"/>
      <c r="Q746" s="112"/>
      <c r="R746" s="112"/>
      <c r="S746" s="112"/>
      <c r="T746" s="112"/>
      <c r="U746" s="112"/>
      <c r="V746" s="112"/>
      <c r="W746" s="112"/>
      <c r="X746" s="112"/>
      <c r="Y746" s="112"/>
      <c r="Z746" s="112"/>
    </row>
    <row r="747" ht="15.75" customHeight="1">
      <c r="A747" s="112"/>
      <c r="B747" s="112"/>
      <c r="C747" s="112"/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  <c r="O747" s="112"/>
      <c r="P747" s="112"/>
      <c r="Q747" s="112"/>
      <c r="R747" s="112"/>
      <c r="S747" s="112"/>
      <c r="T747" s="112"/>
      <c r="U747" s="112"/>
      <c r="V747" s="112"/>
      <c r="W747" s="112"/>
      <c r="X747" s="112"/>
      <c r="Y747" s="112"/>
      <c r="Z747" s="112"/>
    </row>
    <row r="748" ht="15.75" customHeight="1">
      <c r="A748" s="112"/>
      <c r="B748" s="112"/>
      <c r="C748" s="112"/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</row>
    <row r="749" ht="15.75" customHeight="1">
      <c r="A749" s="112"/>
      <c r="B749" s="112"/>
      <c r="C749" s="112"/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</row>
    <row r="750" ht="15.75" customHeight="1">
      <c r="A750" s="112"/>
      <c r="B750" s="112"/>
      <c r="C750" s="112"/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  <c r="O750" s="112"/>
      <c r="P750" s="112"/>
      <c r="Q750" s="112"/>
      <c r="R750" s="112"/>
      <c r="S750" s="112"/>
      <c r="T750" s="112"/>
      <c r="U750" s="112"/>
      <c r="V750" s="112"/>
      <c r="W750" s="112"/>
      <c r="X750" s="112"/>
      <c r="Y750" s="112"/>
      <c r="Z750" s="112"/>
    </row>
    <row r="751" ht="15.75" customHeight="1">
      <c r="A751" s="112"/>
      <c r="B751" s="112"/>
      <c r="C751" s="112"/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  <c r="O751" s="112"/>
      <c r="P751" s="112"/>
      <c r="Q751" s="112"/>
      <c r="R751" s="112"/>
      <c r="S751" s="112"/>
      <c r="T751" s="112"/>
      <c r="U751" s="112"/>
      <c r="V751" s="112"/>
      <c r="W751" s="112"/>
      <c r="X751" s="112"/>
      <c r="Y751" s="112"/>
      <c r="Z751" s="112"/>
    </row>
    <row r="752" ht="15.75" customHeight="1">
      <c r="A752" s="112"/>
      <c r="B752" s="112"/>
      <c r="C752" s="112"/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  <c r="O752" s="112"/>
      <c r="P752" s="112"/>
      <c r="Q752" s="112"/>
      <c r="R752" s="112"/>
      <c r="S752" s="112"/>
      <c r="T752" s="112"/>
      <c r="U752" s="112"/>
      <c r="V752" s="112"/>
      <c r="W752" s="112"/>
      <c r="X752" s="112"/>
      <c r="Y752" s="112"/>
      <c r="Z752" s="112"/>
    </row>
    <row r="753" ht="15.75" customHeight="1">
      <c r="A753" s="112"/>
      <c r="B753" s="112"/>
      <c r="C753" s="112"/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</row>
    <row r="754" ht="15.75" customHeight="1">
      <c r="A754" s="112"/>
      <c r="B754" s="112"/>
      <c r="C754" s="112"/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</row>
    <row r="755" ht="15.75" customHeight="1">
      <c r="A755" s="112"/>
      <c r="B755" s="112"/>
      <c r="C755" s="112"/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</row>
    <row r="756" ht="15.75" customHeight="1">
      <c r="A756" s="112"/>
      <c r="B756" s="112"/>
      <c r="C756" s="112"/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</row>
    <row r="757" ht="15.75" customHeight="1">
      <c r="A757" s="112"/>
      <c r="B757" s="112"/>
      <c r="C757" s="112"/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</row>
    <row r="758" ht="15.75" customHeight="1">
      <c r="A758" s="112"/>
      <c r="B758" s="112"/>
      <c r="C758" s="112"/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  <c r="O758" s="112"/>
      <c r="P758" s="112"/>
      <c r="Q758" s="112"/>
      <c r="R758" s="112"/>
      <c r="S758" s="112"/>
      <c r="T758" s="112"/>
      <c r="U758" s="112"/>
      <c r="V758" s="112"/>
      <c r="W758" s="112"/>
      <c r="X758" s="112"/>
      <c r="Y758" s="112"/>
      <c r="Z758" s="112"/>
    </row>
    <row r="759" ht="15.75" customHeight="1">
      <c r="A759" s="112"/>
      <c r="B759" s="112"/>
      <c r="C759" s="112"/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  <c r="O759" s="112"/>
      <c r="P759" s="112"/>
      <c r="Q759" s="112"/>
      <c r="R759" s="112"/>
      <c r="S759" s="112"/>
      <c r="T759" s="112"/>
      <c r="U759" s="112"/>
      <c r="V759" s="112"/>
      <c r="W759" s="112"/>
      <c r="X759" s="112"/>
      <c r="Y759" s="112"/>
      <c r="Z759" s="112"/>
    </row>
    <row r="760" ht="15.75" customHeight="1">
      <c r="A760" s="112"/>
      <c r="B760" s="112"/>
      <c r="C760" s="112"/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</row>
    <row r="761" ht="15.75" customHeight="1">
      <c r="A761" s="112"/>
      <c r="B761" s="112"/>
      <c r="C761" s="112"/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</row>
    <row r="762" ht="15.75" customHeight="1">
      <c r="A762" s="112"/>
      <c r="B762" s="112"/>
      <c r="C762" s="112"/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  <c r="O762" s="112"/>
      <c r="P762" s="112"/>
      <c r="Q762" s="112"/>
      <c r="R762" s="112"/>
      <c r="S762" s="112"/>
      <c r="T762" s="112"/>
      <c r="U762" s="112"/>
      <c r="V762" s="112"/>
      <c r="W762" s="112"/>
      <c r="X762" s="112"/>
      <c r="Y762" s="112"/>
      <c r="Z762" s="112"/>
    </row>
    <row r="763" ht="15.75" customHeight="1">
      <c r="A763" s="112"/>
      <c r="B763" s="112"/>
      <c r="C763" s="112"/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  <c r="O763" s="112"/>
      <c r="P763" s="112"/>
      <c r="Q763" s="112"/>
      <c r="R763" s="112"/>
      <c r="S763" s="112"/>
      <c r="T763" s="112"/>
      <c r="U763" s="112"/>
      <c r="V763" s="112"/>
      <c r="W763" s="112"/>
      <c r="X763" s="112"/>
      <c r="Y763" s="112"/>
      <c r="Z763" s="112"/>
    </row>
    <row r="764" ht="15.75" customHeight="1">
      <c r="A764" s="112"/>
      <c r="B764" s="112"/>
      <c r="C764" s="112"/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  <c r="O764" s="112"/>
      <c r="P764" s="112"/>
      <c r="Q764" s="112"/>
      <c r="R764" s="112"/>
      <c r="S764" s="112"/>
      <c r="T764" s="112"/>
      <c r="U764" s="112"/>
      <c r="V764" s="112"/>
      <c r="W764" s="112"/>
      <c r="X764" s="112"/>
      <c r="Y764" s="112"/>
      <c r="Z764" s="112"/>
    </row>
    <row r="765" ht="15.75" customHeight="1">
      <c r="A765" s="112"/>
      <c r="B765" s="112"/>
      <c r="C765" s="112"/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</row>
    <row r="766" ht="15.75" customHeight="1">
      <c r="A766" s="112"/>
      <c r="B766" s="112"/>
      <c r="C766" s="112"/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</row>
    <row r="767" ht="15.75" customHeight="1">
      <c r="A767" s="112"/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</row>
    <row r="768" ht="15.75" customHeight="1">
      <c r="A768" s="112"/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</row>
    <row r="769" ht="15.75" customHeight="1">
      <c r="A769" s="112"/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</row>
    <row r="770" ht="15.75" customHeight="1">
      <c r="A770" s="112"/>
      <c r="B770" s="112"/>
      <c r="C770" s="112"/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</row>
    <row r="771" ht="15.75" customHeight="1">
      <c r="A771" s="112"/>
      <c r="B771" s="112"/>
      <c r="C771" s="112"/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  <c r="O771" s="112"/>
      <c r="P771" s="112"/>
      <c r="Q771" s="112"/>
      <c r="R771" s="112"/>
      <c r="S771" s="112"/>
      <c r="T771" s="112"/>
      <c r="U771" s="112"/>
      <c r="V771" s="112"/>
      <c r="W771" s="112"/>
      <c r="X771" s="112"/>
      <c r="Y771" s="112"/>
      <c r="Z771" s="112"/>
    </row>
    <row r="772" ht="15.75" customHeight="1">
      <c r="A772" s="112"/>
      <c r="B772" s="112"/>
      <c r="C772" s="112"/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</row>
    <row r="773" ht="15.75" customHeight="1">
      <c r="A773" s="112"/>
      <c r="B773" s="112"/>
      <c r="C773" s="112"/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</row>
    <row r="774" ht="15.75" customHeight="1">
      <c r="A774" s="112"/>
      <c r="B774" s="112"/>
      <c r="C774" s="112"/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  <c r="O774" s="112"/>
      <c r="P774" s="112"/>
      <c r="Q774" s="112"/>
      <c r="R774" s="112"/>
      <c r="S774" s="112"/>
      <c r="T774" s="112"/>
      <c r="U774" s="112"/>
      <c r="V774" s="112"/>
      <c r="W774" s="112"/>
      <c r="X774" s="112"/>
      <c r="Y774" s="112"/>
      <c r="Z774" s="112"/>
    </row>
    <row r="775" ht="15.75" customHeight="1">
      <c r="A775" s="112"/>
      <c r="B775" s="112"/>
      <c r="C775" s="112"/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</row>
    <row r="776" ht="15.75" customHeight="1">
      <c r="A776" s="112"/>
      <c r="B776" s="112"/>
      <c r="C776" s="112"/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</row>
    <row r="777" ht="15.75" customHeight="1">
      <c r="A777" s="112"/>
      <c r="B777" s="112"/>
      <c r="C777" s="112"/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</row>
    <row r="778" ht="15.75" customHeight="1">
      <c r="A778" s="112"/>
      <c r="B778" s="112"/>
      <c r="C778" s="112"/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</row>
    <row r="779" ht="15.75" customHeight="1">
      <c r="A779" s="112"/>
      <c r="B779" s="112"/>
      <c r="C779" s="112"/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</row>
    <row r="780" ht="15.75" customHeight="1">
      <c r="A780" s="112"/>
      <c r="B780" s="112"/>
      <c r="C780" s="112"/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  <c r="O780" s="112"/>
      <c r="P780" s="112"/>
      <c r="Q780" s="112"/>
      <c r="R780" s="112"/>
      <c r="S780" s="112"/>
      <c r="T780" s="112"/>
      <c r="U780" s="112"/>
      <c r="V780" s="112"/>
      <c r="W780" s="112"/>
      <c r="X780" s="112"/>
      <c r="Y780" s="112"/>
      <c r="Z780" s="112"/>
    </row>
    <row r="781" ht="15.75" customHeight="1">
      <c r="A781" s="112"/>
      <c r="B781" s="112"/>
      <c r="C781" s="112"/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</row>
    <row r="782" ht="15.75" customHeight="1">
      <c r="A782" s="112"/>
      <c r="B782" s="112"/>
      <c r="C782" s="112"/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</row>
    <row r="783" ht="15.75" customHeight="1">
      <c r="A783" s="112"/>
      <c r="B783" s="112"/>
      <c r="C783" s="112"/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</row>
    <row r="784" ht="15.75" customHeight="1">
      <c r="A784" s="112"/>
      <c r="B784" s="112"/>
      <c r="C784" s="112"/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  <c r="O784" s="112"/>
      <c r="P784" s="112"/>
      <c r="Q784" s="112"/>
      <c r="R784" s="112"/>
      <c r="S784" s="112"/>
      <c r="T784" s="112"/>
      <c r="U784" s="112"/>
      <c r="V784" s="112"/>
      <c r="W784" s="112"/>
      <c r="X784" s="112"/>
      <c r="Y784" s="112"/>
      <c r="Z784" s="112"/>
    </row>
    <row r="785" ht="15.75" customHeight="1">
      <c r="A785" s="112"/>
      <c r="B785" s="112"/>
      <c r="C785" s="112"/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</row>
    <row r="786" ht="15.75" customHeight="1">
      <c r="A786" s="112"/>
      <c r="B786" s="112"/>
      <c r="C786" s="112"/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  <c r="O786" s="112"/>
      <c r="P786" s="112"/>
      <c r="Q786" s="112"/>
      <c r="R786" s="112"/>
      <c r="S786" s="112"/>
      <c r="T786" s="112"/>
      <c r="U786" s="112"/>
      <c r="V786" s="112"/>
      <c r="W786" s="112"/>
      <c r="X786" s="112"/>
      <c r="Y786" s="112"/>
      <c r="Z786" s="112"/>
    </row>
    <row r="787" ht="15.75" customHeight="1">
      <c r="A787" s="112"/>
      <c r="B787" s="112"/>
      <c r="C787" s="112"/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  <c r="O787" s="112"/>
      <c r="P787" s="112"/>
      <c r="Q787" s="112"/>
      <c r="R787" s="112"/>
      <c r="S787" s="112"/>
      <c r="T787" s="112"/>
      <c r="U787" s="112"/>
      <c r="V787" s="112"/>
      <c r="W787" s="112"/>
      <c r="X787" s="112"/>
      <c r="Y787" s="112"/>
      <c r="Z787" s="112"/>
    </row>
    <row r="788" ht="15.75" customHeight="1">
      <c r="A788" s="112"/>
      <c r="B788" s="112"/>
      <c r="C788" s="112"/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  <c r="O788" s="112"/>
      <c r="P788" s="112"/>
      <c r="Q788" s="112"/>
      <c r="R788" s="112"/>
      <c r="S788" s="112"/>
      <c r="T788" s="112"/>
      <c r="U788" s="112"/>
      <c r="V788" s="112"/>
      <c r="W788" s="112"/>
      <c r="X788" s="112"/>
      <c r="Y788" s="112"/>
      <c r="Z788" s="112"/>
    </row>
    <row r="789" ht="15.75" customHeight="1">
      <c r="A789" s="112"/>
      <c r="B789" s="112"/>
      <c r="C789" s="112"/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  <c r="O789" s="112"/>
      <c r="P789" s="112"/>
      <c r="Q789" s="112"/>
      <c r="R789" s="112"/>
      <c r="S789" s="112"/>
      <c r="T789" s="112"/>
      <c r="U789" s="112"/>
      <c r="V789" s="112"/>
      <c r="W789" s="112"/>
      <c r="X789" s="112"/>
      <c r="Y789" s="112"/>
      <c r="Z789" s="112"/>
    </row>
    <row r="790" ht="15.75" customHeight="1">
      <c r="A790" s="112"/>
      <c r="B790" s="112"/>
      <c r="C790" s="112"/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  <c r="O790" s="112"/>
      <c r="P790" s="112"/>
      <c r="Q790" s="112"/>
      <c r="R790" s="112"/>
      <c r="S790" s="112"/>
      <c r="T790" s="112"/>
      <c r="U790" s="112"/>
      <c r="V790" s="112"/>
      <c r="W790" s="112"/>
      <c r="X790" s="112"/>
      <c r="Y790" s="112"/>
      <c r="Z790" s="112"/>
    </row>
    <row r="791" ht="15.75" customHeight="1">
      <c r="A791" s="112"/>
      <c r="B791" s="112"/>
      <c r="C791" s="112"/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  <c r="O791" s="112"/>
      <c r="P791" s="112"/>
      <c r="Q791" s="112"/>
      <c r="R791" s="112"/>
      <c r="S791" s="112"/>
      <c r="T791" s="112"/>
      <c r="U791" s="112"/>
      <c r="V791" s="112"/>
      <c r="W791" s="112"/>
      <c r="X791" s="112"/>
      <c r="Y791" s="112"/>
      <c r="Z791" s="112"/>
    </row>
    <row r="792" ht="15.75" customHeight="1">
      <c r="A792" s="112"/>
      <c r="B792" s="112"/>
      <c r="C792" s="112"/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  <c r="O792" s="112"/>
      <c r="P792" s="112"/>
      <c r="Q792" s="112"/>
      <c r="R792" s="112"/>
      <c r="S792" s="112"/>
      <c r="T792" s="112"/>
      <c r="U792" s="112"/>
      <c r="V792" s="112"/>
      <c r="W792" s="112"/>
      <c r="X792" s="112"/>
      <c r="Y792" s="112"/>
      <c r="Z792" s="112"/>
    </row>
    <row r="793" ht="15.75" customHeight="1">
      <c r="A793" s="112"/>
      <c r="B793" s="112"/>
      <c r="C793" s="112"/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  <c r="O793" s="112"/>
      <c r="P793" s="112"/>
      <c r="Q793" s="112"/>
      <c r="R793" s="112"/>
      <c r="S793" s="112"/>
      <c r="T793" s="112"/>
      <c r="U793" s="112"/>
      <c r="V793" s="112"/>
      <c r="W793" s="112"/>
      <c r="X793" s="112"/>
      <c r="Y793" s="112"/>
      <c r="Z793" s="112"/>
    </row>
    <row r="794" ht="15.75" customHeight="1">
      <c r="A794" s="112"/>
      <c r="B794" s="112"/>
      <c r="C794" s="112"/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  <c r="O794" s="112"/>
      <c r="P794" s="112"/>
      <c r="Q794" s="112"/>
      <c r="R794" s="112"/>
      <c r="S794" s="112"/>
      <c r="T794" s="112"/>
      <c r="U794" s="112"/>
      <c r="V794" s="112"/>
      <c r="W794" s="112"/>
      <c r="X794" s="112"/>
      <c r="Y794" s="112"/>
      <c r="Z794" s="112"/>
    </row>
    <row r="795" ht="15.75" customHeight="1">
      <c r="A795" s="112"/>
      <c r="B795" s="112"/>
      <c r="C795" s="112"/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  <c r="O795" s="112"/>
      <c r="P795" s="112"/>
      <c r="Q795" s="112"/>
      <c r="R795" s="112"/>
      <c r="S795" s="112"/>
      <c r="T795" s="112"/>
      <c r="U795" s="112"/>
      <c r="V795" s="112"/>
      <c r="W795" s="112"/>
      <c r="X795" s="112"/>
      <c r="Y795" s="112"/>
      <c r="Z795" s="112"/>
    </row>
    <row r="796" ht="15.75" customHeight="1">
      <c r="A796" s="112"/>
      <c r="B796" s="112"/>
      <c r="C796" s="112"/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  <c r="O796" s="112"/>
      <c r="P796" s="112"/>
      <c r="Q796" s="112"/>
      <c r="R796" s="112"/>
      <c r="S796" s="112"/>
      <c r="T796" s="112"/>
      <c r="U796" s="112"/>
      <c r="V796" s="112"/>
      <c r="W796" s="112"/>
      <c r="X796" s="112"/>
      <c r="Y796" s="112"/>
      <c r="Z796" s="112"/>
    </row>
    <row r="797" ht="15.75" customHeight="1">
      <c r="A797" s="112"/>
      <c r="B797" s="112"/>
      <c r="C797" s="112"/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  <c r="O797" s="112"/>
      <c r="P797" s="112"/>
      <c r="Q797" s="112"/>
      <c r="R797" s="112"/>
      <c r="S797" s="112"/>
      <c r="T797" s="112"/>
      <c r="U797" s="112"/>
      <c r="V797" s="112"/>
      <c r="W797" s="112"/>
      <c r="X797" s="112"/>
      <c r="Y797" s="112"/>
      <c r="Z797" s="112"/>
    </row>
    <row r="798" ht="15.75" customHeight="1">
      <c r="A798" s="112"/>
      <c r="B798" s="112"/>
      <c r="C798" s="112"/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  <c r="O798" s="112"/>
      <c r="P798" s="112"/>
      <c r="Q798" s="112"/>
      <c r="R798" s="112"/>
      <c r="S798" s="112"/>
      <c r="T798" s="112"/>
      <c r="U798" s="112"/>
      <c r="V798" s="112"/>
      <c r="W798" s="112"/>
      <c r="X798" s="112"/>
      <c r="Y798" s="112"/>
      <c r="Z798" s="112"/>
    </row>
    <row r="799" ht="15.75" customHeight="1">
      <c r="A799" s="112"/>
      <c r="B799" s="112"/>
      <c r="C799" s="112"/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  <c r="O799" s="112"/>
      <c r="P799" s="112"/>
      <c r="Q799" s="112"/>
      <c r="R799" s="112"/>
      <c r="S799" s="112"/>
      <c r="T799" s="112"/>
      <c r="U799" s="112"/>
      <c r="V799" s="112"/>
      <c r="W799" s="112"/>
      <c r="X799" s="112"/>
      <c r="Y799" s="112"/>
      <c r="Z799" s="112"/>
    </row>
    <row r="800" ht="15.75" customHeight="1">
      <c r="A800" s="112"/>
      <c r="B800" s="112"/>
      <c r="C800" s="112"/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  <c r="O800" s="112"/>
      <c r="P800" s="112"/>
      <c r="Q800" s="112"/>
      <c r="R800" s="112"/>
      <c r="S800" s="112"/>
      <c r="T800" s="112"/>
      <c r="U800" s="112"/>
      <c r="V800" s="112"/>
      <c r="W800" s="112"/>
      <c r="X800" s="112"/>
      <c r="Y800" s="112"/>
      <c r="Z800" s="112"/>
    </row>
    <row r="801" ht="15.75" customHeight="1">
      <c r="A801" s="112"/>
      <c r="B801" s="112"/>
      <c r="C801" s="112"/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  <c r="O801" s="112"/>
      <c r="P801" s="112"/>
      <c r="Q801" s="112"/>
      <c r="R801" s="112"/>
      <c r="S801" s="112"/>
      <c r="T801" s="112"/>
      <c r="U801" s="112"/>
      <c r="V801" s="112"/>
      <c r="W801" s="112"/>
      <c r="X801" s="112"/>
      <c r="Y801" s="112"/>
      <c r="Z801" s="112"/>
    </row>
    <row r="802" ht="15.75" customHeight="1">
      <c r="A802" s="112"/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  <c r="P802" s="112"/>
      <c r="Q802" s="112"/>
      <c r="R802" s="112"/>
      <c r="S802" s="112"/>
      <c r="T802" s="112"/>
      <c r="U802" s="112"/>
      <c r="V802" s="112"/>
      <c r="W802" s="112"/>
      <c r="X802" s="112"/>
      <c r="Y802" s="112"/>
      <c r="Z802" s="112"/>
    </row>
    <row r="803" ht="15.75" customHeight="1">
      <c r="A803" s="112"/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  <c r="P803" s="112"/>
      <c r="Q803" s="112"/>
      <c r="R803" s="112"/>
      <c r="S803" s="112"/>
      <c r="T803" s="112"/>
      <c r="U803" s="112"/>
      <c r="V803" s="112"/>
      <c r="W803" s="112"/>
      <c r="X803" s="112"/>
      <c r="Y803" s="112"/>
      <c r="Z803" s="112"/>
    </row>
    <row r="804" ht="15.75" customHeight="1">
      <c r="A804" s="112"/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  <c r="P804" s="112"/>
      <c r="Q804" s="112"/>
      <c r="R804" s="112"/>
      <c r="S804" s="112"/>
      <c r="T804" s="112"/>
      <c r="U804" s="112"/>
      <c r="V804" s="112"/>
      <c r="W804" s="112"/>
      <c r="X804" s="112"/>
      <c r="Y804" s="112"/>
      <c r="Z804" s="112"/>
    </row>
    <row r="805" ht="15.75" customHeight="1">
      <c r="A805" s="112"/>
      <c r="B805" s="112"/>
      <c r="C805" s="112"/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  <c r="O805" s="112"/>
      <c r="P805" s="112"/>
      <c r="Q805" s="112"/>
      <c r="R805" s="112"/>
      <c r="S805" s="112"/>
      <c r="T805" s="112"/>
      <c r="U805" s="112"/>
      <c r="V805" s="112"/>
      <c r="W805" s="112"/>
      <c r="X805" s="112"/>
      <c r="Y805" s="112"/>
      <c r="Z805" s="112"/>
    </row>
    <row r="806" ht="15.75" customHeight="1">
      <c r="A806" s="112"/>
      <c r="B806" s="112"/>
      <c r="C806" s="112"/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  <c r="O806" s="112"/>
      <c r="P806" s="112"/>
      <c r="Q806" s="112"/>
      <c r="R806" s="112"/>
      <c r="S806" s="112"/>
      <c r="T806" s="112"/>
      <c r="U806" s="112"/>
      <c r="V806" s="112"/>
      <c r="W806" s="112"/>
      <c r="X806" s="112"/>
      <c r="Y806" s="112"/>
      <c r="Z806" s="112"/>
    </row>
    <row r="807" ht="15.75" customHeight="1">
      <c r="A807" s="112"/>
      <c r="B807" s="112"/>
      <c r="C807" s="112"/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  <c r="O807" s="112"/>
      <c r="P807" s="112"/>
      <c r="Q807" s="112"/>
      <c r="R807" s="112"/>
      <c r="S807" s="112"/>
      <c r="T807" s="112"/>
      <c r="U807" s="112"/>
      <c r="V807" s="112"/>
      <c r="W807" s="112"/>
      <c r="X807" s="112"/>
      <c r="Y807" s="112"/>
      <c r="Z807" s="112"/>
    </row>
    <row r="808" ht="15.75" customHeight="1">
      <c r="A808" s="112"/>
      <c r="B808" s="112"/>
      <c r="C808" s="112"/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  <c r="O808" s="112"/>
      <c r="P808" s="112"/>
      <c r="Q808" s="112"/>
      <c r="R808" s="112"/>
      <c r="S808" s="112"/>
      <c r="T808" s="112"/>
      <c r="U808" s="112"/>
      <c r="V808" s="112"/>
      <c r="W808" s="112"/>
      <c r="X808" s="112"/>
      <c r="Y808" s="112"/>
      <c r="Z808" s="112"/>
    </row>
    <row r="809" ht="15.75" customHeight="1">
      <c r="A809" s="112"/>
      <c r="B809" s="112"/>
      <c r="C809" s="112"/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  <c r="O809" s="112"/>
      <c r="P809" s="112"/>
      <c r="Q809" s="112"/>
      <c r="R809" s="112"/>
      <c r="S809" s="112"/>
      <c r="T809" s="112"/>
      <c r="U809" s="112"/>
      <c r="V809" s="112"/>
      <c r="W809" s="112"/>
      <c r="X809" s="112"/>
      <c r="Y809" s="112"/>
      <c r="Z809" s="112"/>
    </row>
    <row r="810" ht="15.75" customHeight="1">
      <c r="A810" s="112"/>
      <c r="B810" s="112"/>
      <c r="C810" s="112"/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  <c r="O810" s="112"/>
      <c r="P810" s="112"/>
      <c r="Q810" s="112"/>
      <c r="R810" s="112"/>
      <c r="S810" s="112"/>
      <c r="T810" s="112"/>
      <c r="U810" s="112"/>
      <c r="V810" s="112"/>
      <c r="W810" s="112"/>
      <c r="X810" s="112"/>
      <c r="Y810" s="112"/>
      <c r="Z810" s="112"/>
    </row>
    <row r="811" ht="15.75" customHeight="1">
      <c r="A811" s="112"/>
      <c r="B811" s="112"/>
      <c r="C811" s="112"/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  <c r="O811" s="112"/>
      <c r="P811" s="112"/>
      <c r="Q811" s="112"/>
      <c r="R811" s="112"/>
      <c r="S811" s="112"/>
      <c r="T811" s="112"/>
      <c r="U811" s="112"/>
      <c r="V811" s="112"/>
      <c r="W811" s="112"/>
      <c r="X811" s="112"/>
      <c r="Y811" s="112"/>
      <c r="Z811" s="112"/>
    </row>
    <row r="812" ht="15.75" customHeight="1">
      <c r="A812" s="112"/>
      <c r="B812" s="112"/>
      <c r="C812" s="112"/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  <c r="O812" s="112"/>
      <c r="P812" s="112"/>
      <c r="Q812" s="112"/>
      <c r="R812" s="112"/>
      <c r="S812" s="112"/>
      <c r="T812" s="112"/>
      <c r="U812" s="112"/>
      <c r="V812" s="112"/>
      <c r="W812" s="112"/>
      <c r="X812" s="112"/>
      <c r="Y812" s="112"/>
      <c r="Z812" s="112"/>
    </row>
    <row r="813" ht="15.75" customHeight="1">
      <c r="A813" s="112"/>
      <c r="B813" s="112"/>
      <c r="C813" s="112"/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  <c r="O813" s="112"/>
      <c r="P813" s="112"/>
      <c r="Q813" s="112"/>
      <c r="R813" s="112"/>
      <c r="S813" s="112"/>
      <c r="T813" s="112"/>
      <c r="U813" s="112"/>
      <c r="V813" s="112"/>
      <c r="W813" s="112"/>
      <c r="X813" s="112"/>
      <c r="Y813" s="112"/>
      <c r="Z813" s="112"/>
    </row>
    <row r="814" ht="15.75" customHeight="1">
      <c r="A814" s="112"/>
      <c r="B814" s="112"/>
      <c r="C814" s="112"/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  <c r="O814" s="112"/>
      <c r="P814" s="112"/>
      <c r="Q814" s="112"/>
      <c r="R814" s="112"/>
      <c r="S814" s="112"/>
      <c r="T814" s="112"/>
      <c r="U814" s="112"/>
      <c r="V814" s="112"/>
      <c r="W814" s="112"/>
      <c r="X814" s="112"/>
      <c r="Y814" s="112"/>
      <c r="Z814" s="112"/>
    </row>
    <row r="815" ht="15.75" customHeight="1">
      <c r="A815" s="112"/>
      <c r="B815" s="112"/>
      <c r="C815" s="112"/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  <c r="O815" s="112"/>
      <c r="P815" s="112"/>
      <c r="Q815" s="112"/>
      <c r="R815" s="112"/>
      <c r="S815" s="112"/>
      <c r="T815" s="112"/>
      <c r="U815" s="112"/>
      <c r="V815" s="112"/>
      <c r="W815" s="112"/>
      <c r="X815" s="112"/>
      <c r="Y815" s="112"/>
      <c r="Z815" s="112"/>
    </row>
    <row r="816" ht="15.75" customHeight="1">
      <c r="A816" s="112"/>
      <c r="B816" s="112"/>
      <c r="C816" s="112"/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  <c r="O816" s="112"/>
      <c r="P816" s="112"/>
      <c r="Q816" s="112"/>
      <c r="R816" s="112"/>
      <c r="S816" s="112"/>
      <c r="T816" s="112"/>
      <c r="U816" s="112"/>
      <c r="V816" s="112"/>
      <c r="W816" s="112"/>
      <c r="X816" s="112"/>
      <c r="Y816" s="112"/>
      <c r="Z816" s="112"/>
    </row>
    <row r="817" ht="15.75" customHeight="1">
      <c r="A817" s="112"/>
      <c r="B817" s="112"/>
      <c r="C817" s="112"/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  <c r="O817" s="112"/>
      <c r="P817" s="112"/>
      <c r="Q817" s="112"/>
      <c r="R817" s="112"/>
      <c r="S817" s="112"/>
      <c r="T817" s="112"/>
      <c r="U817" s="112"/>
      <c r="V817" s="112"/>
      <c r="W817" s="112"/>
      <c r="X817" s="112"/>
      <c r="Y817" s="112"/>
      <c r="Z817" s="112"/>
    </row>
    <row r="818" ht="15.75" customHeight="1">
      <c r="A818" s="112"/>
      <c r="B818" s="112"/>
      <c r="C818" s="112"/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  <c r="O818" s="112"/>
      <c r="P818" s="112"/>
      <c r="Q818" s="112"/>
      <c r="R818" s="112"/>
      <c r="S818" s="112"/>
      <c r="T818" s="112"/>
      <c r="U818" s="112"/>
      <c r="V818" s="112"/>
      <c r="W818" s="112"/>
      <c r="X818" s="112"/>
      <c r="Y818" s="112"/>
      <c r="Z818" s="112"/>
    </row>
    <row r="819" ht="15.75" customHeight="1">
      <c r="A819" s="112"/>
      <c r="B819" s="112"/>
      <c r="C819" s="112"/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  <c r="O819" s="112"/>
      <c r="P819" s="112"/>
      <c r="Q819" s="112"/>
      <c r="R819" s="112"/>
      <c r="S819" s="112"/>
      <c r="T819" s="112"/>
      <c r="U819" s="112"/>
      <c r="V819" s="112"/>
      <c r="W819" s="112"/>
      <c r="X819" s="112"/>
      <c r="Y819" s="112"/>
      <c r="Z819" s="112"/>
    </row>
    <row r="820" ht="15.75" customHeight="1">
      <c r="A820" s="112"/>
      <c r="B820" s="112"/>
      <c r="C820" s="112"/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  <c r="O820" s="112"/>
      <c r="P820" s="112"/>
      <c r="Q820" s="112"/>
      <c r="R820" s="112"/>
      <c r="S820" s="112"/>
      <c r="T820" s="112"/>
      <c r="U820" s="112"/>
      <c r="V820" s="112"/>
      <c r="W820" s="112"/>
      <c r="X820" s="112"/>
      <c r="Y820" s="112"/>
      <c r="Z820" s="112"/>
    </row>
    <row r="821" ht="15.75" customHeight="1">
      <c r="A821" s="112"/>
      <c r="B821" s="112"/>
      <c r="C821" s="112"/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  <c r="O821" s="112"/>
      <c r="P821" s="112"/>
      <c r="Q821" s="112"/>
      <c r="R821" s="112"/>
      <c r="S821" s="112"/>
      <c r="T821" s="112"/>
      <c r="U821" s="112"/>
      <c r="V821" s="112"/>
      <c r="W821" s="112"/>
      <c r="X821" s="112"/>
      <c r="Y821" s="112"/>
      <c r="Z821" s="112"/>
    </row>
    <row r="822" ht="15.75" customHeight="1">
      <c r="A822" s="112"/>
      <c r="B822" s="112"/>
      <c r="C822" s="112"/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  <c r="O822" s="112"/>
      <c r="P822" s="112"/>
      <c r="Q822" s="112"/>
      <c r="R822" s="112"/>
      <c r="S822" s="112"/>
      <c r="T822" s="112"/>
      <c r="U822" s="112"/>
      <c r="V822" s="112"/>
      <c r="W822" s="112"/>
      <c r="X822" s="112"/>
      <c r="Y822" s="112"/>
      <c r="Z822" s="112"/>
    </row>
    <row r="823" ht="15.75" customHeight="1">
      <c r="A823" s="112"/>
      <c r="B823" s="112"/>
      <c r="C823" s="112"/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  <c r="O823" s="112"/>
      <c r="P823" s="112"/>
      <c r="Q823" s="112"/>
      <c r="R823" s="112"/>
      <c r="S823" s="112"/>
      <c r="T823" s="112"/>
      <c r="U823" s="112"/>
      <c r="V823" s="112"/>
      <c r="W823" s="112"/>
      <c r="X823" s="112"/>
      <c r="Y823" s="112"/>
      <c r="Z823" s="112"/>
    </row>
    <row r="824" ht="15.75" customHeight="1">
      <c r="A824" s="112"/>
      <c r="B824" s="112"/>
      <c r="C824" s="112"/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  <c r="O824" s="112"/>
      <c r="P824" s="112"/>
      <c r="Q824" s="112"/>
      <c r="R824" s="112"/>
      <c r="S824" s="112"/>
      <c r="T824" s="112"/>
      <c r="U824" s="112"/>
      <c r="V824" s="112"/>
      <c r="W824" s="112"/>
      <c r="X824" s="112"/>
      <c r="Y824" s="112"/>
      <c r="Z824" s="112"/>
    </row>
    <row r="825" ht="15.75" customHeight="1">
      <c r="A825" s="112"/>
      <c r="B825" s="112"/>
      <c r="C825" s="112"/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  <c r="O825" s="112"/>
      <c r="P825" s="112"/>
      <c r="Q825" s="112"/>
      <c r="R825" s="112"/>
      <c r="S825" s="112"/>
      <c r="T825" s="112"/>
      <c r="U825" s="112"/>
      <c r="V825" s="112"/>
      <c r="W825" s="112"/>
      <c r="X825" s="112"/>
      <c r="Y825" s="112"/>
      <c r="Z825" s="112"/>
    </row>
    <row r="826" ht="15.75" customHeight="1">
      <c r="A826" s="112"/>
      <c r="B826" s="112"/>
      <c r="C826" s="112"/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  <c r="O826" s="112"/>
      <c r="P826" s="112"/>
      <c r="Q826" s="112"/>
      <c r="R826" s="112"/>
      <c r="S826" s="112"/>
      <c r="T826" s="112"/>
      <c r="U826" s="112"/>
      <c r="V826" s="112"/>
      <c r="W826" s="112"/>
      <c r="X826" s="112"/>
      <c r="Y826" s="112"/>
      <c r="Z826" s="112"/>
    </row>
    <row r="827" ht="15.75" customHeight="1">
      <c r="A827" s="112"/>
      <c r="B827" s="112"/>
      <c r="C827" s="112"/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  <c r="O827" s="112"/>
      <c r="P827" s="112"/>
      <c r="Q827" s="112"/>
      <c r="R827" s="112"/>
      <c r="S827" s="112"/>
      <c r="T827" s="112"/>
      <c r="U827" s="112"/>
      <c r="V827" s="112"/>
      <c r="W827" s="112"/>
      <c r="X827" s="112"/>
      <c r="Y827" s="112"/>
      <c r="Z827" s="112"/>
    </row>
    <row r="828" ht="15.75" customHeight="1">
      <c r="A828" s="112"/>
      <c r="B828" s="112"/>
      <c r="C828" s="112"/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  <c r="O828" s="112"/>
      <c r="P828" s="112"/>
      <c r="Q828" s="112"/>
      <c r="R828" s="112"/>
      <c r="S828" s="112"/>
      <c r="T828" s="112"/>
      <c r="U828" s="112"/>
      <c r="V828" s="112"/>
      <c r="W828" s="112"/>
      <c r="X828" s="112"/>
      <c r="Y828" s="112"/>
      <c r="Z828" s="112"/>
    </row>
    <row r="829" ht="15.75" customHeight="1">
      <c r="A829" s="112"/>
      <c r="B829" s="112"/>
      <c r="C829" s="112"/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  <c r="O829" s="112"/>
      <c r="P829" s="112"/>
      <c r="Q829" s="112"/>
      <c r="R829" s="112"/>
      <c r="S829" s="112"/>
      <c r="T829" s="112"/>
      <c r="U829" s="112"/>
      <c r="V829" s="112"/>
      <c r="W829" s="112"/>
      <c r="X829" s="112"/>
      <c r="Y829" s="112"/>
      <c r="Z829" s="112"/>
    </row>
    <row r="830" ht="15.75" customHeight="1">
      <c r="A830" s="112"/>
      <c r="B830" s="112"/>
      <c r="C830" s="112"/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  <c r="O830" s="112"/>
      <c r="P830" s="112"/>
      <c r="Q830" s="112"/>
      <c r="R830" s="112"/>
      <c r="S830" s="112"/>
      <c r="T830" s="112"/>
      <c r="U830" s="112"/>
      <c r="V830" s="112"/>
      <c r="W830" s="112"/>
      <c r="X830" s="112"/>
      <c r="Y830" s="112"/>
      <c r="Z830" s="112"/>
    </row>
    <row r="831" ht="15.75" customHeight="1">
      <c r="A831" s="112"/>
      <c r="B831" s="112"/>
      <c r="C831" s="112"/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  <c r="O831" s="112"/>
      <c r="P831" s="112"/>
      <c r="Q831" s="112"/>
      <c r="R831" s="112"/>
      <c r="S831" s="112"/>
      <c r="T831" s="112"/>
      <c r="U831" s="112"/>
      <c r="V831" s="112"/>
      <c r="W831" s="112"/>
      <c r="X831" s="112"/>
      <c r="Y831" s="112"/>
      <c r="Z831" s="112"/>
    </row>
    <row r="832" ht="15.75" customHeight="1">
      <c r="A832" s="112"/>
      <c r="B832" s="112"/>
      <c r="C832" s="112"/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  <c r="O832" s="112"/>
      <c r="P832" s="112"/>
      <c r="Q832" s="112"/>
      <c r="R832" s="112"/>
      <c r="S832" s="112"/>
      <c r="T832" s="112"/>
      <c r="U832" s="112"/>
      <c r="V832" s="112"/>
      <c r="W832" s="112"/>
      <c r="X832" s="112"/>
      <c r="Y832" s="112"/>
      <c r="Z832" s="112"/>
    </row>
    <row r="833" ht="15.75" customHeight="1">
      <c r="A833" s="112"/>
      <c r="B833" s="112"/>
      <c r="C833" s="112"/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  <c r="O833" s="112"/>
      <c r="P833" s="112"/>
      <c r="Q833" s="112"/>
      <c r="R833" s="112"/>
      <c r="S833" s="112"/>
      <c r="T833" s="112"/>
      <c r="U833" s="112"/>
      <c r="V833" s="112"/>
      <c r="W833" s="112"/>
      <c r="X833" s="112"/>
      <c r="Y833" s="112"/>
      <c r="Z833" s="112"/>
    </row>
    <row r="834" ht="15.75" customHeight="1">
      <c r="A834" s="112"/>
      <c r="B834" s="112"/>
      <c r="C834" s="112"/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  <c r="O834" s="112"/>
      <c r="P834" s="112"/>
      <c r="Q834" s="112"/>
      <c r="R834" s="112"/>
      <c r="S834" s="112"/>
      <c r="T834" s="112"/>
      <c r="U834" s="112"/>
      <c r="V834" s="112"/>
      <c r="W834" s="112"/>
      <c r="X834" s="112"/>
      <c r="Y834" s="112"/>
      <c r="Z834" s="112"/>
    </row>
    <row r="835" ht="15.75" customHeight="1">
      <c r="A835" s="112"/>
      <c r="B835" s="112"/>
      <c r="C835" s="112"/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  <c r="O835" s="112"/>
      <c r="P835" s="112"/>
      <c r="Q835" s="112"/>
      <c r="R835" s="112"/>
      <c r="S835" s="112"/>
      <c r="T835" s="112"/>
      <c r="U835" s="112"/>
      <c r="V835" s="112"/>
      <c r="W835" s="112"/>
      <c r="X835" s="112"/>
      <c r="Y835" s="112"/>
      <c r="Z835" s="112"/>
    </row>
    <row r="836" ht="15.75" customHeight="1">
      <c r="A836" s="112"/>
      <c r="B836" s="112"/>
      <c r="C836" s="112"/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  <c r="O836" s="112"/>
      <c r="P836" s="112"/>
      <c r="Q836" s="112"/>
      <c r="R836" s="112"/>
      <c r="S836" s="112"/>
      <c r="T836" s="112"/>
      <c r="U836" s="112"/>
      <c r="V836" s="112"/>
      <c r="W836" s="112"/>
      <c r="X836" s="112"/>
      <c r="Y836" s="112"/>
      <c r="Z836" s="112"/>
    </row>
    <row r="837" ht="15.75" customHeight="1">
      <c r="A837" s="112"/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  <c r="P837" s="112"/>
      <c r="Q837" s="112"/>
      <c r="R837" s="112"/>
      <c r="S837" s="112"/>
      <c r="T837" s="112"/>
      <c r="U837" s="112"/>
      <c r="V837" s="112"/>
      <c r="W837" s="112"/>
      <c r="X837" s="112"/>
      <c r="Y837" s="112"/>
      <c r="Z837" s="112"/>
    </row>
    <row r="838" ht="15.75" customHeight="1">
      <c r="A838" s="112"/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  <c r="P838" s="112"/>
      <c r="Q838" s="112"/>
      <c r="R838" s="112"/>
      <c r="S838" s="112"/>
      <c r="T838" s="112"/>
      <c r="U838" s="112"/>
      <c r="V838" s="112"/>
      <c r="W838" s="112"/>
      <c r="X838" s="112"/>
      <c r="Y838" s="112"/>
      <c r="Z838" s="112"/>
    </row>
    <row r="839" ht="15.75" customHeight="1">
      <c r="A839" s="112"/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  <c r="P839" s="112"/>
      <c r="Q839" s="112"/>
      <c r="R839" s="112"/>
      <c r="S839" s="112"/>
      <c r="T839" s="112"/>
      <c r="U839" s="112"/>
      <c r="V839" s="112"/>
      <c r="W839" s="112"/>
      <c r="X839" s="112"/>
      <c r="Y839" s="112"/>
      <c r="Z839" s="112"/>
    </row>
    <row r="840" ht="15.75" customHeight="1">
      <c r="A840" s="112"/>
      <c r="B840" s="112"/>
      <c r="C840" s="112"/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  <c r="O840" s="112"/>
      <c r="P840" s="112"/>
      <c r="Q840" s="112"/>
      <c r="R840" s="112"/>
      <c r="S840" s="112"/>
      <c r="T840" s="112"/>
      <c r="U840" s="112"/>
      <c r="V840" s="112"/>
      <c r="W840" s="112"/>
      <c r="X840" s="112"/>
      <c r="Y840" s="112"/>
      <c r="Z840" s="112"/>
    </row>
    <row r="841" ht="15.75" customHeight="1">
      <c r="A841" s="112"/>
      <c r="B841" s="112"/>
      <c r="C841" s="112"/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  <c r="O841" s="112"/>
      <c r="P841" s="112"/>
      <c r="Q841" s="112"/>
      <c r="R841" s="112"/>
      <c r="S841" s="112"/>
      <c r="T841" s="112"/>
      <c r="U841" s="112"/>
      <c r="V841" s="112"/>
      <c r="W841" s="112"/>
      <c r="X841" s="112"/>
      <c r="Y841" s="112"/>
      <c r="Z841" s="112"/>
    </row>
    <row r="842" ht="15.75" customHeight="1">
      <c r="A842" s="112"/>
      <c r="B842" s="112"/>
      <c r="C842" s="112"/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  <c r="O842" s="112"/>
      <c r="P842" s="112"/>
      <c r="Q842" s="112"/>
      <c r="R842" s="112"/>
      <c r="S842" s="112"/>
      <c r="T842" s="112"/>
      <c r="U842" s="112"/>
      <c r="V842" s="112"/>
      <c r="W842" s="112"/>
      <c r="X842" s="112"/>
      <c r="Y842" s="112"/>
      <c r="Z842" s="112"/>
    </row>
    <row r="843" ht="15.75" customHeight="1">
      <c r="A843" s="112"/>
      <c r="B843" s="112"/>
      <c r="C843" s="112"/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  <c r="O843" s="112"/>
      <c r="P843" s="112"/>
      <c r="Q843" s="112"/>
      <c r="R843" s="112"/>
      <c r="S843" s="112"/>
      <c r="T843" s="112"/>
      <c r="U843" s="112"/>
      <c r="V843" s="112"/>
      <c r="W843" s="112"/>
      <c r="X843" s="112"/>
      <c r="Y843" s="112"/>
      <c r="Z843" s="112"/>
    </row>
    <row r="844" ht="15.75" customHeight="1">
      <c r="A844" s="112"/>
      <c r="B844" s="112"/>
      <c r="C844" s="112"/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  <c r="O844" s="112"/>
      <c r="P844" s="112"/>
      <c r="Q844" s="112"/>
      <c r="R844" s="112"/>
      <c r="S844" s="112"/>
      <c r="T844" s="112"/>
      <c r="U844" s="112"/>
      <c r="V844" s="112"/>
      <c r="W844" s="112"/>
      <c r="X844" s="112"/>
      <c r="Y844" s="112"/>
      <c r="Z844" s="112"/>
    </row>
    <row r="845" ht="15.75" customHeight="1">
      <c r="A845" s="112"/>
      <c r="B845" s="112"/>
      <c r="C845" s="112"/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  <c r="O845" s="112"/>
      <c r="P845" s="112"/>
      <c r="Q845" s="112"/>
      <c r="R845" s="112"/>
      <c r="S845" s="112"/>
      <c r="T845" s="112"/>
      <c r="U845" s="112"/>
      <c r="V845" s="112"/>
      <c r="W845" s="112"/>
      <c r="X845" s="112"/>
      <c r="Y845" s="112"/>
      <c r="Z845" s="112"/>
    </row>
    <row r="846" ht="15.75" customHeight="1">
      <c r="A846" s="112"/>
      <c r="B846" s="112"/>
      <c r="C846" s="112"/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  <c r="O846" s="112"/>
      <c r="P846" s="112"/>
      <c r="Q846" s="112"/>
      <c r="R846" s="112"/>
      <c r="S846" s="112"/>
      <c r="T846" s="112"/>
      <c r="U846" s="112"/>
      <c r="V846" s="112"/>
      <c r="W846" s="112"/>
      <c r="X846" s="112"/>
      <c r="Y846" s="112"/>
      <c r="Z846" s="112"/>
    </row>
    <row r="847" ht="15.75" customHeight="1">
      <c r="A847" s="112"/>
      <c r="B847" s="112"/>
      <c r="C847" s="112"/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  <c r="O847" s="112"/>
      <c r="P847" s="112"/>
      <c r="Q847" s="112"/>
      <c r="R847" s="112"/>
      <c r="S847" s="112"/>
      <c r="T847" s="112"/>
      <c r="U847" s="112"/>
      <c r="V847" s="112"/>
      <c r="W847" s="112"/>
      <c r="X847" s="112"/>
      <c r="Y847" s="112"/>
      <c r="Z847" s="112"/>
    </row>
    <row r="848" ht="15.75" customHeight="1">
      <c r="A848" s="112"/>
      <c r="B848" s="112"/>
      <c r="C848" s="112"/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  <c r="O848" s="112"/>
      <c r="P848" s="112"/>
      <c r="Q848" s="112"/>
      <c r="R848" s="112"/>
      <c r="S848" s="112"/>
      <c r="T848" s="112"/>
      <c r="U848" s="112"/>
      <c r="V848" s="112"/>
      <c r="W848" s="112"/>
      <c r="X848" s="112"/>
      <c r="Y848" s="112"/>
      <c r="Z848" s="112"/>
    </row>
    <row r="849" ht="15.75" customHeight="1">
      <c r="A849" s="112"/>
      <c r="B849" s="112"/>
      <c r="C849" s="112"/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  <c r="O849" s="112"/>
      <c r="P849" s="112"/>
      <c r="Q849" s="112"/>
      <c r="R849" s="112"/>
      <c r="S849" s="112"/>
      <c r="T849" s="112"/>
      <c r="U849" s="112"/>
      <c r="V849" s="112"/>
      <c r="W849" s="112"/>
      <c r="X849" s="112"/>
      <c r="Y849" s="112"/>
      <c r="Z849" s="112"/>
    </row>
    <row r="850" ht="15.75" customHeight="1">
      <c r="A850" s="112"/>
      <c r="B850" s="112"/>
      <c r="C850" s="112"/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  <c r="O850" s="112"/>
      <c r="P850" s="112"/>
      <c r="Q850" s="112"/>
      <c r="R850" s="112"/>
      <c r="S850" s="112"/>
      <c r="T850" s="112"/>
      <c r="U850" s="112"/>
      <c r="V850" s="112"/>
      <c r="W850" s="112"/>
      <c r="X850" s="112"/>
      <c r="Y850" s="112"/>
      <c r="Z850" s="112"/>
    </row>
    <row r="851" ht="15.75" customHeight="1">
      <c r="A851" s="112"/>
      <c r="B851" s="112"/>
      <c r="C851" s="112"/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  <c r="O851" s="112"/>
      <c r="P851" s="112"/>
      <c r="Q851" s="112"/>
      <c r="R851" s="112"/>
      <c r="S851" s="112"/>
      <c r="T851" s="112"/>
      <c r="U851" s="112"/>
      <c r="V851" s="112"/>
      <c r="W851" s="112"/>
      <c r="X851" s="112"/>
      <c r="Y851" s="112"/>
      <c r="Z851" s="112"/>
    </row>
    <row r="852" ht="15.75" customHeight="1">
      <c r="A852" s="112"/>
      <c r="B852" s="112"/>
      <c r="C852" s="112"/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  <c r="O852" s="112"/>
      <c r="P852" s="112"/>
      <c r="Q852" s="112"/>
      <c r="R852" s="112"/>
      <c r="S852" s="112"/>
      <c r="T852" s="112"/>
      <c r="U852" s="112"/>
      <c r="V852" s="112"/>
      <c r="W852" s="112"/>
      <c r="X852" s="112"/>
      <c r="Y852" s="112"/>
      <c r="Z852" s="112"/>
    </row>
    <row r="853" ht="15.75" customHeight="1">
      <c r="A853" s="112"/>
      <c r="B853" s="112"/>
      <c r="C853" s="112"/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  <c r="O853" s="112"/>
      <c r="P853" s="112"/>
      <c r="Q853" s="112"/>
      <c r="R853" s="112"/>
      <c r="S853" s="112"/>
      <c r="T853" s="112"/>
      <c r="U853" s="112"/>
      <c r="V853" s="112"/>
      <c r="W853" s="112"/>
      <c r="X853" s="112"/>
      <c r="Y853" s="112"/>
      <c r="Z853" s="112"/>
    </row>
    <row r="854" ht="15.75" customHeight="1">
      <c r="A854" s="112"/>
      <c r="B854" s="112"/>
      <c r="C854" s="112"/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  <c r="O854" s="112"/>
      <c r="P854" s="112"/>
      <c r="Q854" s="112"/>
      <c r="R854" s="112"/>
      <c r="S854" s="112"/>
      <c r="T854" s="112"/>
      <c r="U854" s="112"/>
      <c r="V854" s="112"/>
      <c r="W854" s="112"/>
      <c r="X854" s="112"/>
      <c r="Y854" s="112"/>
      <c r="Z854" s="112"/>
    </row>
    <row r="855" ht="15.75" customHeight="1">
      <c r="A855" s="112"/>
      <c r="B855" s="112"/>
      <c r="C855" s="112"/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  <c r="O855" s="112"/>
      <c r="P855" s="112"/>
      <c r="Q855" s="112"/>
      <c r="R855" s="112"/>
      <c r="S855" s="112"/>
      <c r="T855" s="112"/>
      <c r="U855" s="112"/>
      <c r="V855" s="112"/>
      <c r="W855" s="112"/>
      <c r="X855" s="112"/>
      <c r="Y855" s="112"/>
      <c r="Z855" s="112"/>
    </row>
    <row r="856" ht="15.75" customHeight="1">
      <c r="A856" s="112"/>
      <c r="B856" s="112"/>
      <c r="C856" s="112"/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  <c r="O856" s="112"/>
      <c r="P856" s="112"/>
      <c r="Q856" s="112"/>
      <c r="R856" s="112"/>
      <c r="S856" s="112"/>
      <c r="T856" s="112"/>
      <c r="U856" s="112"/>
      <c r="V856" s="112"/>
      <c r="W856" s="112"/>
      <c r="X856" s="112"/>
      <c r="Y856" s="112"/>
      <c r="Z856" s="112"/>
    </row>
    <row r="857" ht="15.75" customHeight="1">
      <c r="A857" s="112"/>
      <c r="B857" s="112"/>
      <c r="C857" s="112"/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  <c r="O857" s="112"/>
      <c r="P857" s="112"/>
      <c r="Q857" s="112"/>
      <c r="R857" s="112"/>
      <c r="S857" s="112"/>
      <c r="T857" s="112"/>
      <c r="U857" s="112"/>
      <c r="V857" s="112"/>
      <c r="W857" s="112"/>
      <c r="X857" s="112"/>
      <c r="Y857" s="112"/>
      <c r="Z857" s="112"/>
    </row>
    <row r="858" ht="15.75" customHeight="1">
      <c r="A858" s="112"/>
      <c r="B858" s="112"/>
      <c r="C858" s="112"/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  <c r="O858" s="112"/>
      <c r="P858" s="112"/>
      <c r="Q858" s="112"/>
      <c r="R858" s="112"/>
      <c r="S858" s="112"/>
      <c r="T858" s="112"/>
      <c r="U858" s="112"/>
      <c r="V858" s="112"/>
      <c r="W858" s="112"/>
      <c r="X858" s="112"/>
      <c r="Y858" s="112"/>
      <c r="Z858" s="112"/>
    </row>
    <row r="859" ht="15.75" customHeight="1">
      <c r="A859" s="112"/>
      <c r="B859" s="112"/>
      <c r="C859" s="112"/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  <c r="O859" s="112"/>
      <c r="P859" s="112"/>
      <c r="Q859" s="112"/>
      <c r="R859" s="112"/>
      <c r="S859" s="112"/>
      <c r="T859" s="112"/>
      <c r="U859" s="112"/>
      <c r="V859" s="112"/>
      <c r="W859" s="112"/>
      <c r="X859" s="112"/>
      <c r="Y859" s="112"/>
      <c r="Z859" s="112"/>
    </row>
    <row r="860" ht="15.75" customHeight="1">
      <c r="A860" s="112"/>
      <c r="B860" s="112"/>
      <c r="C860" s="112"/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  <c r="O860" s="112"/>
      <c r="P860" s="112"/>
      <c r="Q860" s="112"/>
      <c r="R860" s="112"/>
      <c r="S860" s="112"/>
      <c r="T860" s="112"/>
      <c r="U860" s="112"/>
      <c r="V860" s="112"/>
      <c r="W860" s="112"/>
      <c r="X860" s="112"/>
      <c r="Y860" s="112"/>
      <c r="Z860" s="112"/>
    </row>
    <row r="861" ht="15.75" customHeight="1">
      <c r="A861" s="112"/>
      <c r="B861" s="112"/>
      <c r="C861" s="112"/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  <c r="O861" s="112"/>
      <c r="P861" s="112"/>
      <c r="Q861" s="112"/>
      <c r="R861" s="112"/>
      <c r="S861" s="112"/>
      <c r="T861" s="112"/>
      <c r="U861" s="112"/>
      <c r="V861" s="112"/>
      <c r="W861" s="112"/>
      <c r="X861" s="112"/>
      <c r="Y861" s="112"/>
      <c r="Z861" s="112"/>
    </row>
    <row r="862" ht="15.75" customHeight="1">
      <c r="A862" s="112"/>
      <c r="B862" s="112"/>
      <c r="C862" s="112"/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  <c r="O862" s="112"/>
      <c r="P862" s="112"/>
      <c r="Q862" s="112"/>
      <c r="R862" s="112"/>
      <c r="S862" s="112"/>
      <c r="T862" s="112"/>
      <c r="U862" s="112"/>
      <c r="V862" s="112"/>
      <c r="W862" s="112"/>
      <c r="X862" s="112"/>
      <c r="Y862" s="112"/>
      <c r="Z862" s="112"/>
    </row>
    <row r="863" ht="15.75" customHeight="1">
      <c r="A863" s="112"/>
      <c r="B863" s="112"/>
      <c r="C863" s="112"/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  <c r="O863" s="112"/>
      <c r="P863" s="112"/>
      <c r="Q863" s="112"/>
      <c r="R863" s="112"/>
      <c r="S863" s="112"/>
      <c r="T863" s="112"/>
      <c r="U863" s="112"/>
      <c r="V863" s="112"/>
      <c r="W863" s="112"/>
      <c r="X863" s="112"/>
      <c r="Y863" s="112"/>
      <c r="Z863" s="112"/>
    </row>
    <row r="864" ht="15.75" customHeight="1">
      <c r="A864" s="112"/>
      <c r="B864" s="112"/>
      <c r="C864" s="112"/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  <c r="O864" s="112"/>
      <c r="P864" s="112"/>
      <c r="Q864" s="112"/>
      <c r="R864" s="112"/>
      <c r="S864" s="112"/>
      <c r="T864" s="112"/>
      <c r="U864" s="112"/>
      <c r="V864" s="112"/>
      <c r="W864" s="112"/>
      <c r="X864" s="112"/>
      <c r="Y864" s="112"/>
      <c r="Z864" s="112"/>
    </row>
    <row r="865" ht="15.75" customHeight="1">
      <c r="A865" s="112"/>
      <c r="B865" s="112"/>
      <c r="C865" s="112"/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  <c r="O865" s="112"/>
      <c r="P865" s="112"/>
      <c r="Q865" s="112"/>
      <c r="R865" s="112"/>
      <c r="S865" s="112"/>
      <c r="T865" s="112"/>
      <c r="U865" s="112"/>
      <c r="V865" s="112"/>
      <c r="W865" s="112"/>
      <c r="X865" s="112"/>
      <c r="Y865" s="112"/>
      <c r="Z865" s="112"/>
    </row>
    <row r="866" ht="15.75" customHeight="1">
      <c r="A866" s="112"/>
      <c r="B866" s="112"/>
      <c r="C866" s="112"/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  <c r="O866" s="112"/>
      <c r="P866" s="112"/>
      <c r="Q866" s="112"/>
      <c r="R866" s="112"/>
      <c r="S866" s="112"/>
      <c r="T866" s="112"/>
      <c r="U866" s="112"/>
      <c r="V866" s="112"/>
      <c r="W866" s="112"/>
      <c r="X866" s="112"/>
      <c r="Y866" s="112"/>
      <c r="Z866" s="112"/>
    </row>
    <row r="867" ht="15.75" customHeight="1">
      <c r="A867" s="112"/>
      <c r="B867" s="112"/>
      <c r="C867" s="112"/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  <c r="O867" s="112"/>
      <c r="P867" s="112"/>
      <c r="Q867" s="112"/>
      <c r="R867" s="112"/>
      <c r="S867" s="112"/>
      <c r="T867" s="112"/>
      <c r="U867" s="112"/>
      <c r="V867" s="112"/>
      <c r="W867" s="112"/>
      <c r="X867" s="112"/>
      <c r="Y867" s="112"/>
      <c r="Z867" s="112"/>
    </row>
    <row r="868" ht="15.75" customHeight="1">
      <c r="A868" s="112"/>
      <c r="B868" s="112"/>
      <c r="C868" s="112"/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  <c r="O868" s="112"/>
      <c r="P868" s="112"/>
      <c r="Q868" s="112"/>
      <c r="R868" s="112"/>
      <c r="S868" s="112"/>
      <c r="T868" s="112"/>
      <c r="U868" s="112"/>
      <c r="V868" s="112"/>
      <c r="W868" s="112"/>
      <c r="X868" s="112"/>
      <c r="Y868" s="112"/>
      <c r="Z868" s="112"/>
    </row>
    <row r="869" ht="15.75" customHeight="1">
      <c r="A869" s="112"/>
      <c r="B869" s="112"/>
      <c r="C869" s="112"/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  <c r="O869" s="112"/>
      <c r="P869" s="112"/>
      <c r="Q869" s="112"/>
      <c r="R869" s="112"/>
      <c r="S869" s="112"/>
      <c r="T869" s="112"/>
      <c r="U869" s="112"/>
      <c r="V869" s="112"/>
      <c r="W869" s="112"/>
      <c r="X869" s="112"/>
      <c r="Y869" s="112"/>
      <c r="Z869" s="112"/>
    </row>
    <row r="870" ht="15.75" customHeight="1">
      <c r="A870" s="112"/>
      <c r="B870" s="112"/>
      <c r="C870" s="112"/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  <c r="O870" s="112"/>
      <c r="P870" s="112"/>
      <c r="Q870" s="112"/>
      <c r="R870" s="112"/>
      <c r="S870" s="112"/>
      <c r="T870" s="112"/>
      <c r="U870" s="112"/>
      <c r="V870" s="112"/>
      <c r="W870" s="112"/>
      <c r="X870" s="112"/>
      <c r="Y870" s="112"/>
      <c r="Z870" s="112"/>
    </row>
    <row r="871" ht="15.75" customHeight="1">
      <c r="A871" s="112"/>
      <c r="B871" s="112"/>
      <c r="C871" s="112"/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  <c r="O871" s="112"/>
      <c r="P871" s="112"/>
      <c r="Q871" s="112"/>
      <c r="R871" s="112"/>
      <c r="S871" s="112"/>
      <c r="T871" s="112"/>
      <c r="U871" s="112"/>
      <c r="V871" s="112"/>
      <c r="W871" s="112"/>
      <c r="X871" s="112"/>
      <c r="Y871" s="112"/>
      <c r="Z871" s="112"/>
    </row>
    <row r="872" ht="15.75" customHeight="1">
      <c r="A872" s="112"/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  <c r="P872" s="112"/>
      <c r="Q872" s="112"/>
      <c r="R872" s="112"/>
      <c r="S872" s="112"/>
      <c r="T872" s="112"/>
      <c r="U872" s="112"/>
      <c r="V872" s="112"/>
      <c r="W872" s="112"/>
      <c r="X872" s="112"/>
      <c r="Y872" s="112"/>
      <c r="Z872" s="112"/>
    </row>
    <row r="873" ht="15.75" customHeight="1">
      <c r="A873" s="112"/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  <c r="P873" s="112"/>
      <c r="Q873" s="112"/>
      <c r="R873" s="112"/>
      <c r="S873" s="112"/>
      <c r="T873" s="112"/>
      <c r="U873" s="112"/>
      <c r="V873" s="112"/>
      <c r="W873" s="112"/>
      <c r="X873" s="112"/>
      <c r="Y873" s="112"/>
      <c r="Z873" s="112"/>
    </row>
    <row r="874" ht="15.75" customHeight="1">
      <c r="A874" s="112"/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  <c r="P874" s="112"/>
      <c r="Q874" s="112"/>
      <c r="R874" s="112"/>
      <c r="S874" s="112"/>
      <c r="T874" s="112"/>
      <c r="U874" s="112"/>
      <c r="V874" s="112"/>
      <c r="W874" s="112"/>
      <c r="X874" s="112"/>
      <c r="Y874" s="112"/>
      <c r="Z874" s="112"/>
    </row>
    <row r="875" ht="15.75" customHeight="1">
      <c r="A875" s="112"/>
      <c r="B875" s="112"/>
      <c r="C875" s="112"/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  <c r="O875" s="112"/>
      <c r="P875" s="112"/>
      <c r="Q875" s="112"/>
      <c r="R875" s="112"/>
      <c r="S875" s="112"/>
      <c r="T875" s="112"/>
      <c r="U875" s="112"/>
      <c r="V875" s="112"/>
      <c r="W875" s="112"/>
      <c r="X875" s="112"/>
      <c r="Y875" s="112"/>
      <c r="Z875" s="112"/>
    </row>
    <row r="876" ht="15.75" customHeight="1">
      <c r="A876" s="112"/>
      <c r="B876" s="112"/>
      <c r="C876" s="112"/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  <c r="O876" s="112"/>
      <c r="P876" s="112"/>
      <c r="Q876" s="112"/>
      <c r="R876" s="112"/>
      <c r="S876" s="112"/>
      <c r="T876" s="112"/>
      <c r="U876" s="112"/>
      <c r="V876" s="112"/>
      <c r="W876" s="112"/>
      <c r="X876" s="112"/>
      <c r="Y876" s="112"/>
      <c r="Z876" s="112"/>
    </row>
    <row r="877" ht="15.75" customHeight="1">
      <c r="A877" s="112"/>
      <c r="B877" s="112"/>
      <c r="C877" s="112"/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  <c r="O877" s="112"/>
      <c r="P877" s="112"/>
      <c r="Q877" s="112"/>
      <c r="R877" s="112"/>
      <c r="S877" s="112"/>
      <c r="T877" s="112"/>
      <c r="U877" s="112"/>
      <c r="V877" s="112"/>
      <c r="W877" s="112"/>
      <c r="X877" s="112"/>
      <c r="Y877" s="112"/>
      <c r="Z877" s="112"/>
    </row>
    <row r="878" ht="15.75" customHeight="1">
      <c r="A878" s="112"/>
      <c r="B878" s="112"/>
      <c r="C878" s="112"/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  <c r="O878" s="112"/>
      <c r="P878" s="112"/>
      <c r="Q878" s="112"/>
      <c r="R878" s="112"/>
      <c r="S878" s="112"/>
      <c r="T878" s="112"/>
      <c r="U878" s="112"/>
      <c r="V878" s="112"/>
      <c r="W878" s="112"/>
      <c r="X878" s="112"/>
      <c r="Y878" s="112"/>
      <c r="Z878" s="112"/>
    </row>
    <row r="879" ht="15.75" customHeight="1">
      <c r="A879" s="112"/>
      <c r="B879" s="112"/>
      <c r="C879" s="112"/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  <c r="O879" s="112"/>
      <c r="P879" s="112"/>
      <c r="Q879" s="112"/>
      <c r="R879" s="112"/>
      <c r="S879" s="112"/>
      <c r="T879" s="112"/>
      <c r="U879" s="112"/>
      <c r="V879" s="112"/>
      <c r="W879" s="112"/>
      <c r="X879" s="112"/>
      <c r="Y879" s="112"/>
      <c r="Z879" s="112"/>
    </row>
    <row r="880" ht="15.75" customHeight="1">
      <c r="A880" s="112"/>
      <c r="B880" s="112"/>
      <c r="C880" s="112"/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  <c r="O880" s="112"/>
      <c r="P880" s="112"/>
      <c r="Q880" s="112"/>
      <c r="R880" s="112"/>
      <c r="S880" s="112"/>
      <c r="T880" s="112"/>
      <c r="U880" s="112"/>
      <c r="V880" s="112"/>
      <c r="W880" s="112"/>
      <c r="X880" s="112"/>
      <c r="Y880" s="112"/>
      <c r="Z880" s="112"/>
    </row>
    <row r="881" ht="15.75" customHeight="1">
      <c r="A881" s="112"/>
      <c r="B881" s="112"/>
      <c r="C881" s="112"/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  <c r="O881" s="112"/>
      <c r="P881" s="112"/>
      <c r="Q881" s="112"/>
      <c r="R881" s="112"/>
      <c r="S881" s="112"/>
      <c r="T881" s="112"/>
      <c r="U881" s="112"/>
      <c r="V881" s="112"/>
      <c r="W881" s="112"/>
      <c r="X881" s="112"/>
      <c r="Y881" s="112"/>
      <c r="Z881" s="112"/>
    </row>
    <row r="882" ht="15.75" customHeight="1">
      <c r="A882" s="112"/>
      <c r="B882" s="112"/>
      <c r="C882" s="112"/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  <c r="O882" s="112"/>
      <c r="P882" s="112"/>
      <c r="Q882" s="112"/>
      <c r="R882" s="112"/>
      <c r="S882" s="112"/>
      <c r="T882" s="112"/>
      <c r="U882" s="112"/>
      <c r="V882" s="112"/>
      <c r="W882" s="112"/>
      <c r="X882" s="112"/>
      <c r="Y882" s="112"/>
      <c r="Z882" s="112"/>
    </row>
    <row r="883" ht="15.75" customHeight="1">
      <c r="A883" s="112"/>
      <c r="B883" s="112"/>
      <c r="C883" s="112"/>
      <c r="D883" s="112"/>
      <c r="E883" s="112"/>
      <c r="F883" s="112"/>
      <c r="G883" s="112"/>
      <c r="H883" s="112"/>
      <c r="I883" s="112"/>
      <c r="J883" s="112"/>
      <c r="K883" s="112"/>
      <c r="L883" s="112"/>
      <c r="M883" s="112"/>
      <c r="N883" s="112"/>
      <c r="O883" s="112"/>
      <c r="P883" s="112"/>
      <c r="Q883" s="112"/>
      <c r="R883" s="112"/>
      <c r="S883" s="112"/>
      <c r="T883" s="112"/>
      <c r="U883" s="112"/>
      <c r="V883" s="112"/>
      <c r="W883" s="112"/>
      <c r="X883" s="112"/>
      <c r="Y883" s="112"/>
      <c r="Z883" s="112"/>
    </row>
    <row r="884" ht="15.75" customHeight="1">
      <c r="A884" s="112"/>
      <c r="B884" s="112"/>
      <c r="C884" s="112"/>
      <c r="D884" s="112"/>
      <c r="E884" s="112"/>
      <c r="F884" s="112"/>
      <c r="G884" s="112"/>
      <c r="H884" s="112"/>
      <c r="I884" s="112"/>
      <c r="J884" s="112"/>
      <c r="K884" s="112"/>
      <c r="L884" s="112"/>
      <c r="M884" s="112"/>
      <c r="N884" s="112"/>
      <c r="O884" s="112"/>
      <c r="P884" s="112"/>
      <c r="Q884" s="112"/>
      <c r="R884" s="112"/>
      <c r="S884" s="112"/>
      <c r="T884" s="112"/>
      <c r="U884" s="112"/>
      <c r="V884" s="112"/>
      <c r="W884" s="112"/>
      <c r="X884" s="112"/>
      <c r="Y884" s="112"/>
      <c r="Z884" s="112"/>
    </row>
    <row r="885" ht="15.75" customHeight="1">
      <c r="A885" s="112"/>
      <c r="B885" s="112"/>
      <c r="C885" s="112"/>
      <c r="D885" s="112"/>
      <c r="E885" s="112"/>
      <c r="F885" s="112"/>
      <c r="G885" s="112"/>
      <c r="H885" s="112"/>
      <c r="I885" s="112"/>
      <c r="J885" s="112"/>
      <c r="K885" s="112"/>
      <c r="L885" s="112"/>
      <c r="M885" s="112"/>
      <c r="N885" s="112"/>
      <c r="O885" s="112"/>
      <c r="P885" s="112"/>
      <c r="Q885" s="112"/>
      <c r="R885" s="112"/>
      <c r="S885" s="112"/>
      <c r="T885" s="112"/>
      <c r="U885" s="112"/>
      <c r="V885" s="112"/>
      <c r="W885" s="112"/>
      <c r="X885" s="112"/>
      <c r="Y885" s="112"/>
      <c r="Z885" s="112"/>
    </row>
    <row r="886" ht="15.75" customHeight="1">
      <c r="A886" s="112"/>
      <c r="B886" s="112"/>
      <c r="C886" s="112"/>
      <c r="D886" s="112"/>
      <c r="E886" s="112"/>
      <c r="F886" s="112"/>
      <c r="G886" s="112"/>
      <c r="H886" s="112"/>
      <c r="I886" s="112"/>
      <c r="J886" s="112"/>
      <c r="K886" s="112"/>
      <c r="L886" s="112"/>
      <c r="M886" s="112"/>
      <c r="N886" s="112"/>
      <c r="O886" s="112"/>
      <c r="P886" s="112"/>
      <c r="Q886" s="112"/>
      <c r="R886" s="112"/>
      <c r="S886" s="112"/>
      <c r="T886" s="112"/>
      <c r="U886" s="112"/>
      <c r="V886" s="112"/>
      <c r="W886" s="112"/>
      <c r="X886" s="112"/>
      <c r="Y886" s="112"/>
      <c r="Z886" s="112"/>
    </row>
    <row r="887" ht="15.75" customHeight="1">
      <c r="A887" s="112"/>
      <c r="B887" s="112"/>
      <c r="C887" s="112"/>
      <c r="D887" s="112"/>
      <c r="E887" s="112"/>
      <c r="F887" s="112"/>
      <c r="G887" s="112"/>
      <c r="H887" s="112"/>
      <c r="I887" s="112"/>
      <c r="J887" s="112"/>
      <c r="K887" s="112"/>
      <c r="L887" s="112"/>
      <c r="M887" s="112"/>
      <c r="N887" s="112"/>
      <c r="O887" s="112"/>
      <c r="P887" s="112"/>
      <c r="Q887" s="112"/>
      <c r="R887" s="112"/>
      <c r="S887" s="112"/>
      <c r="T887" s="112"/>
      <c r="U887" s="112"/>
      <c r="V887" s="112"/>
      <c r="W887" s="112"/>
      <c r="X887" s="112"/>
      <c r="Y887" s="112"/>
      <c r="Z887" s="112"/>
    </row>
    <row r="888" ht="15.75" customHeight="1">
      <c r="A888" s="112"/>
      <c r="B888" s="112"/>
      <c r="C888" s="112"/>
      <c r="D888" s="112"/>
      <c r="E888" s="112"/>
      <c r="F888" s="112"/>
      <c r="G888" s="112"/>
      <c r="H888" s="112"/>
      <c r="I888" s="112"/>
      <c r="J888" s="112"/>
      <c r="K888" s="112"/>
      <c r="L888" s="112"/>
      <c r="M888" s="112"/>
      <c r="N888" s="112"/>
      <c r="O888" s="112"/>
      <c r="P888" s="112"/>
      <c r="Q888" s="112"/>
      <c r="R888" s="112"/>
      <c r="S888" s="112"/>
      <c r="T888" s="112"/>
      <c r="U888" s="112"/>
      <c r="V888" s="112"/>
      <c r="W888" s="112"/>
      <c r="X888" s="112"/>
      <c r="Y888" s="112"/>
      <c r="Z888" s="112"/>
    </row>
    <row r="889" ht="15.75" customHeight="1">
      <c r="A889" s="112"/>
      <c r="B889" s="112"/>
      <c r="C889" s="112"/>
      <c r="D889" s="112"/>
      <c r="E889" s="112"/>
      <c r="F889" s="112"/>
      <c r="G889" s="112"/>
      <c r="H889" s="112"/>
      <c r="I889" s="112"/>
      <c r="J889" s="112"/>
      <c r="K889" s="112"/>
      <c r="L889" s="112"/>
      <c r="M889" s="112"/>
      <c r="N889" s="112"/>
      <c r="O889" s="112"/>
      <c r="P889" s="112"/>
      <c r="Q889" s="112"/>
      <c r="R889" s="112"/>
      <c r="S889" s="112"/>
      <c r="T889" s="112"/>
      <c r="U889" s="112"/>
      <c r="V889" s="112"/>
      <c r="W889" s="112"/>
      <c r="X889" s="112"/>
      <c r="Y889" s="112"/>
      <c r="Z889" s="112"/>
    </row>
    <row r="890" ht="15.75" customHeight="1">
      <c r="A890" s="112"/>
      <c r="B890" s="112"/>
      <c r="C890" s="112"/>
      <c r="D890" s="112"/>
      <c r="E890" s="112"/>
      <c r="F890" s="112"/>
      <c r="G890" s="112"/>
      <c r="H890" s="112"/>
      <c r="I890" s="112"/>
      <c r="J890" s="112"/>
      <c r="K890" s="112"/>
      <c r="L890" s="112"/>
      <c r="M890" s="112"/>
      <c r="N890" s="112"/>
      <c r="O890" s="112"/>
      <c r="P890" s="112"/>
      <c r="Q890" s="112"/>
      <c r="R890" s="112"/>
      <c r="S890" s="112"/>
      <c r="T890" s="112"/>
      <c r="U890" s="112"/>
      <c r="V890" s="112"/>
      <c r="W890" s="112"/>
      <c r="X890" s="112"/>
      <c r="Y890" s="112"/>
      <c r="Z890" s="112"/>
    </row>
    <row r="891" ht="15.75" customHeight="1">
      <c r="A891" s="112"/>
      <c r="B891" s="112"/>
      <c r="C891" s="112"/>
      <c r="D891" s="112"/>
      <c r="E891" s="112"/>
      <c r="F891" s="112"/>
      <c r="G891" s="112"/>
      <c r="H891" s="112"/>
      <c r="I891" s="112"/>
      <c r="J891" s="112"/>
      <c r="K891" s="112"/>
      <c r="L891" s="112"/>
      <c r="M891" s="112"/>
      <c r="N891" s="112"/>
      <c r="O891" s="112"/>
      <c r="P891" s="112"/>
      <c r="Q891" s="112"/>
      <c r="R891" s="112"/>
      <c r="S891" s="112"/>
      <c r="T891" s="112"/>
      <c r="U891" s="112"/>
      <c r="V891" s="112"/>
      <c r="W891" s="112"/>
      <c r="X891" s="112"/>
      <c r="Y891" s="112"/>
      <c r="Z891" s="112"/>
    </row>
    <row r="892" ht="15.75" customHeight="1">
      <c r="A892" s="112"/>
      <c r="B892" s="112"/>
      <c r="C892" s="112"/>
      <c r="D892" s="112"/>
      <c r="E892" s="112"/>
      <c r="F892" s="112"/>
      <c r="G892" s="112"/>
      <c r="H892" s="112"/>
      <c r="I892" s="112"/>
      <c r="J892" s="112"/>
      <c r="K892" s="112"/>
      <c r="L892" s="112"/>
      <c r="M892" s="112"/>
      <c r="N892" s="112"/>
      <c r="O892" s="112"/>
      <c r="P892" s="112"/>
      <c r="Q892" s="112"/>
      <c r="R892" s="112"/>
      <c r="S892" s="112"/>
      <c r="T892" s="112"/>
      <c r="U892" s="112"/>
      <c r="V892" s="112"/>
      <c r="W892" s="112"/>
      <c r="X892" s="112"/>
      <c r="Y892" s="112"/>
      <c r="Z892" s="112"/>
    </row>
    <row r="893" ht="15.75" customHeight="1">
      <c r="A893" s="112"/>
      <c r="B893" s="112"/>
      <c r="C893" s="112"/>
      <c r="D893" s="112"/>
      <c r="E893" s="112"/>
      <c r="F893" s="112"/>
      <c r="G893" s="112"/>
      <c r="H893" s="112"/>
      <c r="I893" s="112"/>
      <c r="J893" s="112"/>
      <c r="K893" s="112"/>
      <c r="L893" s="112"/>
      <c r="M893" s="112"/>
      <c r="N893" s="112"/>
      <c r="O893" s="112"/>
      <c r="P893" s="112"/>
      <c r="Q893" s="112"/>
      <c r="R893" s="112"/>
      <c r="S893" s="112"/>
      <c r="T893" s="112"/>
      <c r="U893" s="112"/>
      <c r="V893" s="112"/>
      <c r="W893" s="112"/>
      <c r="X893" s="112"/>
      <c r="Y893" s="112"/>
      <c r="Z893" s="112"/>
    </row>
    <row r="894" ht="15.75" customHeight="1">
      <c r="A894" s="112"/>
      <c r="B894" s="112"/>
      <c r="C894" s="112"/>
      <c r="D894" s="112"/>
      <c r="E894" s="112"/>
      <c r="F894" s="112"/>
      <c r="G894" s="112"/>
      <c r="H894" s="112"/>
      <c r="I894" s="112"/>
      <c r="J894" s="112"/>
      <c r="K894" s="112"/>
      <c r="L894" s="112"/>
      <c r="M894" s="112"/>
      <c r="N894" s="112"/>
      <c r="O894" s="112"/>
      <c r="P894" s="112"/>
      <c r="Q894" s="112"/>
      <c r="R894" s="112"/>
      <c r="S894" s="112"/>
      <c r="T894" s="112"/>
      <c r="U894" s="112"/>
      <c r="V894" s="112"/>
      <c r="W894" s="112"/>
      <c r="X894" s="112"/>
      <c r="Y894" s="112"/>
      <c r="Z894" s="112"/>
    </row>
    <row r="895" ht="15.75" customHeight="1">
      <c r="A895" s="112"/>
      <c r="B895" s="112"/>
      <c r="C895" s="112"/>
      <c r="D895" s="112"/>
      <c r="E895" s="112"/>
      <c r="F895" s="112"/>
      <c r="G895" s="112"/>
      <c r="H895" s="112"/>
      <c r="I895" s="112"/>
      <c r="J895" s="112"/>
      <c r="K895" s="112"/>
      <c r="L895" s="112"/>
      <c r="M895" s="112"/>
      <c r="N895" s="112"/>
      <c r="O895" s="112"/>
      <c r="P895" s="112"/>
      <c r="Q895" s="112"/>
      <c r="R895" s="112"/>
      <c r="S895" s="112"/>
      <c r="T895" s="112"/>
      <c r="U895" s="112"/>
      <c r="V895" s="112"/>
      <c r="W895" s="112"/>
      <c r="X895" s="112"/>
      <c r="Y895" s="112"/>
      <c r="Z895" s="112"/>
    </row>
    <row r="896" ht="15.75" customHeight="1">
      <c r="A896" s="112"/>
      <c r="B896" s="112"/>
      <c r="C896" s="112"/>
      <c r="D896" s="112"/>
      <c r="E896" s="112"/>
      <c r="F896" s="112"/>
      <c r="G896" s="112"/>
      <c r="H896" s="112"/>
      <c r="I896" s="112"/>
      <c r="J896" s="112"/>
      <c r="K896" s="112"/>
      <c r="L896" s="112"/>
      <c r="M896" s="112"/>
      <c r="N896" s="112"/>
      <c r="O896" s="112"/>
      <c r="P896" s="112"/>
      <c r="Q896" s="112"/>
      <c r="R896" s="112"/>
      <c r="S896" s="112"/>
      <c r="T896" s="112"/>
      <c r="U896" s="112"/>
      <c r="V896" s="112"/>
      <c r="W896" s="112"/>
      <c r="X896" s="112"/>
      <c r="Y896" s="112"/>
      <c r="Z896" s="112"/>
    </row>
    <row r="897" ht="15.75" customHeight="1">
      <c r="A897" s="112"/>
      <c r="B897" s="112"/>
      <c r="C897" s="112"/>
      <c r="D897" s="112"/>
      <c r="E897" s="112"/>
      <c r="F897" s="112"/>
      <c r="G897" s="112"/>
      <c r="H897" s="112"/>
      <c r="I897" s="112"/>
      <c r="J897" s="112"/>
      <c r="K897" s="112"/>
      <c r="L897" s="112"/>
      <c r="M897" s="112"/>
      <c r="N897" s="112"/>
      <c r="O897" s="112"/>
      <c r="P897" s="112"/>
      <c r="Q897" s="112"/>
      <c r="R897" s="112"/>
      <c r="S897" s="112"/>
      <c r="T897" s="112"/>
      <c r="U897" s="112"/>
      <c r="V897" s="112"/>
      <c r="W897" s="112"/>
      <c r="X897" s="112"/>
      <c r="Y897" s="112"/>
      <c r="Z897" s="112"/>
    </row>
    <row r="898" ht="15.75" customHeight="1">
      <c r="A898" s="112"/>
      <c r="B898" s="112"/>
      <c r="C898" s="112"/>
      <c r="D898" s="112"/>
      <c r="E898" s="112"/>
      <c r="F898" s="112"/>
      <c r="G898" s="112"/>
      <c r="H898" s="112"/>
      <c r="I898" s="112"/>
      <c r="J898" s="112"/>
      <c r="K898" s="112"/>
      <c r="L898" s="112"/>
      <c r="M898" s="112"/>
      <c r="N898" s="112"/>
      <c r="O898" s="112"/>
      <c r="P898" s="112"/>
      <c r="Q898" s="112"/>
      <c r="R898" s="112"/>
      <c r="S898" s="112"/>
      <c r="T898" s="112"/>
      <c r="U898" s="112"/>
      <c r="V898" s="112"/>
      <c r="W898" s="112"/>
      <c r="X898" s="112"/>
      <c r="Y898" s="112"/>
      <c r="Z898" s="112"/>
    </row>
    <row r="899" ht="15.75" customHeight="1">
      <c r="A899" s="112"/>
      <c r="B899" s="112"/>
      <c r="C899" s="112"/>
      <c r="D899" s="112"/>
      <c r="E899" s="112"/>
      <c r="F899" s="112"/>
      <c r="G899" s="112"/>
      <c r="H899" s="112"/>
      <c r="I899" s="112"/>
      <c r="J899" s="112"/>
      <c r="K899" s="112"/>
      <c r="L899" s="112"/>
      <c r="M899" s="112"/>
      <c r="N899" s="112"/>
      <c r="O899" s="112"/>
      <c r="P899" s="112"/>
      <c r="Q899" s="112"/>
      <c r="R899" s="112"/>
      <c r="S899" s="112"/>
      <c r="T899" s="112"/>
      <c r="U899" s="112"/>
      <c r="V899" s="112"/>
      <c r="W899" s="112"/>
      <c r="X899" s="112"/>
      <c r="Y899" s="112"/>
      <c r="Z899" s="112"/>
    </row>
    <row r="900" ht="15.75" customHeight="1">
      <c r="A900" s="112"/>
      <c r="B900" s="112"/>
      <c r="C900" s="112"/>
      <c r="D900" s="112"/>
      <c r="E900" s="112"/>
      <c r="F900" s="112"/>
      <c r="G900" s="112"/>
      <c r="H900" s="112"/>
      <c r="I900" s="112"/>
      <c r="J900" s="112"/>
      <c r="K900" s="112"/>
      <c r="L900" s="112"/>
      <c r="M900" s="112"/>
      <c r="N900" s="112"/>
      <c r="O900" s="112"/>
      <c r="P900" s="112"/>
      <c r="Q900" s="112"/>
      <c r="R900" s="112"/>
      <c r="S900" s="112"/>
      <c r="T900" s="112"/>
      <c r="U900" s="112"/>
      <c r="V900" s="112"/>
      <c r="W900" s="112"/>
      <c r="X900" s="112"/>
      <c r="Y900" s="112"/>
      <c r="Z900" s="112"/>
    </row>
    <row r="901" ht="15.75" customHeight="1">
      <c r="A901" s="112"/>
      <c r="B901" s="112"/>
      <c r="C901" s="112"/>
      <c r="D901" s="112"/>
      <c r="E901" s="112"/>
      <c r="F901" s="112"/>
      <c r="G901" s="112"/>
      <c r="H901" s="112"/>
      <c r="I901" s="112"/>
      <c r="J901" s="112"/>
      <c r="K901" s="112"/>
      <c r="L901" s="112"/>
      <c r="M901" s="112"/>
      <c r="N901" s="112"/>
      <c r="O901" s="112"/>
      <c r="P901" s="112"/>
      <c r="Q901" s="112"/>
      <c r="R901" s="112"/>
      <c r="S901" s="112"/>
      <c r="T901" s="112"/>
      <c r="U901" s="112"/>
      <c r="V901" s="112"/>
      <c r="W901" s="112"/>
      <c r="X901" s="112"/>
      <c r="Y901" s="112"/>
      <c r="Z901" s="112"/>
    </row>
    <row r="902" ht="15.75" customHeight="1">
      <c r="A902" s="112"/>
      <c r="B902" s="112"/>
      <c r="C902" s="112"/>
      <c r="D902" s="112"/>
      <c r="E902" s="112"/>
      <c r="F902" s="112"/>
      <c r="G902" s="112"/>
      <c r="H902" s="112"/>
      <c r="I902" s="112"/>
      <c r="J902" s="112"/>
      <c r="K902" s="112"/>
      <c r="L902" s="112"/>
      <c r="M902" s="112"/>
      <c r="N902" s="112"/>
      <c r="O902" s="112"/>
      <c r="P902" s="112"/>
      <c r="Q902" s="112"/>
      <c r="R902" s="112"/>
      <c r="S902" s="112"/>
      <c r="T902" s="112"/>
      <c r="U902" s="112"/>
      <c r="V902" s="112"/>
      <c r="W902" s="112"/>
      <c r="X902" s="112"/>
      <c r="Y902" s="112"/>
      <c r="Z902" s="112"/>
    </row>
    <row r="903" ht="15.75" customHeight="1">
      <c r="A903" s="112"/>
      <c r="B903" s="112"/>
      <c r="C903" s="112"/>
      <c r="D903" s="112"/>
      <c r="E903" s="112"/>
      <c r="F903" s="112"/>
      <c r="G903" s="112"/>
      <c r="H903" s="112"/>
      <c r="I903" s="112"/>
      <c r="J903" s="112"/>
      <c r="K903" s="112"/>
      <c r="L903" s="112"/>
      <c r="M903" s="112"/>
      <c r="N903" s="112"/>
      <c r="O903" s="112"/>
      <c r="P903" s="112"/>
      <c r="Q903" s="112"/>
      <c r="R903" s="112"/>
      <c r="S903" s="112"/>
      <c r="T903" s="112"/>
      <c r="U903" s="112"/>
      <c r="V903" s="112"/>
      <c r="W903" s="112"/>
      <c r="X903" s="112"/>
      <c r="Y903" s="112"/>
      <c r="Z903" s="112"/>
    </row>
    <row r="904" ht="15.75" customHeight="1">
      <c r="A904" s="112"/>
      <c r="B904" s="112"/>
      <c r="C904" s="112"/>
      <c r="D904" s="112"/>
      <c r="E904" s="112"/>
      <c r="F904" s="112"/>
      <c r="G904" s="112"/>
      <c r="H904" s="112"/>
      <c r="I904" s="112"/>
      <c r="J904" s="112"/>
      <c r="K904" s="112"/>
      <c r="L904" s="112"/>
      <c r="M904" s="112"/>
      <c r="N904" s="112"/>
      <c r="O904" s="112"/>
      <c r="P904" s="112"/>
      <c r="Q904" s="112"/>
      <c r="R904" s="112"/>
      <c r="S904" s="112"/>
      <c r="T904" s="112"/>
      <c r="U904" s="112"/>
      <c r="V904" s="112"/>
      <c r="W904" s="112"/>
      <c r="X904" s="112"/>
      <c r="Y904" s="112"/>
      <c r="Z904" s="112"/>
    </row>
    <row r="905" ht="15.75" customHeight="1">
      <c r="A905" s="112"/>
      <c r="B905" s="112"/>
      <c r="C905" s="112"/>
      <c r="D905" s="112"/>
      <c r="E905" s="112"/>
      <c r="F905" s="112"/>
      <c r="G905" s="112"/>
      <c r="H905" s="112"/>
      <c r="I905" s="112"/>
      <c r="J905" s="112"/>
      <c r="K905" s="112"/>
      <c r="L905" s="112"/>
      <c r="M905" s="112"/>
      <c r="N905" s="112"/>
      <c r="O905" s="112"/>
      <c r="P905" s="112"/>
      <c r="Q905" s="112"/>
      <c r="R905" s="112"/>
      <c r="S905" s="112"/>
      <c r="T905" s="112"/>
      <c r="U905" s="112"/>
      <c r="V905" s="112"/>
      <c r="W905" s="112"/>
      <c r="X905" s="112"/>
      <c r="Y905" s="112"/>
      <c r="Z905" s="112"/>
    </row>
    <row r="906" ht="15.75" customHeight="1">
      <c r="A906" s="112"/>
      <c r="B906" s="112"/>
      <c r="C906" s="112"/>
      <c r="D906" s="112"/>
      <c r="E906" s="112"/>
      <c r="F906" s="112"/>
      <c r="G906" s="112"/>
      <c r="H906" s="112"/>
      <c r="I906" s="112"/>
      <c r="J906" s="112"/>
      <c r="K906" s="112"/>
      <c r="L906" s="112"/>
      <c r="M906" s="112"/>
      <c r="N906" s="112"/>
      <c r="O906" s="112"/>
      <c r="P906" s="112"/>
      <c r="Q906" s="112"/>
      <c r="R906" s="112"/>
      <c r="S906" s="112"/>
      <c r="T906" s="112"/>
      <c r="U906" s="112"/>
      <c r="V906" s="112"/>
      <c r="W906" s="112"/>
      <c r="X906" s="112"/>
      <c r="Y906" s="112"/>
      <c r="Z906" s="112"/>
    </row>
    <row r="907" ht="15.75" customHeight="1">
      <c r="A907" s="112"/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  <c r="P907" s="112"/>
      <c r="Q907" s="112"/>
      <c r="R907" s="112"/>
      <c r="S907" s="112"/>
      <c r="T907" s="112"/>
      <c r="U907" s="112"/>
      <c r="V907" s="112"/>
      <c r="W907" s="112"/>
      <c r="X907" s="112"/>
      <c r="Y907" s="112"/>
      <c r="Z907" s="112"/>
    </row>
    <row r="908" ht="15.75" customHeight="1">
      <c r="A908" s="112"/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  <c r="P908" s="112"/>
      <c r="Q908" s="112"/>
      <c r="R908" s="112"/>
      <c r="S908" s="112"/>
      <c r="T908" s="112"/>
      <c r="U908" s="112"/>
      <c r="V908" s="112"/>
      <c r="W908" s="112"/>
      <c r="X908" s="112"/>
      <c r="Y908" s="112"/>
      <c r="Z908" s="112"/>
    </row>
    <row r="909" ht="15.75" customHeight="1">
      <c r="A909" s="112"/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  <c r="P909" s="112"/>
      <c r="Q909" s="112"/>
      <c r="R909" s="112"/>
      <c r="S909" s="112"/>
      <c r="T909" s="112"/>
      <c r="U909" s="112"/>
      <c r="V909" s="112"/>
      <c r="W909" s="112"/>
      <c r="X909" s="112"/>
      <c r="Y909" s="112"/>
      <c r="Z909" s="112"/>
    </row>
    <row r="910" ht="15.75" customHeight="1">
      <c r="A910" s="112"/>
      <c r="B910" s="112"/>
      <c r="C910" s="112"/>
      <c r="D910" s="112"/>
      <c r="E910" s="112"/>
      <c r="F910" s="112"/>
      <c r="G910" s="112"/>
      <c r="H910" s="112"/>
      <c r="I910" s="112"/>
      <c r="J910" s="112"/>
      <c r="K910" s="112"/>
      <c r="L910" s="112"/>
      <c r="M910" s="112"/>
      <c r="N910" s="112"/>
      <c r="O910" s="112"/>
      <c r="P910" s="112"/>
      <c r="Q910" s="112"/>
      <c r="R910" s="112"/>
      <c r="S910" s="112"/>
      <c r="T910" s="112"/>
      <c r="U910" s="112"/>
      <c r="V910" s="112"/>
      <c r="W910" s="112"/>
      <c r="X910" s="112"/>
      <c r="Y910" s="112"/>
      <c r="Z910" s="112"/>
    </row>
    <row r="911" ht="15.75" customHeight="1">
      <c r="A911" s="112"/>
      <c r="B911" s="112"/>
      <c r="C911" s="112"/>
      <c r="D911" s="112"/>
      <c r="E911" s="112"/>
      <c r="F911" s="112"/>
      <c r="G911" s="112"/>
      <c r="H911" s="112"/>
      <c r="I911" s="112"/>
      <c r="J911" s="112"/>
      <c r="K911" s="112"/>
      <c r="L911" s="112"/>
      <c r="M911" s="112"/>
      <c r="N911" s="112"/>
      <c r="O911" s="112"/>
      <c r="P911" s="112"/>
      <c r="Q911" s="112"/>
      <c r="R911" s="112"/>
      <c r="S911" s="112"/>
      <c r="T911" s="112"/>
      <c r="U911" s="112"/>
      <c r="V911" s="112"/>
      <c r="W911" s="112"/>
      <c r="X911" s="112"/>
      <c r="Y911" s="112"/>
      <c r="Z911" s="112"/>
    </row>
    <row r="912" ht="15.75" customHeight="1">
      <c r="A912" s="112"/>
      <c r="B912" s="112"/>
      <c r="C912" s="112"/>
      <c r="D912" s="112"/>
      <c r="E912" s="112"/>
      <c r="F912" s="112"/>
      <c r="G912" s="112"/>
      <c r="H912" s="112"/>
      <c r="I912" s="112"/>
      <c r="J912" s="112"/>
      <c r="K912" s="112"/>
      <c r="L912" s="112"/>
      <c r="M912" s="112"/>
      <c r="N912" s="112"/>
      <c r="O912" s="112"/>
      <c r="P912" s="112"/>
      <c r="Q912" s="112"/>
      <c r="R912" s="112"/>
      <c r="S912" s="112"/>
      <c r="T912" s="112"/>
      <c r="U912" s="112"/>
      <c r="V912" s="112"/>
      <c r="W912" s="112"/>
      <c r="X912" s="112"/>
      <c r="Y912" s="112"/>
      <c r="Z912" s="112"/>
    </row>
    <row r="913" ht="15.75" customHeight="1">
      <c r="A913" s="112"/>
      <c r="B913" s="112"/>
      <c r="C913" s="112"/>
      <c r="D913" s="112"/>
      <c r="E913" s="112"/>
      <c r="F913" s="112"/>
      <c r="G913" s="112"/>
      <c r="H913" s="112"/>
      <c r="I913" s="112"/>
      <c r="J913" s="112"/>
      <c r="K913" s="112"/>
      <c r="L913" s="112"/>
      <c r="M913" s="112"/>
      <c r="N913" s="112"/>
      <c r="O913" s="112"/>
      <c r="P913" s="112"/>
      <c r="Q913" s="112"/>
      <c r="R913" s="112"/>
      <c r="S913" s="112"/>
      <c r="T913" s="112"/>
      <c r="U913" s="112"/>
      <c r="V913" s="112"/>
      <c r="W913" s="112"/>
      <c r="X913" s="112"/>
      <c r="Y913" s="112"/>
      <c r="Z913" s="112"/>
    </row>
    <row r="914" ht="15.75" customHeight="1">
      <c r="A914" s="112"/>
      <c r="B914" s="112"/>
      <c r="C914" s="112"/>
      <c r="D914" s="112"/>
      <c r="E914" s="112"/>
      <c r="F914" s="112"/>
      <c r="G914" s="112"/>
      <c r="H914" s="112"/>
      <c r="I914" s="112"/>
      <c r="J914" s="112"/>
      <c r="K914" s="112"/>
      <c r="L914" s="112"/>
      <c r="M914" s="112"/>
      <c r="N914" s="112"/>
      <c r="O914" s="112"/>
      <c r="P914" s="112"/>
      <c r="Q914" s="112"/>
      <c r="R914" s="112"/>
      <c r="S914" s="112"/>
      <c r="T914" s="112"/>
      <c r="U914" s="112"/>
      <c r="V914" s="112"/>
      <c r="W914" s="112"/>
      <c r="X914" s="112"/>
      <c r="Y914" s="112"/>
      <c r="Z914" s="112"/>
    </row>
    <row r="915" ht="15.75" customHeight="1">
      <c r="A915" s="112"/>
      <c r="B915" s="112"/>
      <c r="C915" s="112"/>
      <c r="D915" s="112"/>
      <c r="E915" s="112"/>
      <c r="F915" s="112"/>
      <c r="G915" s="112"/>
      <c r="H915" s="112"/>
      <c r="I915" s="112"/>
      <c r="J915" s="112"/>
      <c r="K915" s="112"/>
      <c r="L915" s="112"/>
      <c r="M915" s="112"/>
      <c r="N915" s="112"/>
      <c r="O915" s="112"/>
      <c r="P915" s="112"/>
      <c r="Q915" s="112"/>
      <c r="R915" s="112"/>
      <c r="S915" s="112"/>
      <c r="T915" s="112"/>
      <c r="U915" s="112"/>
      <c r="V915" s="112"/>
      <c r="W915" s="112"/>
      <c r="X915" s="112"/>
      <c r="Y915" s="112"/>
      <c r="Z915" s="112"/>
    </row>
    <row r="916" ht="15.75" customHeight="1">
      <c r="A916" s="112"/>
      <c r="B916" s="112"/>
      <c r="C916" s="112"/>
      <c r="D916" s="112"/>
      <c r="E916" s="112"/>
      <c r="F916" s="112"/>
      <c r="G916" s="112"/>
      <c r="H916" s="112"/>
      <c r="I916" s="112"/>
      <c r="J916" s="112"/>
      <c r="K916" s="112"/>
      <c r="L916" s="112"/>
      <c r="M916" s="112"/>
      <c r="N916" s="112"/>
      <c r="O916" s="112"/>
      <c r="P916" s="112"/>
      <c r="Q916" s="112"/>
      <c r="R916" s="112"/>
      <c r="S916" s="112"/>
      <c r="T916" s="112"/>
      <c r="U916" s="112"/>
      <c r="V916" s="112"/>
      <c r="W916" s="112"/>
      <c r="X916" s="112"/>
      <c r="Y916" s="112"/>
      <c r="Z916" s="112"/>
    </row>
    <row r="917" ht="15.75" customHeight="1">
      <c r="A917" s="112"/>
      <c r="B917" s="112"/>
      <c r="C917" s="112"/>
      <c r="D917" s="112"/>
      <c r="E917" s="112"/>
      <c r="F917" s="112"/>
      <c r="G917" s="112"/>
      <c r="H917" s="112"/>
      <c r="I917" s="112"/>
      <c r="J917" s="112"/>
      <c r="K917" s="112"/>
      <c r="L917" s="112"/>
      <c r="M917" s="112"/>
      <c r="N917" s="112"/>
      <c r="O917" s="112"/>
      <c r="P917" s="112"/>
      <c r="Q917" s="112"/>
      <c r="R917" s="112"/>
      <c r="S917" s="112"/>
      <c r="T917" s="112"/>
      <c r="U917" s="112"/>
      <c r="V917" s="112"/>
      <c r="W917" s="112"/>
      <c r="X917" s="112"/>
      <c r="Y917" s="112"/>
      <c r="Z917" s="112"/>
    </row>
    <row r="918" ht="15.75" customHeight="1">
      <c r="A918" s="112"/>
      <c r="B918" s="112"/>
      <c r="C918" s="112"/>
      <c r="D918" s="112"/>
      <c r="E918" s="112"/>
      <c r="F918" s="112"/>
      <c r="G918" s="112"/>
      <c r="H918" s="112"/>
      <c r="I918" s="112"/>
      <c r="J918" s="112"/>
      <c r="K918" s="112"/>
      <c r="L918" s="112"/>
      <c r="M918" s="112"/>
      <c r="N918" s="112"/>
      <c r="O918" s="112"/>
      <c r="P918" s="112"/>
      <c r="Q918" s="112"/>
      <c r="R918" s="112"/>
      <c r="S918" s="112"/>
      <c r="T918" s="112"/>
      <c r="U918" s="112"/>
      <c r="V918" s="112"/>
      <c r="W918" s="112"/>
      <c r="X918" s="112"/>
      <c r="Y918" s="112"/>
      <c r="Z918" s="112"/>
    </row>
    <row r="919" ht="15.75" customHeight="1">
      <c r="A919" s="112"/>
      <c r="B919" s="112"/>
      <c r="C919" s="112"/>
      <c r="D919" s="112"/>
      <c r="E919" s="112"/>
      <c r="F919" s="112"/>
      <c r="G919" s="112"/>
      <c r="H919" s="112"/>
      <c r="I919" s="112"/>
      <c r="J919" s="112"/>
      <c r="K919" s="112"/>
      <c r="L919" s="112"/>
      <c r="M919" s="112"/>
      <c r="N919" s="112"/>
      <c r="O919" s="112"/>
      <c r="P919" s="112"/>
      <c r="Q919" s="112"/>
      <c r="R919" s="112"/>
      <c r="S919" s="112"/>
      <c r="T919" s="112"/>
      <c r="U919" s="112"/>
      <c r="V919" s="112"/>
      <c r="W919" s="112"/>
      <c r="X919" s="112"/>
      <c r="Y919" s="112"/>
      <c r="Z919" s="112"/>
    </row>
    <row r="920" ht="15.75" customHeight="1">
      <c r="A920" s="112"/>
      <c r="B920" s="112"/>
      <c r="C920" s="112"/>
      <c r="D920" s="112"/>
      <c r="E920" s="112"/>
      <c r="F920" s="112"/>
      <c r="G920" s="112"/>
      <c r="H920" s="112"/>
      <c r="I920" s="112"/>
      <c r="J920" s="112"/>
      <c r="K920" s="112"/>
      <c r="L920" s="112"/>
      <c r="M920" s="112"/>
      <c r="N920" s="112"/>
      <c r="O920" s="112"/>
      <c r="P920" s="112"/>
      <c r="Q920" s="112"/>
      <c r="R920" s="112"/>
      <c r="S920" s="112"/>
      <c r="T920" s="112"/>
      <c r="U920" s="112"/>
      <c r="V920" s="112"/>
      <c r="W920" s="112"/>
      <c r="X920" s="112"/>
      <c r="Y920" s="112"/>
      <c r="Z920" s="112"/>
    </row>
    <row r="921" ht="15.75" customHeight="1">
      <c r="A921" s="112"/>
      <c r="B921" s="112"/>
      <c r="C921" s="112"/>
      <c r="D921" s="112"/>
      <c r="E921" s="112"/>
      <c r="F921" s="112"/>
      <c r="G921" s="112"/>
      <c r="H921" s="112"/>
      <c r="I921" s="112"/>
      <c r="J921" s="112"/>
      <c r="K921" s="112"/>
      <c r="L921" s="112"/>
      <c r="M921" s="112"/>
      <c r="N921" s="112"/>
      <c r="O921" s="112"/>
      <c r="P921" s="112"/>
      <c r="Q921" s="112"/>
      <c r="R921" s="112"/>
      <c r="S921" s="112"/>
      <c r="T921" s="112"/>
      <c r="U921" s="112"/>
      <c r="V921" s="112"/>
      <c r="W921" s="112"/>
      <c r="X921" s="112"/>
      <c r="Y921" s="112"/>
      <c r="Z921" s="112"/>
    </row>
    <row r="922" ht="15.75" customHeight="1">
      <c r="A922" s="112"/>
      <c r="B922" s="112"/>
      <c r="C922" s="112"/>
      <c r="D922" s="112"/>
      <c r="E922" s="112"/>
      <c r="F922" s="112"/>
      <c r="G922" s="112"/>
      <c r="H922" s="112"/>
      <c r="I922" s="112"/>
      <c r="J922" s="112"/>
      <c r="K922" s="112"/>
      <c r="L922" s="112"/>
      <c r="M922" s="112"/>
      <c r="N922" s="112"/>
      <c r="O922" s="112"/>
      <c r="P922" s="112"/>
      <c r="Q922" s="112"/>
      <c r="R922" s="112"/>
      <c r="S922" s="112"/>
      <c r="T922" s="112"/>
      <c r="U922" s="112"/>
      <c r="V922" s="112"/>
      <c r="W922" s="112"/>
      <c r="X922" s="112"/>
      <c r="Y922" s="112"/>
      <c r="Z922" s="112"/>
    </row>
    <row r="923" ht="15.75" customHeight="1">
      <c r="A923" s="112"/>
      <c r="B923" s="112"/>
      <c r="C923" s="112"/>
      <c r="D923" s="112"/>
      <c r="E923" s="112"/>
      <c r="F923" s="112"/>
      <c r="G923" s="112"/>
      <c r="H923" s="112"/>
      <c r="I923" s="112"/>
      <c r="J923" s="112"/>
      <c r="K923" s="112"/>
      <c r="L923" s="112"/>
      <c r="M923" s="112"/>
      <c r="N923" s="112"/>
      <c r="O923" s="112"/>
      <c r="P923" s="112"/>
      <c r="Q923" s="112"/>
      <c r="R923" s="112"/>
      <c r="S923" s="112"/>
      <c r="T923" s="112"/>
      <c r="U923" s="112"/>
      <c r="V923" s="112"/>
      <c r="W923" s="112"/>
      <c r="X923" s="112"/>
      <c r="Y923" s="112"/>
      <c r="Z923" s="112"/>
    </row>
    <row r="924" ht="15.75" customHeight="1">
      <c r="A924" s="112"/>
      <c r="B924" s="112"/>
      <c r="C924" s="112"/>
      <c r="D924" s="112"/>
      <c r="E924" s="112"/>
      <c r="F924" s="112"/>
      <c r="G924" s="112"/>
      <c r="H924" s="112"/>
      <c r="I924" s="112"/>
      <c r="J924" s="112"/>
      <c r="K924" s="112"/>
      <c r="L924" s="112"/>
      <c r="M924" s="112"/>
      <c r="N924" s="112"/>
      <c r="O924" s="112"/>
      <c r="P924" s="112"/>
      <c r="Q924" s="112"/>
      <c r="R924" s="112"/>
      <c r="S924" s="112"/>
      <c r="T924" s="112"/>
      <c r="U924" s="112"/>
      <c r="V924" s="112"/>
      <c r="W924" s="112"/>
      <c r="X924" s="112"/>
      <c r="Y924" s="112"/>
      <c r="Z924" s="112"/>
    </row>
    <row r="925" ht="15.75" customHeight="1">
      <c r="A925" s="112"/>
      <c r="B925" s="112"/>
      <c r="C925" s="112"/>
      <c r="D925" s="112"/>
      <c r="E925" s="112"/>
      <c r="F925" s="112"/>
      <c r="G925" s="112"/>
      <c r="H925" s="112"/>
      <c r="I925" s="112"/>
      <c r="J925" s="112"/>
      <c r="K925" s="112"/>
      <c r="L925" s="112"/>
      <c r="M925" s="112"/>
      <c r="N925" s="112"/>
      <c r="O925" s="112"/>
      <c r="P925" s="112"/>
      <c r="Q925" s="112"/>
      <c r="R925" s="112"/>
      <c r="S925" s="112"/>
      <c r="T925" s="112"/>
      <c r="U925" s="112"/>
      <c r="V925" s="112"/>
      <c r="W925" s="112"/>
      <c r="X925" s="112"/>
      <c r="Y925" s="112"/>
      <c r="Z925" s="112"/>
    </row>
    <row r="926" ht="15.75" customHeight="1">
      <c r="A926" s="112"/>
      <c r="B926" s="112"/>
      <c r="C926" s="112"/>
      <c r="D926" s="112"/>
      <c r="E926" s="112"/>
      <c r="F926" s="112"/>
      <c r="G926" s="112"/>
      <c r="H926" s="112"/>
      <c r="I926" s="112"/>
      <c r="J926" s="112"/>
      <c r="K926" s="112"/>
      <c r="L926" s="112"/>
      <c r="M926" s="112"/>
      <c r="N926" s="112"/>
      <c r="O926" s="112"/>
      <c r="P926" s="112"/>
      <c r="Q926" s="112"/>
      <c r="R926" s="112"/>
      <c r="S926" s="112"/>
      <c r="T926" s="112"/>
      <c r="U926" s="112"/>
      <c r="V926" s="112"/>
      <c r="W926" s="112"/>
      <c r="X926" s="112"/>
      <c r="Y926" s="112"/>
      <c r="Z926" s="112"/>
    </row>
    <row r="927" ht="15.75" customHeight="1">
      <c r="A927" s="112"/>
      <c r="B927" s="112"/>
      <c r="C927" s="112"/>
      <c r="D927" s="112"/>
      <c r="E927" s="112"/>
      <c r="F927" s="112"/>
      <c r="G927" s="112"/>
      <c r="H927" s="112"/>
      <c r="I927" s="112"/>
      <c r="J927" s="112"/>
      <c r="K927" s="112"/>
      <c r="L927" s="112"/>
      <c r="M927" s="112"/>
      <c r="N927" s="112"/>
      <c r="O927" s="112"/>
      <c r="P927" s="112"/>
      <c r="Q927" s="112"/>
      <c r="R927" s="112"/>
      <c r="S927" s="112"/>
      <c r="T927" s="112"/>
      <c r="U927" s="112"/>
      <c r="V927" s="112"/>
      <c r="W927" s="112"/>
      <c r="X927" s="112"/>
      <c r="Y927" s="112"/>
      <c r="Z927" s="112"/>
    </row>
    <row r="928" ht="15.75" customHeight="1">
      <c r="A928" s="112"/>
      <c r="B928" s="112"/>
      <c r="C928" s="112"/>
      <c r="D928" s="112"/>
      <c r="E928" s="112"/>
      <c r="F928" s="112"/>
      <c r="G928" s="112"/>
      <c r="H928" s="112"/>
      <c r="I928" s="112"/>
      <c r="J928" s="112"/>
      <c r="K928" s="112"/>
      <c r="L928" s="112"/>
      <c r="M928" s="112"/>
      <c r="N928" s="112"/>
      <c r="O928" s="112"/>
      <c r="P928" s="112"/>
      <c r="Q928" s="112"/>
      <c r="R928" s="112"/>
      <c r="S928" s="112"/>
      <c r="T928" s="112"/>
      <c r="U928" s="112"/>
      <c r="V928" s="112"/>
      <c r="W928" s="112"/>
      <c r="X928" s="112"/>
      <c r="Y928" s="112"/>
      <c r="Z928" s="112"/>
    </row>
    <row r="929" ht="15.75" customHeight="1">
      <c r="A929" s="112"/>
      <c r="B929" s="112"/>
      <c r="C929" s="112"/>
      <c r="D929" s="112"/>
      <c r="E929" s="112"/>
      <c r="F929" s="112"/>
      <c r="G929" s="112"/>
      <c r="H929" s="112"/>
      <c r="I929" s="112"/>
      <c r="J929" s="112"/>
      <c r="K929" s="112"/>
      <c r="L929" s="112"/>
      <c r="M929" s="112"/>
      <c r="N929" s="112"/>
      <c r="O929" s="112"/>
      <c r="P929" s="112"/>
      <c r="Q929" s="112"/>
      <c r="R929" s="112"/>
      <c r="S929" s="112"/>
      <c r="T929" s="112"/>
      <c r="U929" s="112"/>
      <c r="V929" s="112"/>
      <c r="W929" s="112"/>
      <c r="X929" s="112"/>
      <c r="Y929" s="112"/>
      <c r="Z929" s="112"/>
    </row>
    <row r="930" ht="15.75" customHeight="1">
      <c r="A930" s="112"/>
      <c r="B930" s="112"/>
      <c r="C930" s="112"/>
      <c r="D930" s="112"/>
      <c r="E930" s="112"/>
      <c r="F930" s="112"/>
      <c r="G930" s="112"/>
      <c r="H930" s="112"/>
      <c r="I930" s="112"/>
      <c r="J930" s="112"/>
      <c r="K930" s="112"/>
      <c r="L930" s="112"/>
      <c r="M930" s="112"/>
      <c r="N930" s="112"/>
      <c r="O930" s="112"/>
      <c r="P930" s="112"/>
      <c r="Q930" s="112"/>
      <c r="R930" s="112"/>
      <c r="S930" s="112"/>
      <c r="T930" s="112"/>
      <c r="U930" s="112"/>
      <c r="V930" s="112"/>
      <c r="W930" s="112"/>
      <c r="X930" s="112"/>
      <c r="Y930" s="112"/>
      <c r="Z930" s="112"/>
    </row>
    <row r="931" ht="15.75" customHeight="1">
      <c r="A931" s="112"/>
      <c r="B931" s="112"/>
      <c r="C931" s="112"/>
      <c r="D931" s="112"/>
      <c r="E931" s="112"/>
      <c r="F931" s="112"/>
      <c r="G931" s="112"/>
      <c r="H931" s="112"/>
      <c r="I931" s="112"/>
      <c r="J931" s="112"/>
      <c r="K931" s="112"/>
      <c r="L931" s="112"/>
      <c r="M931" s="112"/>
      <c r="N931" s="112"/>
      <c r="O931" s="112"/>
      <c r="P931" s="112"/>
      <c r="Q931" s="112"/>
      <c r="R931" s="112"/>
      <c r="S931" s="112"/>
      <c r="T931" s="112"/>
      <c r="U931" s="112"/>
      <c r="V931" s="112"/>
      <c r="W931" s="112"/>
      <c r="X931" s="112"/>
      <c r="Y931" s="112"/>
      <c r="Z931" s="112"/>
    </row>
    <row r="932" ht="15.75" customHeight="1">
      <c r="A932" s="112"/>
      <c r="B932" s="112"/>
      <c r="C932" s="112"/>
      <c r="D932" s="112"/>
      <c r="E932" s="112"/>
      <c r="F932" s="112"/>
      <c r="G932" s="112"/>
      <c r="H932" s="112"/>
      <c r="I932" s="112"/>
      <c r="J932" s="112"/>
      <c r="K932" s="112"/>
      <c r="L932" s="112"/>
      <c r="M932" s="112"/>
      <c r="N932" s="112"/>
      <c r="O932" s="112"/>
      <c r="P932" s="112"/>
      <c r="Q932" s="112"/>
      <c r="R932" s="112"/>
      <c r="S932" s="112"/>
      <c r="T932" s="112"/>
      <c r="U932" s="112"/>
      <c r="V932" s="112"/>
      <c r="W932" s="112"/>
      <c r="X932" s="112"/>
      <c r="Y932" s="112"/>
      <c r="Z932" s="112"/>
    </row>
    <row r="933" ht="15.75" customHeight="1">
      <c r="A933" s="112"/>
      <c r="B933" s="112"/>
      <c r="C933" s="112"/>
      <c r="D933" s="112"/>
      <c r="E933" s="112"/>
      <c r="F933" s="112"/>
      <c r="G933" s="112"/>
      <c r="H933" s="112"/>
      <c r="I933" s="112"/>
      <c r="J933" s="112"/>
      <c r="K933" s="112"/>
      <c r="L933" s="112"/>
      <c r="M933" s="112"/>
      <c r="N933" s="112"/>
      <c r="O933" s="112"/>
      <c r="P933" s="112"/>
      <c r="Q933" s="112"/>
      <c r="R933" s="112"/>
      <c r="S933" s="112"/>
      <c r="T933" s="112"/>
      <c r="U933" s="112"/>
      <c r="V933" s="112"/>
      <c r="W933" s="112"/>
      <c r="X933" s="112"/>
      <c r="Y933" s="112"/>
      <c r="Z933" s="112"/>
    </row>
    <row r="934" ht="15.75" customHeight="1">
      <c r="A934" s="112"/>
      <c r="B934" s="112"/>
      <c r="C934" s="112"/>
      <c r="D934" s="112"/>
      <c r="E934" s="112"/>
      <c r="F934" s="112"/>
      <c r="G934" s="112"/>
      <c r="H934" s="112"/>
      <c r="I934" s="112"/>
      <c r="J934" s="112"/>
      <c r="K934" s="112"/>
      <c r="L934" s="112"/>
      <c r="M934" s="112"/>
      <c r="N934" s="112"/>
      <c r="O934" s="112"/>
      <c r="P934" s="112"/>
      <c r="Q934" s="112"/>
      <c r="R934" s="112"/>
      <c r="S934" s="112"/>
      <c r="T934" s="112"/>
      <c r="U934" s="112"/>
      <c r="V934" s="112"/>
      <c r="W934" s="112"/>
      <c r="X934" s="112"/>
      <c r="Y934" s="112"/>
      <c r="Z934" s="112"/>
    </row>
    <row r="935" ht="15.75" customHeight="1">
      <c r="A935" s="112"/>
      <c r="B935" s="112"/>
      <c r="C935" s="112"/>
      <c r="D935" s="112"/>
      <c r="E935" s="112"/>
      <c r="F935" s="112"/>
      <c r="G935" s="112"/>
      <c r="H935" s="112"/>
      <c r="I935" s="112"/>
      <c r="J935" s="112"/>
      <c r="K935" s="112"/>
      <c r="L935" s="112"/>
      <c r="M935" s="112"/>
      <c r="N935" s="112"/>
      <c r="O935" s="112"/>
      <c r="P935" s="112"/>
      <c r="Q935" s="112"/>
      <c r="R935" s="112"/>
      <c r="S935" s="112"/>
      <c r="T935" s="112"/>
      <c r="U935" s="112"/>
      <c r="V935" s="112"/>
      <c r="W935" s="112"/>
      <c r="X935" s="112"/>
      <c r="Y935" s="112"/>
      <c r="Z935" s="112"/>
    </row>
    <row r="936" ht="15.75" customHeight="1">
      <c r="A936" s="112"/>
      <c r="B936" s="112"/>
      <c r="C936" s="112"/>
      <c r="D936" s="112"/>
      <c r="E936" s="112"/>
      <c r="F936" s="112"/>
      <c r="G936" s="112"/>
      <c r="H936" s="112"/>
      <c r="I936" s="112"/>
      <c r="J936" s="112"/>
      <c r="K936" s="112"/>
      <c r="L936" s="112"/>
      <c r="M936" s="112"/>
      <c r="N936" s="112"/>
      <c r="O936" s="112"/>
      <c r="P936" s="112"/>
      <c r="Q936" s="112"/>
      <c r="R936" s="112"/>
      <c r="S936" s="112"/>
      <c r="T936" s="112"/>
      <c r="U936" s="112"/>
      <c r="V936" s="112"/>
      <c r="W936" s="112"/>
      <c r="X936" s="112"/>
      <c r="Y936" s="112"/>
      <c r="Z936" s="112"/>
    </row>
    <row r="937" ht="15.75" customHeight="1">
      <c r="A937" s="112"/>
      <c r="B937" s="112"/>
      <c r="C937" s="112"/>
      <c r="D937" s="112"/>
      <c r="E937" s="112"/>
      <c r="F937" s="112"/>
      <c r="G937" s="112"/>
      <c r="H937" s="112"/>
      <c r="I937" s="112"/>
      <c r="J937" s="112"/>
      <c r="K937" s="112"/>
      <c r="L937" s="112"/>
      <c r="M937" s="112"/>
      <c r="N937" s="112"/>
      <c r="O937" s="112"/>
      <c r="P937" s="112"/>
      <c r="Q937" s="112"/>
      <c r="R937" s="112"/>
      <c r="S937" s="112"/>
      <c r="T937" s="112"/>
      <c r="U937" s="112"/>
      <c r="V937" s="112"/>
      <c r="W937" s="112"/>
      <c r="X937" s="112"/>
      <c r="Y937" s="112"/>
      <c r="Z937" s="112"/>
    </row>
    <row r="938" ht="15.75" customHeight="1">
      <c r="A938" s="112"/>
      <c r="B938" s="112"/>
      <c r="C938" s="112"/>
      <c r="D938" s="112"/>
      <c r="E938" s="112"/>
      <c r="F938" s="112"/>
      <c r="G938" s="112"/>
      <c r="H938" s="112"/>
      <c r="I938" s="112"/>
      <c r="J938" s="112"/>
      <c r="K938" s="112"/>
      <c r="L938" s="112"/>
      <c r="M938" s="112"/>
      <c r="N938" s="112"/>
      <c r="O938" s="112"/>
      <c r="P938" s="112"/>
      <c r="Q938" s="112"/>
      <c r="R938" s="112"/>
      <c r="S938" s="112"/>
      <c r="T938" s="112"/>
      <c r="U938" s="112"/>
      <c r="V938" s="112"/>
      <c r="W938" s="112"/>
      <c r="X938" s="112"/>
      <c r="Y938" s="112"/>
      <c r="Z938" s="112"/>
    </row>
    <row r="939" ht="15.75" customHeight="1">
      <c r="A939" s="112"/>
      <c r="B939" s="112"/>
      <c r="C939" s="112"/>
      <c r="D939" s="112"/>
      <c r="E939" s="112"/>
      <c r="F939" s="112"/>
      <c r="G939" s="112"/>
      <c r="H939" s="112"/>
      <c r="I939" s="112"/>
      <c r="J939" s="112"/>
      <c r="K939" s="112"/>
      <c r="L939" s="112"/>
      <c r="M939" s="112"/>
      <c r="N939" s="112"/>
      <c r="O939" s="112"/>
      <c r="P939" s="112"/>
      <c r="Q939" s="112"/>
      <c r="R939" s="112"/>
      <c r="S939" s="112"/>
      <c r="T939" s="112"/>
      <c r="U939" s="112"/>
      <c r="V939" s="112"/>
      <c r="W939" s="112"/>
      <c r="X939" s="112"/>
      <c r="Y939" s="112"/>
      <c r="Z939" s="112"/>
    </row>
    <row r="940" ht="15.75" customHeight="1">
      <c r="A940" s="112"/>
      <c r="B940" s="112"/>
      <c r="C940" s="112"/>
      <c r="D940" s="112"/>
      <c r="E940" s="112"/>
      <c r="F940" s="112"/>
      <c r="G940" s="112"/>
      <c r="H940" s="112"/>
      <c r="I940" s="112"/>
      <c r="J940" s="112"/>
      <c r="K940" s="112"/>
      <c r="L940" s="112"/>
      <c r="M940" s="112"/>
      <c r="N940" s="112"/>
      <c r="O940" s="112"/>
      <c r="P940" s="112"/>
      <c r="Q940" s="112"/>
      <c r="R940" s="112"/>
      <c r="S940" s="112"/>
      <c r="T940" s="112"/>
      <c r="U940" s="112"/>
      <c r="V940" s="112"/>
      <c r="W940" s="112"/>
      <c r="X940" s="112"/>
      <c r="Y940" s="112"/>
      <c r="Z940" s="112"/>
    </row>
    <row r="941" ht="15.75" customHeight="1">
      <c r="A941" s="112"/>
      <c r="B941" s="112"/>
      <c r="C941" s="112"/>
      <c r="D941" s="112"/>
      <c r="E941" s="112"/>
      <c r="F941" s="112"/>
      <c r="G941" s="112"/>
      <c r="H941" s="112"/>
      <c r="I941" s="112"/>
      <c r="J941" s="112"/>
      <c r="K941" s="112"/>
      <c r="L941" s="112"/>
      <c r="M941" s="112"/>
      <c r="N941" s="112"/>
      <c r="O941" s="112"/>
      <c r="P941" s="112"/>
      <c r="Q941" s="112"/>
      <c r="R941" s="112"/>
      <c r="S941" s="112"/>
      <c r="T941" s="112"/>
      <c r="U941" s="112"/>
      <c r="V941" s="112"/>
      <c r="W941" s="112"/>
      <c r="X941" s="112"/>
      <c r="Y941" s="112"/>
      <c r="Z941" s="112"/>
    </row>
    <row r="942" ht="15.75" customHeight="1">
      <c r="A942" s="112"/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  <c r="P942" s="112"/>
      <c r="Q942" s="112"/>
      <c r="R942" s="112"/>
      <c r="S942" s="112"/>
      <c r="T942" s="112"/>
      <c r="U942" s="112"/>
      <c r="V942" s="112"/>
      <c r="W942" s="112"/>
      <c r="X942" s="112"/>
      <c r="Y942" s="112"/>
      <c r="Z942" s="112"/>
    </row>
    <row r="943" ht="15.75" customHeight="1">
      <c r="A943" s="112"/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  <c r="P943" s="112"/>
      <c r="Q943" s="112"/>
      <c r="R943" s="112"/>
      <c r="S943" s="112"/>
      <c r="T943" s="112"/>
      <c r="U943" s="112"/>
      <c r="V943" s="112"/>
      <c r="W943" s="112"/>
      <c r="X943" s="112"/>
      <c r="Y943" s="112"/>
      <c r="Z943" s="112"/>
    </row>
    <row r="944" ht="15.75" customHeight="1">
      <c r="A944" s="112"/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  <c r="P944" s="112"/>
      <c r="Q944" s="112"/>
      <c r="R944" s="112"/>
      <c r="S944" s="112"/>
      <c r="T944" s="112"/>
      <c r="U944" s="112"/>
      <c r="V944" s="112"/>
      <c r="W944" s="112"/>
      <c r="X944" s="112"/>
      <c r="Y944" s="112"/>
      <c r="Z944" s="112"/>
    </row>
    <row r="945" ht="15.75" customHeight="1">
      <c r="A945" s="112"/>
      <c r="B945" s="112"/>
      <c r="C945" s="112"/>
      <c r="D945" s="112"/>
      <c r="E945" s="112"/>
      <c r="F945" s="112"/>
      <c r="G945" s="112"/>
      <c r="H945" s="112"/>
      <c r="I945" s="112"/>
      <c r="J945" s="112"/>
      <c r="K945" s="112"/>
      <c r="L945" s="112"/>
      <c r="M945" s="112"/>
      <c r="N945" s="112"/>
      <c r="O945" s="112"/>
      <c r="P945" s="112"/>
      <c r="Q945" s="112"/>
      <c r="R945" s="112"/>
      <c r="S945" s="112"/>
      <c r="T945" s="112"/>
      <c r="U945" s="112"/>
      <c r="V945" s="112"/>
      <c r="W945" s="112"/>
      <c r="X945" s="112"/>
      <c r="Y945" s="112"/>
      <c r="Z945" s="112"/>
    </row>
    <row r="946" ht="15.75" customHeight="1">
      <c r="A946" s="112"/>
      <c r="B946" s="112"/>
      <c r="C946" s="112"/>
      <c r="D946" s="112"/>
      <c r="E946" s="112"/>
      <c r="F946" s="112"/>
      <c r="G946" s="112"/>
      <c r="H946" s="112"/>
      <c r="I946" s="112"/>
      <c r="J946" s="112"/>
      <c r="K946" s="112"/>
      <c r="L946" s="112"/>
      <c r="M946" s="112"/>
      <c r="N946" s="112"/>
      <c r="O946" s="112"/>
      <c r="P946" s="112"/>
      <c r="Q946" s="112"/>
      <c r="R946" s="112"/>
      <c r="S946" s="112"/>
      <c r="T946" s="112"/>
      <c r="U946" s="112"/>
      <c r="V946" s="112"/>
      <c r="W946" s="112"/>
      <c r="X946" s="112"/>
      <c r="Y946" s="112"/>
      <c r="Z946" s="112"/>
    </row>
    <row r="947" ht="15.75" customHeight="1">
      <c r="A947" s="112"/>
      <c r="B947" s="112"/>
      <c r="C947" s="112"/>
      <c r="D947" s="112"/>
      <c r="E947" s="112"/>
      <c r="F947" s="112"/>
      <c r="G947" s="112"/>
      <c r="H947" s="112"/>
      <c r="I947" s="112"/>
      <c r="J947" s="112"/>
      <c r="K947" s="112"/>
      <c r="L947" s="112"/>
      <c r="M947" s="112"/>
      <c r="N947" s="112"/>
      <c r="O947" s="112"/>
      <c r="P947" s="112"/>
      <c r="Q947" s="112"/>
      <c r="R947" s="112"/>
      <c r="S947" s="112"/>
      <c r="T947" s="112"/>
      <c r="U947" s="112"/>
      <c r="V947" s="112"/>
      <c r="W947" s="112"/>
      <c r="X947" s="112"/>
      <c r="Y947" s="112"/>
      <c r="Z947" s="112"/>
    </row>
    <row r="948" ht="15.75" customHeight="1">
      <c r="A948" s="112"/>
      <c r="B948" s="112"/>
      <c r="C948" s="112"/>
      <c r="D948" s="112"/>
      <c r="E948" s="112"/>
      <c r="F948" s="112"/>
      <c r="G948" s="112"/>
      <c r="H948" s="112"/>
      <c r="I948" s="112"/>
      <c r="J948" s="112"/>
      <c r="K948" s="112"/>
      <c r="L948" s="112"/>
      <c r="M948" s="112"/>
      <c r="N948" s="112"/>
      <c r="O948" s="112"/>
      <c r="P948" s="112"/>
      <c r="Q948" s="112"/>
      <c r="R948" s="112"/>
      <c r="S948" s="112"/>
      <c r="T948" s="112"/>
      <c r="U948" s="112"/>
      <c r="V948" s="112"/>
      <c r="W948" s="112"/>
      <c r="X948" s="112"/>
      <c r="Y948" s="112"/>
      <c r="Z948" s="112"/>
    </row>
    <row r="949" ht="15.75" customHeight="1">
      <c r="A949" s="112"/>
      <c r="B949" s="112"/>
      <c r="C949" s="112"/>
      <c r="D949" s="112"/>
      <c r="E949" s="112"/>
      <c r="F949" s="112"/>
      <c r="G949" s="112"/>
      <c r="H949" s="112"/>
      <c r="I949" s="112"/>
      <c r="J949" s="112"/>
      <c r="K949" s="112"/>
      <c r="L949" s="112"/>
      <c r="M949" s="112"/>
      <c r="N949" s="112"/>
      <c r="O949" s="112"/>
      <c r="P949" s="112"/>
      <c r="Q949" s="112"/>
      <c r="R949" s="112"/>
      <c r="S949" s="112"/>
      <c r="T949" s="112"/>
      <c r="U949" s="112"/>
      <c r="V949" s="112"/>
      <c r="W949" s="112"/>
      <c r="X949" s="112"/>
      <c r="Y949" s="112"/>
      <c r="Z949" s="112"/>
    </row>
    <row r="950" ht="15.75" customHeight="1">
      <c r="A950" s="112"/>
      <c r="B950" s="112"/>
      <c r="C950" s="112"/>
      <c r="D950" s="112"/>
      <c r="E950" s="112"/>
      <c r="F950" s="112"/>
      <c r="G950" s="112"/>
      <c r="H950" s="112"/>
      <c r="I950" s="112"/>
      <c r="J950" s="112"/>
      <c r="K950" s="112"/>
      <c r="L950" s="112"/>
      <c r="M950" s="112"/>
      <c r="N950" s="112"/>
      <c r="O950" s="112"/>
      <c r="P950" s="112"/>
      <c r="Q950" s="112"/>
      <c r="R950" s="112"/>
      <c r="S950" s="112"/>
      <c r="T950" s="112"/>
      <c r="U950" s="112"/>
      <c r="V950" s="112"/>
      <c r="W950" s="112"/>
      <c r="X950" s="112"/>
      <c r="Y950" s="112"/>
      <c r="Z950" s="112"/>
    </row>
    <row r="951" ht="15.75" customHeight="1">
      <c r="A951" s="112"/>
      <c r="B951" s="112"/>
      <c r="C951" s="112"/>
      <c r="D951" s="112"/>
      <c r="E951" s="112"/>
      <c r="F951" s="112"/>
      <c r="G951" s="112"/>
      <c r="H951" s="112"/>
      <c r="I951" s="112"/>
      <c r="J951" s="112"/>
      <c r="K951" s="112"/>
      <c r="L951" s="112"/>
      <c r="M951" s="112"/>
      <c r="N951" s="112"/>
      <c r="O951" s="112"/>
      <c r="P951" s="112"/>
      <c r="Q951" s="112"/>
      <c r="R951" s="112"/>
      <c r="S951" s="112"/>
      <c r="T951" s="112"/>
      <c r="U951" s="112"/>
      <c r="V951" s="112"/>
      <c r="W951" s="112"/>
      <c r="X951" s="112"/>
      <c r="Y951" s="112"/>
      <c r="Z951" s="112"/>
    </row>
    <row r="952" ht="15.75" customHeight="1">
      <c r="A952" s="112"/>
      <c r="B952" s="112"/>
      <c r="C952" s="112"/>
      <c r="D952" s="112"/>
      <c r="E952" s="112"/>
      <c r="F952" s="112"/>
      <c r="G952" s="112"/>
      <c r="H952" s="112"/>
      <c r="I952" s="112"/>
      <c r="J952" s="112"/>
      <c r="K952" s="112"/>
      <c r="L952" s="112"/>
      <c r="M952" s="112"/>
      <c r="N952" s="112"/>
      <c r="O952" s="112"/>
      <c r="P952" s="112"/>
      <c r="Q952" s="112"/>
      <c r="R952" s="112"/>
      <c r="S952" s="112"/>
      <c r="T952" s="112"/>
      <c r="U952" s="112"/>
      <c r="V952" s="112"/>
      <c r="W952" s="112"/>
      <c r="X952" s="112"/>
      <c r="Y952" s="112"/>
      <c r="Z952" s="112"/>
    </row>
    <row r="953" ht="15.75" customHeight="1">
      <c r="A953" s="112"/>
      <c r="B953" s="112"/>
      <c r="C953" s="112"/>
      <c r="D953" s="112"/>
      <c r="E953" s="112"/>
      <c r="F953" s="112"/>
      <c r="G953" s="112"/>
      <c r="H953" s="112"/>
      <c r="I953" s="112"/>
      <c r="J953" s="112"/>
      <c r="K953" s="112"/>
      <c r="L953" s="112"/>
      <c r="M953" s="112"/>
      <c r="N953" s="112"/>
      <c r="O953" s="112"/>
      <c r="P953" s="112"/>
      <c r="Q953" s="112"/>
      <c r="R953" s="112"/>
      <c r="S953" s="112"/>
      <c r="T953" s="112"/>
      <c r="U953" s="112"/>
      <c r="V953" s="112"/>
      <c r="W953" s="112"/>
      <c r="X953" s="112"/>
      <c r="Y953" s="112"/>
      <c r="Z953" s="112"/>
    </row>
    <row r="954" ht="15.75" customHeight="1">
      <c r="A954" s="112"/>
      <c r="B954" s="112"/>
      <c r="C954" s="112"/>
      <c r="D954" s="112"/>
      <c r="E954" s="112"/>
      <c r="F954" s="112"/>
      <c r="G954" s="112"/>
      <c r="H954" s="112"/>
      <c r="I954" s="112"/>
      <c r="J954" s="112"/>
      <c r="K954" s="112"/>
      <c r="L954" s="112"/>
      <c r="M954" s="112"/>
      <c r="N954" s="112"/>
      <c r="O954" s="112"/>
      <c r="P954" s="112"/>
      <c r="Q954" s="112"/>
      <c r="R954" s="112"/>
      <c r="S954" s="112"/>
      <c r="T954" s="112"/>
      <c r="U954" s="112"/>
      <c r="V954" s="112"/>
      <c r="W954" s="112"/>
      <c r="X954" s="112"/>
      <c r="Y954" s="112"/>
      <c r="Z954" s="112"/>
    </row>
    <row r="955" ht="15.75" customHeight="1">
      <c r="A955" s="112"/>
      <c r="B955" s="112"/>
      <c r="C955" s="112"/>
      <c r="D955" s="112"/>
      <c r="E955" s="112"/>
      <c r="F955" s="112"/>
      <c r="G955" s="112"/>
      <c r="H955" s="112"/>
      <c r="I955" s="112"/>
      <c r="J955" s="112"/>
      <c r="K955" s="112"/>
      <c r="L955" s="112"/>
      <c r="M955" s="112"/>
      <c r="N955" s="112"/>
      <c r="O955" s="112"/>
      <c r="P955" s="112"/>
      <c r="Q955" s="112"/>
      <c r="R955" s="112"/>
      <c r="S955" s="112"/>
      <c r="T955" s="112"/>
      <c r="U955" s="112"/>
      <c r="V955" s="112"/>
      <c r="W955" s="112"/>
      <c r="X955" s="112"/>
      <c r="Y955" s="112"/>
      <c r="Z955" s="112"/>
    </row>
    <row r="956" ht="15.75" customHeight="1">
      <c r="A956" s="112"/>
      <c r="B956" s="112"/>
      <c r="C956" s="112"/>
      <c r="D956" s="112"/>
      <c r="E956" s="112"/>
      <c r="F956" s="112"/>
      <c r="G956" s="112"/>
      <c r="H956" s="112"/>
      <c r="I956" s="112"/>
      <c r="J956" s="112"/>
      <c r="K956" s="112"/>
      <c r="L956" s="112"/>
      <c r="M956" s="112"/>
      <c r="N956" s="112"/>
      <c r="O956" s="112"/>
      <c r="P956" s="112"/>
      <c r="Q956" s="112"/>
      <c r="R956" s="112"/>
      <c r="S956" s="112"/>
      <c r="T956" s="112"/>
      <c r="U956" s="112"/>
      <c r="V956" s="112"/>
      <c r="W956" s="112"/>
      <c r="X956" s="112"/>
      <c r="Y956" s="112"/>
      <c r="Z956" s="112"/>
    </row>
    <row r="957" ht="15.75" customHeight="1">
      <c r="A957" s="112"/>
      <c r="B957" s="112"/>
      <c r="C957" s="112"/>
      <c r="D957" s="112"/>
      <c r="E957" s="112"/>
      <c r="F957" s="112"/>
      <c r="G957" s="112"/>
      <c r="H957" s="112"/>
      <c r="I957" s="112"/>
      <c r="J957" s="112"/>
      <c r="K957" s="112"/>
      <c r="L957" s="112"/>
      <c r="M957" s="112"/>
      <c r="N957" s="112"/>
      <c r="O957" s="112"/>
      <c r="P957" s="112"/>
      <c r="Q957" s="112"/>
      <c r="R957" s="112"/>
      <c r="S957" s="112"/>
      <c r="T957" s="112"/>
      <c r="U957" s="112"/>
      <c r="V957" s="112"/>
      <c r="W957" s="112"/>
      <c r="X957" s="112"/>
      <c r="Y957" s="112"/>
      <c r="Z957" s="112"/>
    </row>
    <row r="958" ht="15.75" customHeight="1">
      <c r="A958" s="112"/>
      <c r="B958" s="112"/>
      <c r="C958" s="112"/>
      <c r="D958" s="112"/>
      <c r="E958" s="112"/>
      <c r="F958" s="112"/>
      <c r="G958" s="112"/>
      <c r="H958" s="112"/>
      <c r="I958" s="112"/>
      <c r="J958" s="112"/>
      <c r="K958" s="112"/>
      <c r="L958" s="112"/>
      <c r="M958" s="112"/>
      <c r="N958" s="112"/>
      <c r="O958" s="112"/>
      <c r="P958" s="112"/>
      <c r="Q958" s="112"/>
      <c r="R958" s="112"/>
      <c r="S958" s="112"/>
      <c r="T958" s="112"/>
      <c r="U958" s="112"/>
      <c r="V958" s="112"/>
      <c r="W958" s="112"/>
      <c r="X958" s="112"/>
      <c r="Y958" s="112"/>
      <c r="Z958" s="112"/>
    </row>
    <row r="959" ht="15.75" customHeight="1">
      <c r="A959" s="112"/>
      <c r="B959" s="112"/>
      <c r="C959" s="112"/>
      <c r="D959" s="112"/>
      <c r="E959" s="112"/>
      <c r="F959" s="112"/>
      <c r="G959" s="112"/>
      <c r="H959" s="112"/>
      <c r="I959" s="112"/>
      <c r="J959" s="112"/>
      <c r="K959" s="112"/>
      <c r="L959" s="112"/>
      <c r="M959" s="112"/>
      <c r="N959" s="112"/>
      <c r="O959" s="112"/>
      <c r="P959" s="112"/>
      <c r="Q959" s="112"/>
      <c r="R959" s="112"/>
      <c r="S959" s="112"/>
      <c r="T959" s="112"/>
      <c r="U959" s="112"/>
      <c r="V959" s="112"/>
      <c r="W959" s="112"/>
      <c r="X959" s="112"/>
      <c r="Y959" s="112"/>
      <c r="Z959" s="112"/>
    </row>
    <row r="960" ht="15.75" customHeight="1">
      <c r="A960" s="112"/>
      <c r="B960" s="112"/>
      <c r="C960" s="112"/>
      <c r="D960" s="112"/>
      <c r="E960" s="112"/>
      <c r="F960" s="112"/>
      <c r="G960" s="112"/>
      <c r="H960" s="112"/>
      <c r="I960" s="112"/>
      <c r="J960" s="112"/>
      <c r="K960" s="112"/>
      <c r="L960" s="112"/>
      <c r="M960" s="112"/>
      <c r="N960" s="112"/>
      <c r="O960" s="112"/>
      <c r="P960" s="112"/>
      <c r="Q960" s="112"/>
      <c r="R960" s="112"/>
      <c r="S960" s="112"/>
      <c r="T960" s="112"/>
      <c r="U960" s="112"/>
      <c r="V960" s="112"/>
      <c r="W960" s="112"/>
      <c r="X960" s="112"/>
      <c r="Y960" s="112"/>
      <c r="Z960" s="112"/>
    </row>
    <row r="961" ht="15.75" customHeight="1">
      <c r="A961" s="112"/>
      <c r="B961" s="112"/>
      <c r="C961" s="112"/>
      <c r="D961" s="112"/>
      <c r="E961" s="112"/>
      <c r="F961" s="112"/>
      <c r="G961" s="112"/>
      <c r="H961" s="112"/>
      <c r="I961" s="112"/>
      <c r="J961" s="112"/>
      <c r="K961" s="112"/>
      <c r="L961" s="112"/>
      <c r="M961" s="112"/>
      <c r="N961" s="112"/>
      <c r="O961" s="112"/>
      <c r="P961" s="112"/>
      <c r="Q961" s="112"/>
      <c r="R961" s="112"/>
      <c r="S961" s="112"/>
      <c r="T961" s="112"/>
      <c r="U961" s="112"/>
      <c r="V961" s="112"/>
      <c r="W961" s="112"/>
      <c r="X961" s="112"/>
      <c r="Y961" s="112"/>
      <c r="Z961" s="112"/>
    </row>
    <row r="962" ht="15.75" customHeight="1">
      <c r="A962" s="112"/>
      <c r="B962" s="112"/>
      <c r="C962" s="112"/>
      <c r="D962" s="112"/>
      <c r="E962" s="112"/>
      <c r="F962" s="112"/>
      <c r="G962" s="112"/>
      <c r="H962" s="112"/>
      <c r="I962" s="112"/>
      <c r="J962" s="112"/>
      <c r="K962" s="112"/>
      <c r="L962" s="112"/>
      <c r="M962" s="112"/>
      <c r="N962" s="112"/>
      <c r="O962" s="112"/>
      <c r="P962" s="112"/>
      <c r="Q962" s="112"/>
      <c r="R962" s="112"/>
      <c r="S962" s="112"/>
      <c r="T962" s="112"/>
      <c r="U962" s="112"/>
      <c r="V962" s="112"/>
      <c r="W962" s="112"/>
      <c r="X962" s="112"/>
      <c r="Y962" s="112"/>
      <c r="Z962" s="112"/>
    </row>
    <row r="963" ht="15.75" customHeight="1">
      <c r="A963" s="112"/>
      <c r="B963" s="112"/>
      <c r="C963" s="112"/>
      <c r="D963" s="112"/>
      <c r="E963" s="112"/>
      <c r="F963" s="112"/>
      <c r="G963" s="112"/>
      <c r="H963" s="112"/>
      <c r="I963" s="112"/>
      <c r="J963" s="112"/>
      <c r="K963" s="112"/>
      <c r="L963" s="112"/>
      <c r="M963" s="112"/>
      <c r="N963" s="112"/>
      <c r="O963" s="112"/>
      <c r="P963" s="112"/>
      <c r="Q963" s="112"/>
      <c r="R963" s="112"/>
      <c r="S963" s="112"/>
      <c r="T963" s="112"/>
      <c r="U963" s="112"/>
      <c r="V963" s="112"/>
      <c r="W963" s="112"/>
      <c r="X963" s="112"/>
      <c r="Y963" s="112"/>
      <c r="Z963" s="112"/>
    </row>
    <row r="964" ht="15.75" customHeight="1">
      <c r="A964" s="112"/>
      <c r="B964" s="112"/>
      <c r="C964" s="112"/>
      <c r="D964" s="112"/>
      <c r="E964" s="112"/>
      <c r="F964" s="112"/>
      <c r="G964" s="112"/>
      <c r="H964" s="112"/>
      <c r="I964" s="112"/>
      <c r="J964" s="112"/>
      <c r="K964" s="112"/>
      <c r="L964" s="112"/>
      <c r="M964" s="112"/>
      <c r="N964" s="112"/>
      <c r="O964" s="112"/>
      <c r="P964" s="112"/>
      <c r="Q964" s="112"/>
      <c r="R964" s="112"/>
      <c r="S964" s="112"/>
      <c r="T964" s="112"/>
      <c r="U964" s="112"/>
      <c r="V964" s="112"/>
      <c r="W964" s="112"/>
      <c r="X964" s="112"/>
      <c r="Y964" s="112"/>
      <c r="Z964" s="112"/>
    </row>
    <row r="965" ht="15.75" customHeight="1">
      <c r="A965" s="112"/>
      <c r="B965" s="112"/>
      <c r="C965" s="112"/>
      <c r="D965" s="112"/>
      <c r="E965" s="112"/>
      <c r="F965" s="112"/>
      <c r="G965" s="112"/>
      <c r="H965" s="112"/>
      <c r="I965" s="112"/>
      <c r="J965" s="112"/>
      <c r="K965" s="112"/>
      <c r="L965" s="112"/>
      <c r="M965" s="112"/>
      <c r="N965" s="112"/>
      <c r="O965" s="112"/>
      <c r="P965" s="112"/>
      <c r="Q965" s="112"/>
      <c r="R965" s="112"/>
      <c r="S965" s="112"/>
      <c r="T965" s="112"/>
      <c r="U965" s="112"/>
      <c r="V965" s="112"/>
      <c r="W965" s="112"/>
      <c r="X965" s="112"/>
      <c r="Y965" s="112"/>
      <c r="Z965" s="112"/>
    </row>
    <row r="966" ht="15.75" customHeight="1">
      <c r="A966" s="112"/>
      <c r="B966" s="112"/>
      <c r="C966" s="112"/>
      <c r="D966" s="112"/>
      <c r="E966" s="112"/>
      <c r="F966" s="112"/>
      <c r="G966" s="112"/>
      <c r="H966" s="112"/>
      <c r="I966" s="112"/>
      <c r="J966" s="112"/>
      <c r="K966" s="112"/>
      <c r="L966" s="112"/>
      <c r="M966" s="112"/>
      <c r="N966" s="112"/>
      <c r="O966" s="112"/>
      <c r="P966" s="112"/>
      <c r="Q966" s="112"/>
      <c r="R966" s="112"/>
      <c r="S966" s="112"/>
      <c r="T966" s="112"/>
      <c r="U966" s="112"/>
      <c r="V966" s="112"/>
      <c r="W966" s="112"/>
      <c r="X966" s="112"/>
      <c r="Y966" s="112"/>
      <c r="Z966" s="112"/>
    </row>
    <row r="967" ht="15.75" customHeight="1">
      <c r="A967" s="112"/>
      <c r="B967" s="112"/>
      <c r="C967" s="112"/>
      <c r="D967" s="112"/>
      <c r="E967" s="112"/>
      <c r="F967" s="112"/>
      <c r="G967" s="112"/>
      <c r="H967" s="112"/>
      <c r="I967" s="112"/>
      <c r="J967" s="112"/>
      <c r="K967" s="112"/>
      <c r="L967" s="112"/>
      <c r="M967" s="112"/>
      <c r="N967" s="112"/>
      <c r="O967" s="112"/>
      <c r="P967" s="112"/>
      <c r="Q967" s="112"/>
      <c r="R967" s="112"/>
      <c r="S967" s="112"/>
      <c r="T967" s="112"/>
      <c r="U967" s="112"/>
      <c r="V967" s="112"/>
      <c r="W967" s="112"/>
      <c r="X967" s="112"/>
      <c r="Y967" s="112"/>
      <c r="Z967" s="112"/>
    </row>
    <row r="968" ht="15.75" customHeight="1">
      <c r="A968" s="112"/>
      <c r="B968" s="112"/>
      <c r="C968" s="112"/>
      <c r="D968" s="112"/>
      <c r="E968" s="112"/>
      <c r="F968" s="112"/>
      <c r="G968" s="112"/>
      <c r="H968" s="112"/>
      <c r="I968" s="112"/>
      <c r="J968" s="112"/>
      <c r="K968" s="112"/>
      <c r="L968" s="112"/>
      <c r="M968" s="112"/>
      <c r="N968" s="112"/>
      <c r="O968" s="112"/>
      <c r="P968" s="112"/>
      <c r="Q968" s="112"/>
      <c r="R968" s="112"/>
      <c r="S968" s="112"/>
      <c r="T968" s="112"/>
      <c r="U968" s="112"/>
      <c r="V968" s="112"/>
      <c r="W968" s="112"/>
      <c r="X968" s="112"/>
      <c r="Y968" s="112"/>
      <c r="Z968" s="112"/>
    </row>
    <row r="969" ht="15.75" customHeight="1">
      <c r="A969" s="112"/>
      <c r="B969" s="112"/>
      <c r="C969" s="112"/>
      <c r="D969" s="112"/>
      <c r="E969" s="112"/>
      <c r="F969" s="112"/>
      <c r="G969" s="112"/>
      <c r="H969" s="112"/>
      <c r="I969" s="112"/>
      <c r="J969" s="112"/>
      <c r="K969" s="112"/>
      <c r="L969" s="112"/>
      <c r="M969" s="112"/>
      <c r="N969" s="112"/>
      <c r="O969" s="112"/>
      <c r="P969" s="112"/>
      <c r="Q969" s="112"/>
      <c r="R969" s="112"/>
      <c r="S969" s="112"/>
      <c r="T969" s="112"/>
      <c r="U969" s="112"/>
      <c r="V969" s="112"/>
      <c r="W969" s="112"/>
      <c r="X969" s="112"/>
      <c r="Y969" s="112"/>
      <c r="Z969" s="112"/>
    </row>
    <row r="970" ht="15.75" customHeight="1">
      <c r="A970" s="112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  <c r="O970" s="112"/>
      <c r="P970" s="112"/>
      <c r="Q970" s="112"/>
      <c r="R970" s="112"/>
      <c r="S970" s="112"/>
      <c r="T970" s="112"/>
      <c r="U970" s="112"/>
      <c r="V970" s="112"/>
      <c r="W970" s="112"/>
      <c r="X970" s="112"/>
      <c r="Y970" s="112"/>
      <c r="Z970" s="112"/>
    </row>
    <row r="971" ht="15.75" customHeight="1">
      <c r="A971" s="112"/>
      <c r="B971" s="112"/>
      <c r="C971" s="112"/>
      <c r="D971" s="112"/>
      <c r="E971" s="112"/>
      <c r="F971" s="112"/>
      <c r="G971" s="112"/>
      <c r="H971" s="112"/>
      <c r="I971" s="112"/>
      <c r="J971" s="112"/>
      <c r="K971" s="112"/>
      <c r="L971" s="112"/>
      <c r="M971" s="112"/>
      <c r="N971" s="112"/>
      <c r="O971" s="112"/>
      <c r="P971" s="112"/>
      <c r="Q971" s="112"/>
      <c r="R971" s="112"/>
      <c r="S971" s="112"/>
      <c r="T971" s="112"/>
      <c r="U971" s="112"/>
      <c r="V971" s="112"/>
      <c r="W971" s="112"/>
      <c r="X971" s="112"/>
      <c r="Y971" s="112"/>
      <c r="Z971" s="112"/>
    </row>
    <row r="972" ht="15.75" customHeight="1">
      <c r="A972" s="112"/>
      <c r="B972" s="112"/>
      <c r="C972" s="112"/>
      <c r="D972" s="112"/>
      <c r="E972" s="112"/>
      <c r="F972" s="112"/>
      <c r="G972" s="112"/>
      <c r="H972" s="112"/>
      <c r="I972" s="112"/>
      <c r="J972" s="112"/>
      <c r="K972" s="112"/>
      <c r="L972" s="112"/>
      <c r="M972" s="112"/>
      <c r="N972" s="112"/>
      <c r="O972" s="112"/>
      <c r="P972" s="112"/>
      <c r="Q972" s="112"/>
      <c r="R972" s="112"/>
      <c r="S972" s="112"/>
      <c r="T972" s="112"/>
      <c r="U972" s="112"/>
      <c r="V972" s="112"/>
      <c r="W972" s="112"/>
      <c r="X972" s="112"/>
      <c r="Y972" s="112"/>
      <c r="Z972" s="112"/>
    </row>
    <row r="973" ht="15.75" customHeight="1">
      <c r="A973" s="112"/>
      <c r="B973" s="112"/>
      <c r="C973" s="112"/>
      <c r="D973" s="112"/>
      <c r="E973" s="112"/>
      <c r="F973" s="112"/>
      <c r="G973" s="112"/>
      <c r="H973" s="112"/>
      <c r="I973" s="112"/>
      <c r="J973" s="112"/>
      <c r="K973" s="112"/>
      <c r="L973" s="112"/>
      <c r="M973" s="112"/>
      <c r="N973" s="112"/>
      <c r="O973" s="112"/>
      <c r="P973" s="112"/>
      <c r="Q973" s="112"/>
      <c r="R973" s="112"/>
      <c r="S973" s="112"/>
      <c r="T973" s="112"/>
      <c r="U973" s="112"/>
      <c r="V973" s="112"/>
      <c r="W973" s="112"/>
      <c r="X973" s="112"/>
      <c r="Y973" s="112"/>
      <c r="Z973" s="112"/>
    </row>
    <row r="974" ht="15.75" customHeight="1">
      <c r="A974" s="112"/>
      <c r="B974" s="112"/>
      <c r="C974" s="112"/>
      <c r="D974" s="112"/>
      <c r="E974" s="112"/>
      <c r="F974" s="112"/>
      <c r="G974" s="112"/>
      <c r="H974" s="112"/>
      <c r="I974" s="112"/>
      <c r="J974" s="112"/>
      <c r="K974" s="112"/>
      <c r="L974" s="112"/>
      <c r="M974" s="112"/>
      <c r="N974" s="112"/>
      <c r="O974" s="112"/>
      <c r="P974" s="112"/>
      <c r="Q974" s="112"/>
      <c r="R974" s="112"/>
      <c r="S974" s="112"/>
      <c r="T974" s="112"/>
      <c r="U974" s="112"/>
      <c r="V974" s="112"/>
      <c r="W974" s="112"/>
      <c r="X974" s="112"/>
      <c r="Y974" s="112"/>
      <c r="Z974" s="112"/>
    </row>
    <row r="975" ht="15.75" customHeight="1">
      <c r="A975" s="112"/>
      <c r="B975" s="112"/>
      <c r="C975" s="112"/>
      <c r="D975" s="112"/>
      <c r="E975" s="112"/>
      <c r="F975" s="112"/>
      <c r="G975" s="112"/>
      <c r="H975" s="112"/>
      <c r="I975" s="112"/>
      <c r="J975" s="112"/>
      <c r="K975" s="112"/>
      <c r="L975" s="112"/>
      <c r="M975" s="112"/>
      <c r="N975" s="112"/>
      <c r="O975" s="112"/>
      <c r="P975" s="112"/>
      <c r="Q975" s="112"/>
      <c r="R975" s="112"/>
      <c r="S975" s="112"/>
      <c r="T975" s="112"/>
      <c r="U975" s="112"/>
      <c r="V975" s="112"/>
      <c r="W975" s="112"/>
      <c r="X975" s="112"/>
      <c r="Y975" s="112"/>
      <c r="Z975" s="112"/>
    </row>
    <row r="976" ht="15.75" customHeight="1">
      <c r="A976" s="112"/>
      <c r="B976" s="112"/>
      <c r="C976" s="112"/>
      <c r="D976" s="112"/>
      <c r="E976" s="112"/>
      <c r="F976" s="112"/>
      <c r="G976" s="112"/>
      <c r="H976" s="112"/>
      <c r="I976" s="112"/>
      <c r="J976" s="112"/>
      <c r="K976" s="112"/>
      <c r="L976" s="112"/>
      <c r="M976" s="112"/>
      <c r="N976" s="112"/>
      <c r="O976" s="112"/>
      <c r="P976" s="112"/>
      <c r="Q976" s="112"/>
      <c r="R976" s="112"/>
      <c r="S976" s="112"/>
      <c r="T976" s="112"/>
      <c r="U976" s="112"/>
      <c r="V976" s="112"/>
      <c r="W976" s="112"/>
      <c r="X976" s="112"/>
      <c r="Y976" s="112"/>
      <c r="Z976" s="112"/>
    </row>
    <row r="977" ht="15.75" customHeight="1">
      <c r="A977" s="112"/>
      <c r="B977" s="112"/>
      <c r="C977" s="112"/>
      <c r="D977" s="112"/>
      <c r="E977" s="112"/>
      <c r="F977" s="112"/>
      <c r="G977" s="112"/>
      <c r="H977" s="112"/>
      <c r="I977" s="112"/>
      <c r="J977" s="112"/>
      <c r="K977" s="112"/>
      <c r="L977" s="112"/>
      <c r="M977" s="112"/>
      <c r="N977" s="112"/>
      <c r="O977" s="112"/>
      <c r="P977" s="112"/>
      <c r="Q977" s="112"/>
      <c r="R977" s="112"/>
      <c r="S977" s="112"/>
      <c r="T977" s="112"/>
      <c r="U977" s="112"/>
      <c r="V977" s="112"/>
      <c r="W977" s="112"/>
      <c r="X977" s="112"/>
      <c r="Y977" s="112"/>
      <c r="Z977" s="112"/>
    </row>
    <row r="978" ht="15.75" customHeight="1">
      <c r="A978" s="112"/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  <c r="P978" s="112"/>
      <c r="Q978" s="112"/>
      <c r="R978" s="112"/>
      <c r="S978" s="112"/>
      <c r="T978" s="112"/>
      <c r="U978" s="112"/>
      <c r="V978" s="112"/>
      <c r="W978" s="112"/>
      <c r="X978" s="112"/>
      <c r="Y978" s="112"/>
      <c r="Z978" s="112"/>
    </row>
    <row r="979" ht="15.75" customHeight="1">
      <c r="A979" s="112"/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  <c r="P979" s="112"/>
      <c r="Q979" s="112"/>
      <c r="R979" s="112"/>
      <c r="S979" s="112"/>
      <c r="T979" s="112"/>
      <c r="U979" s="112"/>
      <c r="V979" s="112"/>
      <c r="W979" s="112"/>
      <c r="X979" s="112"/>
      <c r="Y979" s="112"/>
      <c r="Z979" s="112"/>
    </row>
    <row r="980" ht="15.75" customHeight="1">
      <c r="A980" s="112"/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  <c r="P980" s="112"/>
      <c r="Q980" s="112"/>
      <c r="R980" s="112"/>
      <c r="S980" s="112"/>
      <c r="T980" s="112"/>
      <c r="U980" s="112"/>
      <c r="V980" s="112"/>
      <c r="W980" s="112"/>
      <c r="X980" s="112"/>
      <c r="Y980" s="112"/>
      <c r="Z980" s="112"/>
    </row>
    <row r="981" ht="15.75" customHeight="1">
      <c r="A981" s="112"/>
      <c r="B981" s="112"/>
      <c r="C981" s="112"/>
      <c r="D981" s="112"/>
      <c r="E981" s="112"/>
      <c r="F981" s="112"/>
      <c r="G981" s="112"/>
      <c r="H981" s="112"/>
      <c r="I981" s="112"/>
      <c r="J981" s="112"/>
      <c r="K981" s="112"/>
      <c r="L981" s="112"/>
      <c r="M981" s="112"/>
      <c r="N981" s="112"/>
      <c r="O981" s="112"/>
      <c r="P981" s="112"/>
      <c r="Q981" s="112"/>
      <c r="R981" s="112"/>
      <c r="S981" s="112"/>
      <c r="T981" s="112"/>
      <c r="U981" s="112"/>
      <c r="V981" s="112"/>
      <c r="W981" s="112"/>
      <c r="X981" s="112"/>
      <c r="Y981" s="112"/>
      <c r="Z981" s="112"/>
    </row>
    <row r="982" ht="15.75" customHeight="1">
      <c r="A982" s="112"/>
      <c r="B982" s="112"/>
      <c r="C982" s="112"/>
      <c r="D982" s="112"/>
      <c r="E982" s="112"/>
      <c r="F982" s="112"/>
      <c r="G982" s="112"/>
      <c r="H982" s="112"/>
      <c r="I982" s="112"/>
      <c r="J982" s="112"/>
      <c r="K982" s="112"/>
      <c r="L982" s="112"/>
      <c r="M982" s="112"/>
      <c r="N982" s="112"/>
      <c r="O982" s="112"/>
      <c r="P982" s="112"/>
      <c r="Q982" s="112"/>
      <c r="R982" s="112"/>
      <c r="S982" s="112"/>
      <c r="T982" s="112"/>
      <c r="U982" s="112"/>
      <c r="V982" s="112"/>
      <c r="W982" s="112"/>
      <c r="X982" s="112"/>
      <c r="Y982" s="112"/>
      <c r="Z982" s="112"/>
    </row>
    <row r="983" ht="15.75" customHeight="1">
      <c r="A983" s="112"/>
      <c r="B983" s="112"/>
      <c r="C983" s="112"/>
      <c r="D983" s="112"/>
      <c r="E983" s="112"/>
      <c r="F983" s="112"/>
      <c r="G983" s="112"/>
      <c r="H983" s="112"/>
      <c r="I983" s="112"/>
      <c r="J983" s="112"/>
      <c r="K983" s="112"/>
      <c r="L983" s="112"/>
      <c r="M983" s="112"/>
      <c r="N983" s="112"/>
      <c r="O983" s="112"/>
      <c r="P983" s="112"/>
      <c r="Q983" s="112"/>
      <c r="R983" s="112"/>
      <c r="S983" s="112"/>
      <c r="T983" s="112"/>
      <c r="U983" s="112"/>
      <c r="V983" s="112"/>
      <c r="W983" s="112"/>
      <c r="X983" s="112"/>
      <c r="Y983" s="112"/>
      <c r="Z983" s="112"/>
    </row>
    <row r="984" ht="15.75" customHeight="1">
      <c r="A984" s="112"/>
      <c r="B984" s="112"/>
      <c r="C984" s="112"/>
      <c r="D984" s="112"/>
      <c r="E984" s="112"/>
      <c r="F984" s="112"/>
      <c r="G984" s="112"/>
      <c r="H984" s="112"/>
      <c r="I984" s="112"/>
      <c r="J984" s="112"/>
      <c r="K984" s="112"/>
      <c r="L984" s="112"/>
      <c r="M984" s="112"/>
      <c r="N984" s="112"/>
      <c r="O984" s="112"/>
      <c r="P984" s="112"/>
      <c r="Q984" s="112"/>
      <c r="R984" s="112"/>
      <c r="S984" s="112"/>
      <c r="T984" s="112"/>
      <c r="U984" s="112"/>
      <c r="V984" s="112"/>
      <c r="W984" s="112"/>
      <c r="X984" s="112"/>
      <c r="Y984" s="112"/>
      <c r="Z984" s="112"/>
    </row>
    <row r="985" ht="15.75" customHeight="1">
      <c r="A985" s="112"/>
      <c r="B985" s="112"/>
      <c r="C985" s="112"/>
      <c r="D985" s="112"/>
      <c r="E985" s="112"/>
      <c r="F985" s="112"/>
      <c r="G985" s="112"/>
      <c r="H985" s="112"/>
      <c r="I985" s="112"/>
      <c r="J985" s="112"/>
      <c r="K985" s="112"/>
      <c r="L985" s="112"/>
      <c r="M985" s="112"/>
      <c r="N985" s="112"/>
      <c r="O985" s="112"/>
      <c r="P985" s="112"/>
      <c r="Q985" s="112"/>
      <c r="R985" s="112"/>
      <c r="S985" s="112"/>
      <c r="T985" s="112"/>
      <c r="U985" s="112"/>
      <c r="V985" s="112"/>
      <c r="W985" s="112"/>
      <c r="X985" s="112"/>
      <c r="Y985" s="112"/>
      <c r="Z985" s="112"/>
    </row>
    <row r="986" ht="15.75" customHeight="1">
      <c r="A986" s="112"/>
      <c r="B986" s="112"/>
      <c r="C986" s="112"/>
      <c r="D986" s="112"/>
      <c r="E986" s="112"/>
      <c r="F986" s="112"/>
      <c r="G986" s="112"/>
      <c r="H986" s="112"/>
      <c r="I986" s="112"/>
      <c r="J986" s="112"/>
      <c r="K986" s="112"/>
      <c r="L986" s="112"/>
      <c r="M986" s="112"/>
      <c r="N986" s="112"/>
      <c r="O986" s="112"/>
      <c r="P986" s="112"/>
      <c r="Q986" s="112"/>
      <c r="R986" s="112"/>
      <c r="S986" s="112"/>
      <c r="T986" s="112"/>
      <c r="U986" s="112"/>
      <c r="V986" s="112"/>
      <c r="W986" s="112"/>
      <c r="X986" s="112"/>
      <c r="Y986" s="112"/>
      <c r="Z986" s="112"/>
    </row>
    <row r="987" ht="15.75" customHeight="1">
      <c r="A987" s="112"/>
      <c r="B987" s="112"/>
      <c r="C987" s="112"/>
      <c r="D987" s="112"/>
      <c r="E987" s="112"/>
      <c r="F987" s="112"/>
      <c r="G987" s="112"/>
      <c r="H987" s="112"/>
      <c r="I987" s="112"/>
      <c r="J987" s="112"/>
      <c r="K987" s="112"/>
      <c r="L987" s="112"/>
      <c r="M987" s="112"/>
      <c r="N987" s="112"/>
      <c r="O987" s="112"/>
      <c r="P987" s="112"/>
      <c r="Q987" s="112"/>
      <c r="R987" s="112"/>
      <c r="S987" s="112"/>
      <c r="T987" s="112"/>
      <c r="U987" s="112"/>
      <c r="V987" s="112"/>
      <c r="W987" s="112"/>
      <c r="X987" s="112"/>
      <c r="Y987" s="112"/>
      <c r="Z987" s="112"/>
    </row>
    <row r="988" ht="15.75" customHeight="1">
      <c r="A988" s="112"/>
      <c r="B988" s="112"/>
      <c r="C988" s="112"/>
      <c r="D988" s="112"/>
      <c r="E988" s="112"/>
      <c r="F988" s="112"/>
      <c r="G988" s="112"/>
      <c r="H988" s="112"/>
      <c r="I988" s="112"/>
      <c r="J988" s="112"/>
      <c r="K988" s="112"/>
      <c r="L988" s="112"/>
      <c r="M988" s="112"/>
      <c r="N988" s="112"/>
      <c r="O988" s="112"/>
      <c r="P988" s="112"/>
      <c r="Q988" s="112"/>
      <c r="R988" s="112"/>
      <c r="S988" s="112"/>
      <c r="T988" s="112"/>
      <c r="U988" s="112"/>
      <c r="V988" s="112"/>
      <c r="W988" s="112"/>
      <c r="X988" s="112"/>
      <c r="Y988" s="112"/>
      <c r="Z988" s="112"/>
    </row>
    <row r="989" ht="15.75" customHeight="1">
      <c r="A989" s="112"/>
      <c r="B989" s="112"/>
      <c r="C989" s="112"/>
      <c r="D989" s="112"/>
      <c r="E989" s="112"/>
      <c r="F989" s="112"/>
      <c r="G989" s="112"/>
      <c r="H989" s="112"/>
      <c r="I989" s="112"/>
      <c r="J989" s="112"/>
      <c r="K989" s="112"/>
      <c r="L989" s="112"/>
      <c r="M989" s="112"/>
      <c r="N989" s="112"/>
      <c r="O989" s="112"/>
      <c r="P989" s="112"/>
      <c r="Q989" s="112"/>
      <c r="R989" s="112"/>
      <c r="S989" s="112"/>
      <c r="T989" s="112"/>
      <c r="U989" s="112"/>
      <c r="V989" s="112"/>
      <c r="W989" s="112"/>
      <c r="X989" s="112"/>
      <c r="Y989" s="112"/>
      <c r="Z989" s="112"/>
    </row>
    <row r="990" ht="15.75" customHeight="1">
      <c r="A990" s="112"/>
      <c r="B990" s="112"/>
      <c r="C990" s="112"/>
      <c r="D990" s="112"/>
      <c r="E990" s="112"/>
      <c r="F990" s="112"/>
      <c r="G990" s="112"/>
      <c r="H990" s="112"/>
      <c r="I990" s="112"/>
      <c r="J990" s="112"/>
      <c r="K990" s="112"/>
      <c r="L990" s="112"/>
      <c r="M990" s="112"/>
      <c r="N990" s="112"/>
      <c r="O990" s="112"/>
      <c r="P990" s="112"/>
      <c r="Q990" s="112"/>
      <c r="R990" s="112"/>
      <c r="S990" s="112"/>
      <c r="T990" s="112"/>
      <c r="U990" s="112"/>
      <c r="V990" s="112"/>
      <c r="W990" s="112"/>
      <c r="X990" s="112"/>
      <c r="Y990" s="112"/>
      <c r="Z990" s="112"/>
    </row>
    <row r="991" ht="15.75" customHeight="1">
      <c r="A991" s="112"/>
      <c r="B991" s="112"/>
      <c r="C991" s="112"/>
      <c r="D991" s="112"/>
      <c r="E991" s="112"/>
      <c r="F991" s="112"/>
      <c r="G991" s="112"/>
      <c r="H991" s="112"/>
      <c r="I991" s="112"/>
      <c r="J991" s="112"/>
      <c r="K991" s="112"/>
      <c r="L991" s="112"/>
      <c r="M991" s="112"/>
      <c r="N991" s="112"/>
      <c r="O991" s="112"/>
      <c r="P991" s="112"/>
      <c r="Q991" s="112"/>
      <c r="R991" s="112"/>
      <c r="S991" s="112"/>
      <c r="T991" s="112"/>
      <c r="U991" s="112"/>
      <c r="V991" s="112"/>
      <c r="W991" s="112"/>
      <c r="X991" s="112"/>
      <c r="Y991" s="112"/>
      <c r="Z991" s="112"/>
    </row>
    <row r="992" ht="15.75" customHeight="1">
      <c r="A992" s="112"/>
      <c r="B992" s="112"/>
      <c r="C992" s="112"/>
      <c r="D992" s="112"/>
      <c r="E992" s="112"/>
      <c r="F992" s="112"/>
      <c r="G992" s="112"/>
      <c r="H992" s="112"/>
      <c r="I992" s="112"/>
      <c r="J992" s="112"/>
      <c r="K992" s="112"/>
      <c r="L992" s="112"/>
      <c r="M992" s="112"/>
      <c r="N992" s="112"/>
      <c r="O992" s="112"/>
      <c r="P992" s="112"/>
      <c r="Q992" s="112"/>
      <c r="R992" s="112"/>
      <c r="S992" s="112"/>
      <c r="T992" s="112"/>
      <c r="U992" s="112"/>
      <c r="V992" s="112"/>
      <c r="W992" s="112"/>
      <c r="X992" s="112"/>
      <c r="Y992" s="112"/>
      <c r="Z992" s="112"/>
    </row>
    <row r="993" ht="15.75" customHeight="1">
      <c r="A993" s="112"/>
      <c r="B993" s="112"/>
      <c r="C993" s="112"/>
      <c r="D993" s="112"/>
      <c r="E993" s="112"/>
      <c r="F993" s="112"/>
      <c r="G993" s="112"/>
      <c r="H993" s="112"/>
      <c r="I993" s="112"/>
      <c r="J993" s="112"/>
      <c r="K993" s="112"/>
      <c r="L993" s="112"/>
      <c r="M993" s="112"/>
      <c r="N993" s="112"/>
      <c r="O993" s="112"/>
      <c r="P993" s="112"/>
      <c r="Q993" s="112"/>
      <c r="R993" s="112"/>
      <c r="S993" s="112"/>
      <c r="T993" s="112"/>
      <c r="U993" s="112"/>
      <c r="V993" s="112"/>
      <c r="W993" s="112"/>
      <c r="X993" s="112"/>
      <c r="Y993" s="112"/>
      <c r="Z993" s="112"/>
    </row>
    <row r="994" ht="15.75" customHeight="1">
      <c r="A994" s="112"/>
      <c r="B994" s="112"/>
      <c r="C994" s="112"/>
      <c r="D994" s="112"/>
      <c r="E994" s="112"/>
      <c r="F994" s="112"/>
      <c r="G994" s="112"/>
      <c r="H994" s="112"/>
      <c r="I994" s="112"/>
      <c r="J994" s="112"/>
      <c r="K994" s="112"/>
      <c r="L994" s="112"/>
      <c r="M994" s="112"/>
      <c r="N994" s="112"/>
      <c r="O994" s="112"/>
      <c r="P994" s="112"/>
      <c r="Q994" s="112"/>
      <c r="R994" s="112"/>
      <c r="S994" s="112"/>
      <c r="T994" s="112"/>
      <c r="U994" s="112"/>
      <c r="V994" s="112"/>
      <c r="W994" s="112"/>
      <c r="X994" s="112"/>
      <c r="Y994" s="112"/>
      <c r="Z994" s="112"/>
    </row>
    <row r="995" ht="15.75" customHeight="1">
      <c r="A995" s="112"/>
      <c r="B995" s="112"/>
      <c r="C995" s="112"/>
      <c r="D995" s="112"/>
      <c r="E995" s="112"/>
      <c r="F995" s="112"/>
      <c r="G995" s="112"/>
      <c r="H995" s="112"/>
      <c r="I995" s="112"/>
      <c r="J995" s="112"/>
      <c r="K995" s="112"/>
      <c r="L995" s="112"/>
      <c r="M995" s="112"/>
      <c r="N995" s="112"/>
      <c r="O995" s="112"/>
      <c r="P995" s="112"/>
      <c r="Q995" s="112"/>
      <c r="R995" s="112"/>
      <c r="S995" s="112"/>
      <c r="T995" s="112"/>
      <c r="U995" s="112"/>
      <c r="V995" s="112"/>
      <c r="W995" s="112"/>
      <c r="X995" s="112"/>
      <c r="Y995" s="112"/>
      <c r="Z995" s="112"/>
    </row>
    <row r="996" ht="15.75" customHeight="1">
      <c r="A996" s="112"/>
      <c r="B996" s="112"/>
      <c r="C996" s="112"/>
      <c r="D996" s="112"/>
      <c r="E996" s="112"/>
      <c r="F996" s="112"/>
      <c r="G996" s="112"/>
      <c r="H996" s="112"/>
      <c r="I996" s="112"/>
      <c r="J996" s="112"/>
      <c r="K996" s="112"/>
      <c r="L996" s="112"/>
      <c r="M996" s="112"/>
      <c r="N996" s="112"/>
      <c r="O996" s="112"/>
      <c r="P996" s="112"/>
      <c r="Q996" s="112"/>
      <c r="R996" s="112"/>
      <c r="S996" s="112"/>
      <c r="T996" s="112"/>
      <c r="U996" s="112"/>
      <c r="V996" s="112"/>
      <c r="W996" s="112"/>
      <c r="X996" s="112"/>
      <c r="Y996" s="112"/>
      <c r="Z996" s="112"/>
    </row>
    <row r="997" ht="15.75" customHeight="1">
      <c r="A997" s="112"/>
      <c r="B997" s="112"/>
      <c r="C997" s="112"/>
      <c r="D997" s="112"/>
      <c r="E997" s="112"/>
      <c r="F997" s="112"/>
      <c r="G997" s="112"/>
      <c r="H997" s="112"/>
      <c r="I997" s="112"/>
      <c r="J997" s="112"/>
      <c r="K997" s="112"/>
      <c r="L997" s="112"/>
      <c r="M997" s="112"/>
      <c r="N997" s="112"/>
      <c r="O997" s="112"/>
      <c r="P997" s="112"/>
      <c r="Q997" s="112"/>
      <c r="R997" s="112"/>
      <c r="S997" s="112"/>
      <c r="T997" s="112"/>
      <c r="U997" s="112"/>
      <c r="V997" s="112"/>
      <c r="W997" s="112"/>
      <c r="X997" s="112"/>
      <c r="Y997" s="112"/>
      <c r="Z997" s="112"/>
    </row>
    <row r="998" ht="15.75" customHeight="1">
      <c r="A998" s="112"/>
      <c r="B998" s="112"/>
      <c r="C998" s="112"/>
      <c r="D998" s="112"/>
      <c r="E998" s="112"/>
      <c r="F998" s="112"/>
      <c r="G998" s="112"/>
      <c r="H998" s="112"/>
      <c r="I998" s="112"/>
      <c r="J998" s="112"/>
      <c r="K998" s="112"/>
      <c r="L998" s="112"/>
      <c r="M998" s="112"/>
      <c r="N998" s="112"/>
      <c r="O998" s="112"/>
      <c r="P998" s="112"/>
      <c r="Q998" s="112"/>
      <c r="R998" s="112"/>
      <c r="S998" s="112"/>
      <c r="T998" s="112"/>
      <c r="U998" s="112"/>
      <c r="V998" s="112"/>
      <c r="W998" s="112"/>
      <c r="X998" s="112"/>
      <c r="Y998" s="112"/>
      <c r="Z998" s="112"/>
    </row>
    <row r="999" ht="15.75" customHeight="1">
      <c r="A999" s="112"/>
      <c r="B999" s="112"/>
      <c r="C999" s="112"/>
      <c r="D999" s="112"/>
      <c r="E999" s="112"/>
      <c r="F999" s="112"/>
      <c r="G999" s="112"/>
      <c r="H999" s="112"/>
      <c r="I999" s="112"/>
      <c r="J999" s="112"/>
      <c r="K999" s="112"/>
      <c r="L999" s="112"/>
      <c r="M999" s="112"/>
      <c r="N999" s="112"/>
      <c r="O999" s="112"/>
      <c r="P999" s="112"/>
      <c r="Q999" s="112"/>
      <c r="R999" s="112"/>
      <c r="S999" s="112"/>
      <c r="T999" s="112"/>
      <c r="U999" s="112"/>
      <c r="V999" s="112"/>
      <c r="W999" s="112"/>
      <c r="X999" s="112"/>
      <c r="Y999" s="112"/>
      <c r="Z999" s="112"/>
    </row>
    <row r="1000" ht="15.75" customHeight="1">
      <c r="A1000" s="112"/>
      <c r="B1000" s="112"/>
      <c r="C1000" s="112"/>
      <c r="D1000" s="112"/>
      <c r="E1000" s="112"/>
      <c r="F1000" s="112"/>
      <c r="G1000" s="112"/>
      <c r="H1000" s="112"/>
      <c r="I1000" s="112"/>
      <c r="J1000" s="112"/>
      <c r="K1000" s="112"/>
      <c r="L1000" s="112"/>
      <c r="M1000" s="112"/>
      <c r="N1000" s="112"/>
      <c r="O1000" s="112"/>
      <c r="P1000" s="112"/>
      <c r="Q1000" s="112"/>
      <c r="R1000" s="112"/>
      <c r="S1000" s="112"/>
      <c r="T1000" s="112"/>
      <c r="U1000" s="112"/>
      <c r="V1000" s="112"/>
      <c r="W1000" s="112"/>
      <c r="X1000" s="112"/>
      <c r="Y1000" s="112"/>
      <c r="Z1000" s="112"/>
    </row>
  </sheetData>
  <mergeCells count="16">
    <mergeCell ref="G11:G12"/>
    <mergeCell ref="H11:H12"/>
    <mergeCell ref="I11:I12"/>
    <mergeCell ref="A42:G42"/>
    <mergeCell ref="A43:H43"/>
    <mergeCell ref="A45:B45"/>
    <mergeCell ref="D45:E45"/>
    <mergeCell ref="F45:G45"/>
    <mergeCell ref="A87:C87"/>
    <mergeCell ref="A6:D6"/>
    <mergeCell ref="E6:F6"/>
    <mergeCell ref="A11:A12"/>
    <mergeCell ref="B11:B12"/>
    <mergeCell ref="C11:C12"/>
    <mergeCell ref="D11:D12"/>
    <mergeCell ref="E11:F11"/>
  </mergeCells>
  <dataValidations>
    <dataValidation type="list" allowBlank="1" showInputMessage="1" showErrorMessage="1" prompt=" - " sqref="C8">
      <formula1>'Nhap-Xuat'!$A$12:$A$50000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6.0"/>
    <col customWidth="1" min="2" max="2" width="31.22"/>
    <col customWidth="1" min="3" max="3" width="16.78"/>
    <col customWidth="1" min="4" max="4" width="22.44"/>
    <col customWidth="1" min="5" max="5" width="12.33"/>
    <col customWidth="1" min="6" max="6" width="14.22"/>
    <col customWidth="1" min="7" max="7" width="14.33"/>
    <col customWidth="1" min="8" max="8" width="15.44"/>
    <col customWidth="1" min="9" max="25" width="9.0"/>
    <col customWidth="1" min="26" max="26" width="8.0"/>
  </cols>
  <sheetData>
    <row r="1" ht="15.75" customHeight="1">
      <c r="A1" s="112"/>
      <c r="B1" s="112"/>
      <c r="C1" s="112"/>
      <c r="D1" s="112"/>
      <c r="E1" s="112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112"/>
    </row>
    <row r="2" ht="15.75" customHeight="1">
      <c r="A2" s="112"/>
      <c r="B2" s="112"/>
      <c r="C2" s="112"/>
      <c r="D2" s="112"/>
      <c r="E2" s="112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112"/>
    </row>
    <row r="3" ht="15.75" customHeight="1">
      <c r="A3" s="112"/>
      <c r="B3" s="112"/>
      <c r="C3" s="112"/>
      <c r="D3" s="112"/>
      <c r="E3" s="112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112"/>
    </row>
    <row r="4" ht="15.75" customHeight="1">
      <c r="A4" s="112"/>
      <c r="B4" s="112"/>
      <c r="C4" s="112"/>
      <c r="D4" s="112"/>
      <c r="E4" s="112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112"/>
    </row>
    <row r="5" ht="15.75" customHeight="1">
      <c r="A5" s="112"/>
      <c r="B5" s="112"/>
      <c r="C5" s="112"/>
      <c r="D5" s="112"/>
      <c r="E5" s="112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112"/>
    </row>
    <row r="6" ht="20.25" customHeight="1">
      <c r="A6" s="294" t="s">
        <v>511</v>
      </c>
      <c r="E6" s="111"/>
      <c r="F6" s="111" t="str">
        <f>'Phieu xuat'!C8</f>
        <v>PX1301-01</v>
      </c>
      <c r="G6" s="311"/>
      <c r="H6" s="312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310"/>
      <c r="U6" s="310"/>
      <c r="V6" s="310"/>
      <c r="W6" s="310"/>
      <c r="X6" s="310"/>
      <c r="Y6" s="310"/>
      <c r="Z6" s="112"/>
    </row>
    <row r="7" ht="20.25" customHeight="1">
      <c r="A7" s="112"/>
      <c r="B7" s="306" t="str">
        <f>IF($F$6="","","                    Ngày   "&amp;DAY(VLOOKUP($F$6,BX,2,0))&amp;"    tháng    "&amp;MONTH(VLOOKUP($F$6,BX,2,0))&amp;"    năm   "&amp;YEAR(VLOOKUP($F$6,BX,2,0)))</f>
        <v>#REF!</v>
      </c>
      <c r="C7" s="306"/>
      <c r="D7" s="306"/>
      <c r="E7" s="253"/>
      <c r="F7" s="313"/>
      <c r="G7" s="314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112"/>
    </row>
    <row r="8" ht="15.75" customHeight="1">
      <c r="A8" s="112"/>
      <c r="B8" s="117" t="str">
        <f>"Số :    "&amp;"YCVT "&amp;RIGHT(F6,2)</f>
        <v>Số :    YCVT 01</v>
      </c>
      <c r="D8" s="112"/>
      <c r="E8" s="112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112"/>
    </row>
    <row r="9" ht="16.5" customHeight="1">
      <c r="A9" s="315" t="str">
        <f>"-          Lý do xuất kho :"&amp;" "&amp;IF($F$6="","",VLOOKUP($F$6,BX,5,0))</f>
        <v>#REF!</v>
      </c>
      <c r="B9" s="316"/>
      <c r="C9" s="306"/>
      <c r="D9" s="306"/>
      <c r="E9" s="306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06"/>
    </row>
    <row r="10" ht="16.5" customHeight="1">
      <c r="A10" s="315" t="s">
        <v>512</v>
      </c>
      <c r="B10" s="306"/>
      <c r="C10" s="306"/>
      <c r="D10" s="306"/>
      <c r="E10" s="306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06"/>
    </row>
    <row r="11" ht="24.75" customHeight="1">
      <c r="A11" s="318" t="s">
        <v>483</v>
      </c>
      <c r="B11" s="318" t="s">
        <v>513</v>
      </c>
      <c r="C11" s="318" t="s">
        <v>486</v>
      </c>
      <c r="D11" s="318" t="s">
        <v>514</v>
      </c>
      <c r="E11" s="319" t="s">
        <v>489</v>
      </c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  <c r="T11" s="310"/>
      <c r="U11" s="310"/>
      <c r="V11" s="310"/>
      <c r="W11" s="112"/>
      <c r="X11" s="112"/>
      <c r="Y11" s="112"/>
      <c r="Z11" s="112"/>
    </row>
    <row r="12" ht="15.75" customHeight="1">
      <c r="A12" s="126"/>
      <c r="B12" s="126"/>
      <c r="C12" s="126"/>
      <c r="D12" s="126"/>
      <c r="E12" s="126"/>
      <c r="F12" s="310"/>
      <c r="G12" s="310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  <c r="T12" s="310"/>
      <c r="U12" s="310"/>
      <c r="V12" s="310"/>
      <c r="W12" s="112"/>
      <c r="X12" s="112"/>
      <c r="Y12" s="112"/>
      <c r="Z12" s="112"/>
    </row>
    <row r="13" ht="15.75" customHeight="1">
      <c r="A13" s="320" t="s">
        <v>492</v>
      </c>
      <c r="B13" s="321" t="s">
        <v>493</v>
      </c>
      <c r="C13" s="322" t="s">
        <v>495</v>
      </c>
      <c r="D13" s="322">
        <v>1.0</v>
      </c>
      <c r="E13" s="322">
        <v>4.0</v>
      </c>
      <c r="F13" s="310"/>
      <c r="G13" s="310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112"/>
      <c r="X13" s="112"/>
      <c r="Y13" s="112"/>
      <c r="Z13" s="112"/>
    </row>
    <row r="14" ht="16.5" hidden="1" customHeight="1">
      <c r="A14" s="323" t="str">
        <f>IF(#REF!="","",IF(#REF!='Phieu YC'!$F$6,#REF!,""))</f>
        <v>#REF!</v>
      </c>
      <c r="B14" s="324" t="str">
        <f>IF(#REF!="","",IF(#REF!='Phieu YC'!$F$6,#REF!,""))</f>
        <v>#REF!</v>
      </c>
      <c r="C14" s="323" t="str">
        <f>IF(#REF!="","",IF(#REF!='Phieu YC'!$F$6,#REF!,""))</f>
        <v>#REF!</v>
      </c>
      <c r="D14" s="325" t="str">
        <f>IF(#REF!="","",IF(#REF!='Phieu YC'!$F$6,#REF!,""))</f>
        <v>#REF!</v>
      </c>
      <c r="E14" s="325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06"/>
      <c r="X14" s="306"/>
      <c r="Y14" s="306"/>
      <c r="Z14" s="306"/>
    </row>
    <row r="15" ht="16.5" hidden="1" customHeight="1">
      <c r="A15" s="323" t="str">
        <f>IF(#REF!="","",IF(#REF!='Phieu YC'!$F$6,#REF!,""))</f>
        <v>#REF!</v>
      </c>
      <c r="B15" s="324" t="str">
        <f>IF(#REF!="","",IF(#REF!='Phieu YC'!$F$6,#REF!,""))</f>
        <v>#REF!</v>
      </c>
      <c r="C15" s="323" t="str">
        <f>IF(#REF!="","",IF(#REF!='Phieu YC'!$F$6,#REF!,""))</f>
        <v>#REF!</v>
      </c>
      <c r="D15" s="325" t="str">
        <f>IF(#REF!="","",IF(#REF!='Phieu YC'!$F$6,#REF!,""))</f>
        <v>#REF!</v>
      </c>
      <c r="E15" s="325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06"/>
      <c r="X15" s="306"/>
      <c r="Y15" s="306"/>
      <c r="Z15" s="306"/>
    </row>
    <row r="16" ht="16.5" hidden="1" customHeight="1">
      <c r="A16" s="323" t="str">
        <f>IF(#REF!="","",IF(#REF!='Phieu YC'!$F$6,#REF!,""))</f>
        <v>#REF!</v>
      </c>
      <c r="B16" s="324" t="str">
        <f>IF(#REF!="","",IF(#REF!='Phieu YC'!$F$6,#REF!,""))</f>
        <v>#REF!</v>
      </c>
      <c r="C16" s="323" t="str">
        <f>IF(#REF!="","",IF(#REF!='Phieu YC'!$F$6,#REF!,""))</f>
        <v>#REF!</v>
      </c>
      <c r="D16" s="325" t="str">
        <f>IF(#REF!="","",IF(#REF!='Phieu YC'!$F$6,#REF!,""))</f>
        <v>#REF!</v>
      </c>
      <c r="E16" s="325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06"/>
      <c r="X16" s="306"/>
      <c r="Y16" s="306"/>
      <c r="Z16" s="306"/>
    </row>
    <row r="17" ht="16.5" hidden="1" customHeight="1">
      <c r="A17" s="323" t="str">
        <f>IF(#REF!="","",IF(#REF!='Phieu YC'!$F$6,#REF!,""))</f>
        <v>#REF!</v>
      </c>
      <c r="B17" s="324" t="str">
        <f>IF(#REF!="","",IF(#REF!='Phieu YC'!$F$6,#REF!,""))</f>
        <v>#REF!</v>
      </c>
      <c r="C17" s="323" t="str">
        <f>IF(#REF!="","",IF(#REF!='Phieu YC'!$F$6,#REF!,""))</f>
        <v>#REF!</v>
      </c>
      <c r="D17" s="325" t="str">
        <f>IF(#REF!="","",IF(#REF!='Phieu YC'!$F$6,#REF!,""))</f>
        <v>#REF!</v>
      </c>
      <c r="E17" s="325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06"/>
      <c r="X17" s="306"/>
      <c r="Y17" s="306"/>
      <c r="Z17" s="306"/>
    </row>
    <row r="18" ht="16.5" hidden="1" customHeight="1">
      <c r="A18" s="323" t="str">
        <f>IF(#REF!="","",IF(#REF!='Phieu YC'!$F$6,#REF!,""))</f>
        <v>#REF!</v>
      </c>
      <c r="B18" s="324" t="str">
        <f>IF(#REF!="","",IF(#REF!='Phieu YC'!$F$6,#REF!,""))</f>
        <v>#REF!</v>
      </c>
      <c r="C18" s="323" t="str">
        <f>IF(#REF!="","",IF(#REF!='Phieu YC'!$F$6,#REF!,""))</f>
        <v>#REF!</v>
      </c>
      <c r="D18" s="325" t="str">
        <f>IF(#REF!="","",IF(#REF!='Phieu YC'!$F$6,#REF!,""))</f>
        <v>#REF!</v>
      </c>
      <c r="E18" s="325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06"/>
      <c r="X18" s="306"/>
      <c r="Y18" s="306"/>
      <c r="Z18" s="306"/>
    </row>
    <row r="19" ht="16.5" hidden="1" customHeight="1">
      <c r="A19" s="323" t="str">
        <f>IF(#REF!="","",IF(#REF!='Phieu YC'!$F$6,#REF!,""))</f>
        <v>#REF!</v>
      </c>
      <c r="B19" s="324" t="str">
        <f>IF(#REF!="","",IF(#REF!='Phieu YC'!$F$6,#REF!,""))</f>
        <v>#REF!</v>
      </c>
      <c r="C19" s="323" t="str">
        <f>IF(#REF!="","",IF(#REF!='Phieu YC'!$F$6,#REF!,""))</f>
        <v>#REF!</v>
      </c>
      <c r="D19" s="325" t="str">
        <f>IF(#REF!="","",IF(#REF!='Phieu YC'!$F$6,#REF!,""))</f>
        <v>#REF!</v>
      </c>
      <c r="E19" s="325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06"/>
      <c r="X19" s="306"/>
      <c r="Y19" s="306"/>
      <c r="Z19" s="306"/>
    </row>
    <row r="20" ht="16.5" hidden="1" customHeight="1">
      <c r="A20" s="323" t="str">
        <f>IF(#REF!="","",IF(#REF!='Phieu YC'!$F$6,#REF!,""))</f>
        <v>#REF!</v>
      </c>
      <c r="B20" s="324" t="str">
        <f>IF(#REF!="","",IF(#REF!='Phieu YC'!$F$6,#REF!,""))</f>
        <v>#REF!</v>
      </c>
      <c r="C20" s="323" t="str">
        <f>IF(#REF!="","",IF(#REF!='Phieu YC'!$F$6,#REF!,""))</f>
        <v>#REF!</v>
      </c>
      <c r="D20" s="325" t="str">
        <f>IF(#REF!="","",IF(#REF!='Phieu YC'!$F$6,#REF!,""))</f>
        <v>#REF!</v>
      </c>
      <c r="E20" s="325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06"/>
      <c r="X20" s="306"/>
      <c r="Y20" s="306"/>
      <c r="Z20" s="306"/>
    </row>
    <row r="21" ht="16.5" hidden="1" customHeight="1">
      <c r="A21" s="323" t="str">
        <f>IF(#REF!="","",IF(#REF!='Phieu YC'!$F$6,#REF!,""))</f>
        <v>#REF!</v>
      </c>
      <c r="B21" s="324" t="str">
        <f>IF(#REF!="","",IF(#REF!='Phieu YC'!$F$6,#REF!,""))</f>
        <v>#REF!</v>
      </c>
      <c r="C21" s="323" t="str">
        <f>IF(#REF!="","",IF(#REF!='Phieu YC'!$F$6,#REF!,""))</f>
        <v>#REF!</v>
      </c>
      <c r="D21" s="325" t="str">
        <f>IF(#REF!="","",IF(#REF!='Phieu YC'!$F$6,#REF!,""))</f>
        <v>#REF!</v>
      </c>
      <c r="E21" s="325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06"/>
      <c r="X21" s="306"/>
      <c r="Y21" s="306"/>
      <c r="Z21" s="306"/>
    </row>
    <row r="22" ht="16.5" hidden="1" customHeight="1">
      <c r="A22" s="323" t="str">
        <f>IF(#REF!="","",IF(#REF!='Phieu YC'!$F$6,#REF!,""))</f>
        <v>#REF!</v>
      </c>
      <c r="B22" s="324" t="str">
        <f>IF(#REF!="","",IF(#REF!='Phieu YC'!$F$6,#REF!,""))</f>
        <v>#REF!</v>
      </c>
      <c r="C22" s="323" t="str">
        <f>IF(#REF!="","",IF(#REF!='Phieu YC'!$F$6,#REF!,""))</f>
        <v>#REF!</v>
      </c>
      <c r="D22" s="325" t="str">
        <f>IF(#REF!="","",IF(#REF!='Phieu YC'!$F$6,#REF!,""))</f>
        <v>#REF!</v>
      </c>
      <c r="E22" s="325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06"/>
      <c r="X22" s="306"/>
      <c r="Y22" s="306"/>
      <c r="Z22" s="306"/>
    </row>
    <row r="23" ht="16.5" hidden="1" customHeight="1">
      <c r="A23" s="323" t="str">
        <f>IF(#REF!="","",IF(#REF!='Phieu YC'!$F$6,#REF!,""))</f>
        <v>#REF!</v>
      </c>
      <c r="B23" s="324" t="str">
        <f>IF(#REF!="","",IF(#REF!='Phieu YC'!$F$6,#REF!,""))</f>
        <v>#REF!</v>
      </c>
      <c r="C23" s="323" t="str">
        <f>IF(#REF!="","",IF(#REF!='Phieu YC'!$F$6,#REF!,""))</f>
        <v>#REF!</v>
      </c>
      <c r="D23" s="325" t="str">
        <f>IF(#REF!="","",IF(#REF!='Phieu YC'!$F$6,#REF!,""))</f>
        <v>#REF!</v>
      </c>
      <c r="E23" s="325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06"/>
      <c r="X23" s="306"/>
      <c r="Y23" s="306"/>
      <c r="Z23" s="306"/>
    </row>
    <row r="24" ht="16.5" hidden="1" customHeight="1">
      <c r="A24" s="323" t="str">
        <f>IF(#REF!="","",IF(#REF!='Phieu YC'!$F$6,#REF!,""))</f>
        <v>#REF!</v>
      </c>
      <c r="B24" s="324" t="str">
        <f>IF(#REF!="","",IF(#REF!='Phieu YC'!$F$6,#REF!,""))</f>
        <v>#REF!</v>
      </c>
      <c r="C24" s="323" t="str">
        <f>IF(#REF!="","",IF(#REF!='Phieu YC'!$F$6,#REF!,""))</f>
        <v>#REF!</v>
      </c>
      <c r="D24" s="325" t="str">
        <f>IF(#REF!="","",IF(#REF!='Phieu YC'!$F$6,#REF!,""))</f>
        <v>#REF!</v>
      </c>
      <c r="E24" s="325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06"/>
      <c r="X24" s="306"/>
      <c r="Y24" s="306"/>
      <c r="Z24" s="306"/>
    </row>
    <row r="25" ht="16.5" customHeight="1">
      <c r="A25" s="323" t="str">
        <f>IF(#REF!="","",IF(#REF!='Phieu YC'!$F$6,#REF!,""))</f>
        <v>#REF!</v>
      </c>
      <c r="B25" s="324" t="str">
        <f>IF(#REF!="","",IF(#REF!='Phieu YC'!$F$6,#REF!,""))</f>
        <v>#REF!</v>
      </c>
      <c r="C25" s="323" t="str">
        <f>IF(#REF!="","",IF(#REF!='Phieu YC'!$F$6,#REF!,""))</f>
        <v>#REF!</v>
      </c>
      <c r="D25" s="325" t="str">
        <f>IF(#REF!="","",IF(#REF!='Phieu YC'!$F$6,#REF!,""))</f>
        <v>#REF!</v>
      </c>
      <c r="E25" s="325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06"/>
      <c r="X25" s="306"/>
      <c r="Y25" s="306"/>
      <c r="Z25" s="306"/>
    </row>
    <row r="26" ht="16.5" customHeight="1">
      <c r="A26" s="323" t="str">
        <f>IF(#REF!="","",IF(#REF!='Phieu YC'!$F$6,#REF!,""))</f>
        <v>#REF!</v>
      </c>
      <c r="B26" s="324" t="str">
        <f>IF(#REF!="","",IF(#REF!='Phieu YC'!$F$6,#REF!,""))</f>
        <v>#REF!</v>
      </c>
      <c r="C26" s="323" t="str">
        <f>IF(#REF!="","",IF(#REF!='Phieu YC'!$F$6,#REF!,""))</f>
        <v>#REF!</v>
      </c>
      <c r="D26" s="325" t="str">
        <f>IF(#REF!="","",IF(#REF!='Phieu YC'!$F$6,#REF!,""))</f>
        <v>#REF!</v>
      </c>
      <c r="E26" s="325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06"/>
      <c r="X26" s="306"/>
      <c r="Y26" s="306"/>
      <c r="Z26" s="306"/>
    </row>
    <row r="27" ht="16.5" customHeight="1">
      <c r="A27" s="323" t="str">
        <f>IF(#REF!="","",IF(#REF!='Phieu YC'!$F$6,#REF!,""))</f>
        <v>#REF!</v>
      </c>
      <c r="B27" s="324" t="str">
        <f>IF(#REF!="","",IF(#REF!='Phieu YC'!$F$6,#REF!,""))</f>
        <v>#REF!</v>
      </c>
      <c r="C27" s="323" t="str">
        <f>IF(#REF!="","",IF(#REF!='Phieu YC'!$F$6,#REF!,""))</f>
        <v>#REF!</v>
      </c>
      <c r="D27" s="325" t="str">
        <f>IF(#REF!="","",IF(#REF!='Phieu YC'!$F$6,#REF!,""))</f>
        <v>#REF!</v>
      </c>
      <c r="E27" s="325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06"/>
      <c r="X27" s="306"/>
      <c r="Y27" s="306"/>
      <c r="Z27" s="306"/>
    </row>
    <row r="28" ht="16.5" hidden="1" customHeight="1">
      <c r="A28" s="323" t="str">
        <f>IF(#REF!="","",IF(#REF!='Phieu YC'!$F$6,#REF!,""))</f>
        <v>#REF!</v>
      </c>
      <c r="B28" s="324" t="str">
        <f>IF(#REF!="","",IF(#REF!='Phieu YC'!$F$6,#REF!,""))</f>
        <v>#REF!</v>
      </c>
      <c r="C28" s="323" t="str">
        <f>IF(#REF!="","",IF(#REF!='Phieu YC'!$F$6,#REF!,""))</f>
        <v>#REF!</v>
      </c>
      <c r="D28" s="325" t="str">
        <f>IF(#REF!="","",IF(#REF!='Phieu YC'!$F$6,#REF!,""))</f>
        <v>#REF!</v>
      </c>
      <c r="E28" s="325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06"/>
      <c r="X28" s="306"/>
      <c r="Y28" s="306"/>
      <c r="Z28" s="306"/>
    </row>
    <row r="29" ht="16.5" hidden="1" customHeight="1">
      <c r="A29" s="323" t="str">
        <f>IF(#REF!="","",IF(#REF!='Phieu YC'!$F$6,#REF!,""))</f>
        <v>#REF!</v>
      </c>
      <c r="B29" s="324" t="str">
        <f>IF(#REF!="","",IF(#REF!='Phieu YC'!$F$6,#REF!,""))</f>
        <v>#REF!</v>
      </c>
      <c r="C29" s="323" t="str">
        <f>IF(#REF!="","",IF(#REF!='Phieu YC'!$F$6,#REF!,""))</f>
        <v>#REF!</v>
      </c>
      <c r="D29" s="325" t="str">
        <f>IF(#REF!="","",IF(#REF!='Phieu YC'!$F$6,#REF!,""))</f>
        <v>#REF!</v>
      </c>
      <c r="E29" s="325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06"/>
      <c r="X29" s="306"/>
      <c r="Y29" s="306"/>
      <c r="Z29" s="306"/>
    </row>
    <row r="30" ht="16.5" hidden="1" customHeight="1">
      <c r="A30" s="323" t="str">
        <f>IF(#REF!="","",IF(#REF!='Phieu YC'!$F$6,#REF!,""))</f>
        <v>#REF!</v>
      </c>
      <c r="B30" s="324" t="str">
        <f>IF(#REF!="","",IF(#REF!='Phieu YC'!$F$6,#REF!,""))</f>
        <v>#REF!</v>
      </c>
      <c r="C30" s="323" t="str">
        <f>IF(#REF!="","",IF(#REF!='Phieu YC'!$F$6,#REF!,""))</f>
        <v>#REF!</v>
      </c>
      <c r="D30" s="325" t="str">
        <f>IF(#REF!="","",IF(#REF!='Phieu YC'!$F$6,#REF!,""))</f>
        <v>#REF!</v>
      </c>
      <c r="E30" s="325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06"/>
      <c r="X30" s="306"/>
      <c r="Y30" s="306"/>
      <c r="Z30" s="306"/>
    </row>
    <row r="31" ht="16.5" hidden="1" customHeight="1">
      <c r="A31" s="323" t="str">
        <f>IF(#REF!="","",IF(#REF!='Phieu YC'!$F$6,#REF!,""))</f>
        <v>#REF!</v>
      </c>
      <c r="B31" s="324" t="str">
        <f>IF(#REF!="","",IF(#REF!='Phieu YC'!$F$6,#REF!,""))</f>
        <v>#REF!</v>
      </c>
      <c r="C31" s="323" t="str">
        <f>IF(#REF!="","",IF(#REF!='Phieu YC'!$F$6,#REF!,""))</f>
        <v>#REF!</v>
      </c>
      <c r="D31" s="325" t="str">
        <f>IF(#REF!="","",IF(#REF!='Phieu YC'!$F$6,#REF!,""))</f>
        <v>#REF!</v>
      </c>
      <c r="E31" s="325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06"/>
      <c r="X31" s="306"/>
      <c r="Y31" s="306"/>
      <c r="Z31" s="306"/>
    </row>
    <row r="32" ht="16.5" hidden="1" customHeight="1">
      <c r="A32" s="323" t="str">
        <f>IF(#REF!="","",IF(#REF!='Phieu YC'!$F$6,#REF!,""))</f>
        <v>#REF!</v>
      </c>
      <c r="B32" s="324" t="str">
        <f>IF(#REF!="","",IF(#REF!='Phieu YC'!$F$6,#REF!,""))</f>
        <v>#REF!</v>
      </c>
      <c r="C32" s="323" t="str">
        <f>IF(#REF!="","",IF(#REF!='Phieu YC'!$F$6,#REF!,""))</f>
        <v>#REF!</v>
      </c>
      <c r="D32" s="325" t="str">
        <f>IF(#REF!="","",IF(#REF!='Phieu YC'!$F$6,#REF!,""))</f>
        <v>#REF!</v>
      </c>
      <c r="E32" s="325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06"/>
      <c r="X32" s="306"/>
      <c r="Y32" s="306"/>
      <c r="Z32" s="306"/>
    </row>
    <row r="33" ht="16.5" hidden="1" customHeight="1">
      <c r="A33" s="323" t="str">
        <f>IF(#REF!="","",IF(#REF!='Phieu YC'!$F$6,#REF!,""))</f>
        <v>#REF!</v>
      </c>
      <c r="B33" s="324" t="str">
        <f>IF(#REF!="","",IF(#REF!='Phieu YC'!$F$6,#REF!,""))</f>
        <v>#REF!</v>
      </c>
      <c r="C33" s="323" t="str">
        <f>IF(#REF!="","",IF(#REF!='Phieu YC'!$F$6,#REF!,""))</f>
        <v>#REF!</v>
      </c>
      <c r="D33" s="325" t="str">
        <f>IF(#REF!="","",IF(#REF!='Phieu YC'!$F$6,#REF!,""))</f>
        <v>#REF!</v>
      </c>
      <c r="E33" s="325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06"/>
      <c r="X33" s="306"/>
      <c r="Y33" s="306"/>
      <c r="Z33" s="306"/>
    </row>
    <row r="34" ht="16.5" hidden="1" customHeight="1">
      <c r="A34" s="323" t="str">
        <f>IF(#REF!="","",IF(#REF!='Phieu YC'!$F$6,#REF!,""))</f>
        <v>#REF!</v>
      </c>
      <c r="B34" s="324" t="str">
        <f>IF(#REF!="","",IF(#REF!='Phieu YC'!$F$6,#REF!,""))</f>
        <v>#REF!</v>
      </c>
      <c r="C34" s="323" t="str">
        <f>IF(#REF!="","",IF(#REF!='Phieu YC'!$F$6,#REF!,""))</f>
        <v>#REF!</v>
      </c>
      <c r="D34" s="325" t="str">
        <f>IF(#REF!="","",IF(#REF!='Phieu YC'!$F$6,#REF!,""))</f>
        <v>#REF!</v>
      </c>
      <c r="E34" s="325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06"/>
      <c r="X34" s="306"/>
      <c r="Y34" s="306"/>
      <c r="Z34" s="306"/>
    </row>
    <row r="35" ht="16.5" hidden="1" customHeight="1">
      <c r="A35" s="323" t="str">
        <f>IF(#REF!="","",IF(#REF!='Phieu YC'!$F$6,#REF!,""))</f>
        <v>#REF!</v>
      </c>
      <c r="B35" s="324" t="str">
        <f>IF(#REF!="","",IF(#REF!='Phieu YC'!$F$6,#REF!,""))</f>
        <v>#REF!</v>
      </c>
      <c r="C35" s="323" t="str">
        <f>IF(#REF!="","",IF(#REF!='Phieu YC'!$F$6,#REF!,""))</f>
        <v>#REF!</v>
      </c>
      <c r="D35" s="325" t="str">
        <f>IF(#REF!="","",IF(#REF!='Phieu YC'!$F$6,#REF!,""))</f>
        <v>#REF!</v>
      </c>
      <c r="E35" s="325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06"/>
      <c r="X35" s="306"/>
      <c r="Y35" s="306"/>
      <c r="Z35" s="306"/>
    </row>
    <row r="36" ht="16.5" hidden="1" customHeight="1">
      <c r="A36" s="323" t="str">
        <f>IF(#REF!="","",IF(#REF!='Phieu YC'!$F$6,#REF!,""))</f>
        <v>#REF!</v>
      </c>
      <c r="B36" s="324" t="str">
        <f>IF(#REF!="","",IF(#REF!='Phieu YC'!$F$6,#REF!,""))</f>
        <v>#REF!</v>
      </c>
      <c r="C36" s="323" t="str">
        <f>IF(#REF!="","",IF(#REF!='Phieu YC'!$F$6,#REF!,""))</f>
        <v>#REF!</v>
      </c>
      <c r="D36" s="325" t="str">
        <f>IF(#REF!="","",IF(#REF!='Phieu YC'!$F$6,#REF!,""))</f>
        <v>#REF!</v>
      </c>
      <c r="E36" s="325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06"/>
      <c r="X36" s="306"/>
      <c r="Y36" s="306"/>
      <c r="Z36" s="306"/>
    </row>
    <row r="37" ht="16.5" hidden="1" customHeight="1">
      <c r="A37" s="323" t="str">
        <f>IF(#REF!="","",IF(#REF!='Phieu YC'!$F$6,#REF!,""))</f>
        <v>#REF!</v>
      </c>
      <c r="B37" s="324" t="str">
        <f>IF(#REF!="","",IF(#REF!='Phieu YC'!$F$6,#REF!,""))</f>
        <v>#REF!</v>
      </c>
      <c r="C37" s="323" t="str">
        <f>IF(#REF!="","",IF(#REF!='Phieu YC'!$F$6,#REF!,""))</f>
        <v>#REF!</v>
      </c>
      <c r="D37" s="325" t="str">
        <f>IF(#REF!="","",IF(#REF!='Phieu YC'!$F$6,#REF!,""))</f>
        <v>#REF!</v>
      </c>
      <c r="E37" s="325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06"/>
      <c r="X37" s="306"/>
      <c r="Y37" s="306"/>
      <c r="Z37" s="306"/>
    </row>
    <row r="38" ht="16.5" hidden="1" customHeight="1">
      <c r="A38" s="323" t="str">
        <f>IF(#REF!="","",IF(#REF!='Phieu YC'!$F$6,#REF!,""))</f>
        <v>#REF!</v>
      </c>
      <c r="B38" s="324" t="str">
        <f>IF(#REF!="","",IF(#REF!='Phieu YC'!$F$6,#REF!,""))</f>
        <v>#REF!</v>
      </c>
      <c r="C38" s="323" t="str">
        <f>IF(#REF!="","",IF(#REF!='Phieu YC'!$F$6,#REF!,""))</f>
        <v>#REF!</v>
      </c>
      <c r="D38" s="325" t="str">
        <f>IF(#REF!="","",IF(#REF!='Phieu YC'!$F$6,#REF!,""))</f>
        <v>#REF!</v>
      </c>
      <c r="E38" s="325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06"/>
      <c r="X38" s="306"/>
      <c r="Y38" s="306"/>
      <c r="Z38" s="306"/>
    </row>
    <row r="39" ht="16.5" hidden="1" customHeight="1">
      <c r="A39" s="323" t="str">
        <f>IF(#REF!="","",IF(#REF!='Phieu YC'!$F$6,#REF!,""))</f>
        <v>#REF!</v>
      </c>
      <c r="B39" s="324" t="str">
        <f>IF(#REF!="","",IF(#REF!='Phieu YC'!$F$6,#REF!,""))</f>
        <v>#REF!</v>
      </c>
      <c r="C39" s="323" t="str">
        <f>IF(#REF!="","",IF(#REF!='Phieu YC'!$F$6,#REF!,""))</f>
        <v>#REF!</v>
      </c>
      <c r="D39" s="325" t="str">
        <f>IF(#REF!="","",IF(#REF!='Phieu YC'!$F$6,#REF!,""))</f>
        <v>#REF!</v>
      </c>
      <c r="E39" s="325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06"/>
      <c r="X39" s="306"/>
      <c r="Y39" s="306"/>
      <c r="Z39" s="306"/>
    </row>
    <row r="40" ht="16.5" hidden="1" customHeight="1">
      <c r="A40" s="323" t="str">
        <f>IF(#REF!="","",IF(#REF!='Phieu YC'!$F$6,#REF!,""))</f>
        <v>#REF!</v>
      </c>
      <c r="B40" s="324" t="str">
        <f>IF(#REF!="","",IF(#REF!='Phieu YC'!$F$6,#REF!,""))</f>
        <v>#REF!</v>
      </c>
      <c r="C40" s="323" t="str">
        <f>IF(#REF!="","",IF(#REF!='Phieu YC'!$F$6,#REF!,""))</f>
        <v>#REF!</v>
      </c>
      <c r="D40" s="325" t="str">
        <f>IF(#REF!="","",IF(#REF!='Phieu YC'!$F$6,#REF!,""))</f>
        <v>#REF!</v>
      </c>
      <c r="E40" s="325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06"/>
      <c r="X40" s="306"/>
      <c r="Y40" s="306"/>
      <c r="Z40" s="306"/>
    </row>
    <row r="41" ht="16.5" hidden="1" customHeight="1">
      <c r="A41" s="323" t="str">
        <f>IF(#REF!="","",IF(#REF!='Phieu YC'!$F$6,#REF!,""))</f>
        <v>#REF!</v>
      </c>
      <c r="B41" s="324" t="str">
        <f>IF(#REF!="","",IF(#REF!='Phieu YC'!$F$6,#REF!,""))</f>
        <v>#REF!</v>
      </c>
      <c r="C41" s="323" t="str">
        <f>IF(#REF!="","",IF(#REF!='Phieu YC'!$F$6,#REF!,""))</f>
        <v>#REF!</v>
      </c>
      <c r="D41" s="325" t="str">
        <f>IF(#REF!="","",IF(#REF!='Phieu YC'!$F$6,#REF!,""))</f>
        <v>#REF!</v>
      </c>
      <c r="E41" s="325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06"/>
      <c r="X41" s="306"/>
      <c r="Y41" s="306"/>
      <c r="Z41" s="306"/>
    </row>
    <row r="42" ht="16.5" hidden="1" customHeight="1">
      <c r="A42" s="323" t="str">
        <f>IF(#REF!="","",IF(#REF!='Phieu YC'!$F$6,#REF!,""))</f>
        <v>#REF!</v>
      </c>
      <c r="B42" s="324" t="str">
        <f>IF(#REF!="","",IF(#REF!='Phieu YC'!$F$6,#REF!,""))</f>
        <v>#REF!</v>
      </c>
      <c r="C42" s="323" t="str">
        <f>IF(#REF!="","",IF(#REF!='Phieu YC'!$F$6,#REF!,""))</f>
        <v>#REF!</v>
      </c>
      <c r="D42" s="325" t="str">
        <f>IF(#REF!="","",IF(#REF!='Phieu YC'!$F$6,#REF!,""))</f>
        <v>#REF!</v>
      </c>
      <c r="E42" s="325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06"/>
      <c r="X42" s="306"/>
      <c r="Y42" s="306"/>
      <c r="Z42" s="306"/>
    </row>
    <row r="43" ht="16.5" hidden="1" customHeight="1">
      <c r="A43" s="323" t="str">
        <f>IF(#REF!="","",IF(#REF!='Phieu YC'!$F$6,#REF!,""))</f>
        <v>#REF!</v>
      </c>
      <c r="B43" s="324" t="str">
        <f>IF(#REF!="","",IF(#REF!='Phieu YC'!$F$6,#REF!,""))</f>
        <v>#REF!</v>
      </c>
      <c r="C43" s="323" t="str">
        <f>IF(#REF!="","",IF(#REF!='Phieu YC'!$F$6,#REF!,""))</f>
        <v>#REF!</v>
      </c>
      <c r="D43" s="325" t="str">
        <f>IF(#REF!="","",IF(#REF!='Phieu YC'!$F$6,#REF!,""))</f>
        <v>#REF!</v>
      </c>
      <c r="E43" s="325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06"/>
      <c r="X43" s="306"/>
      <c r="Y43" s="306"/>
      <c r="Z43" s="306"/>
    </row>
    <row r="44" ht="16.5" hidden="1" customHeight="1">
      <c r="A44" s="323" t="str">
        <f>IF(#REF!="","",IF(#REF!='Phieu YC'!$F$6,#REF!,""))</f>
        <v>#REF!</v>
      </c>
      <c r="B44" s="324" t="str">
        <f>IF(#REF!="","",IF(#REF!='Phieu YC'!$F$6,#REF!,""))</f>
        <v>#REF!</v>
      </c>
      <c r="C44" s="323" t="str">
        <f>IF(#REF!="","",IF(#REF!='Phieu YC'!$F$6,#REF!,""))</f>
        <v>#REF!</v>
      </c>
      <c r="D44" s="325" t="str">
        <f>IF(#REF!="","",IF(#REF!='Phieu YC'!$F$6,#REF!,""))</f>
        <v>#REF!</v>
      </c>
      <c r="E44" s="325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06"/>
      <c r="X44" s="306"/>
      <c r="Y44" s="306"/>
      <c r="Z44" s="306"/>
    </row>
    <row r="45" ht="16.5" hidden="1" customHeight="1">
      <c r="A45" s="323" t="str">
        <f>IF(#REF!="","",IF(#REF!='Phieu YC'!$F$6,#REF!,""))</f>
        <v>#REF!</v>
      </c>
      <c r="B45" s="324" t="str">
        <f>IF(#REF!="","",IF(#REF!='Phieu YC'!$F$6,#REF!,""))</f>
        <v>#REF!</v>
      </c>
      <c r="C45" s="323" t="str">
        <f>IF(#REF!="","",IF(#REF!='Phieu YC'!$F$6,#REF!,""))</f>
        <v>#REF!</v>
      </c>
      <c r="D45" s="325" t="str">
        <f>IF(#REF!="","",IF(#REF!='Phieu YC'!$F$6,#REF!,""))</f>
        <v>#REF!</v>
      </c>
      <c r="E45" s="325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06"/>
      <c r="X45" s="306"/>
      <c r="Y45" s="306"/>
      <c r="Z45" s="306"/>
    </row>
    <row r="46" ht="16.5" hidden="1" customHeight="1">
      <c r="A46" s="323" t="str">
        <f>IF(#REF!="","",IF(#REF!='Phieu YC'!$F$6,#REF!,""))</f>
        <v>#REF!</v>
      </c>
      <c r="B46" s="324" t="str">
        <f>IF(#REF!="","",IF(#REF!='Phieu YC'!$F$6,#REF!,""))</f>
        <v>#REF!</v>
      </c>
      <c r="C46" s="323" t="str">
        <f>IF(#REF!="","",IF(#REF!='Phieu YC'!$F$6,#REF!,""))</f>
        <v>#REF!</v>
      </c>
      <c r="D46" s="325" t="str">
        <f>IF(#REF!="","",IF(#REF!='Phieu YC'!$F$6,#REF!,""))</f>
        <v>#REF!</v>
      </c>
      <c r="E46" s="325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06"/>
      <c r="X46" s="306"/>
      <c r="Y46" s="306"/>
      <c r="Z46" s="306"/>
    </row>
    <row r="47" ht="16.5" hidden="1" customHeight="1">
      <c r="A47" s="323" t="str">
        <f>IF(#REF!="","",IF(#REF!='Phieu YC'!$F$6,#REF!,""))</f>
        <v>#REF!</v>
      </c>
      <c r="B47" s="324" t="str">
        <f>IF(#REF!="","",IF(#REF!='Phieu YC'!$F$6,#REF!,""))</f>
        <v>#REF!</v>
      </c>
      <c r="C47" s="323" t="str">
        <f>IF(#REF!="","",IF(#REF!='Phieu YC'!$F$6,#REF!,""))</f>
        <v>#REF!</v>
      </c>
      <c r="D47" s="325" t="str">
        <f>IF(#REF!="","",IF(#REF!='Phieu YC'!$F$6,#REF!,""))</f>
        <v>#REF!</v>
      </c>
      <c r="E47" s="325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06"/>
      <c r="X47" s="306"/>
      <c r="Y47" s="306"/>
      <c r="Z47" s="306"/>
    </row>
    <row r="48" ht="16.5" hidden="1" customHeight="1">
      <c r="A48" s="323" t="str">
        <f>IF(#REF!="","",IF(#REF!='Phieu YC'!$F$6,#REF!,""))</f>
        <v>#REF!</v>
      </c>
      <c r="B48" s="324" t="str">
        <f>IF(#REF!="","",IF(#REF!='Phieu YC'!$F$6,#REF!,""))</f>
        <v>#REF!</v>
      </c>
      <c r="C48" s="323" t="str">
        <f>IF(#REF!="","",IF(#REF!='Phieu YC'!$F$6,#REF!,""))</f>
        <v>#REF!</v>
      </c>
      <c r="D48" s="325" t="str">
        <f>IF(#REF!="","",IF(#REF!='Phieu YC'!$F$6,#REF!,""))</f>
        <v>#REF!</v>
      </c>
      <c r="E48" s="325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06"/>
      <c r="X48" s="306"/>
      <c r="Y48" s="306"/>
      <c r="Z48" s="306"/>
    </row>
    <row r="49" ht="16.5" hidden="1" customHeight="1">
      <c r="A49" s="323" t="str">
        <f>IF(#REF!="","",IF(#REF!='Phieu YC'!$F$6,#REF!,""))</f>
        <v>#REF!</v>
      </c>
      <c r="B49" s="324" t="str">
        <f>IF(#REF!="","",IF(#REF!='Phieu YC'!$F$6,#REF!,""))</f>
        <v>#REF!</v>
      </c>
      <c r="C49" s="323" t="str">
        <f>IF(#REF!="","",IF(#REF!='Phieu YC'!$F$6,#REF!,""))</f>
        <v>#REF!</v>
      </c>
      <c r="D49" s="325" t="str">
        <f>IF(#REF!="","",IF(#REF!='Phieu YC'!$F$6,#REF!,""))</f>
        <v>#REF!</v>
      </c>
      <c r="E49" s="325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06"/>
      <c r="X49" s="306"/>
      <c r="Y49" s="306"/>
      <c r="Z49" s="306"/>
    </row>
    <row r="50" ht="16.5" hidden="1" customHeight="1">
      <c r="A50" s="323" t="str">
        <f>IF(#REF!="","",IF(#REF!='Phieu YC'!$F$6,#REF!,""))</f>
        <v>#REF!</v>
      </c>
      <c r="B50" s="324" t="str">
        <f>IF(#REF!="","",IF(#REF!='Phieu YC'!$F$6,#REF!,""))</f>
        <v>#REF!</v>
      </c>
      <c r="C50" s="323" t="str">
        <f>IF(#REF!="","",IF(#REF!='Phieu YC'!$F$6,#REF!,""))</f>
        <v>#REF!</v>
      </c>
      <c r="D50" s="325" t="str">
        <f>IF(#REF!="","",IF(#REF!='Phieu YC'!$F$6,#REF!,""))</f>
        <v>#REF!</v>
      </c>
      <c r="E50" s="325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06"/>
      <c r="X50" s="306"/>
      <c r="Y50" s="306"/>
      <c r="Z50" s="306"/>
    </row>
    <row r="51" ht="16.5" hidden="1" customHeight="1">
      <c r="A51" s="323" t="str">
        <f>IF(#REF!="","",IF(#REF!='Phieu YC'!$F$6,#REF!,""))</f>
        <v>#REF!</v>
      </c>
      <c r="B51" s="324" t="str">
        <f>IF(#REF!="","",IF(#REF!='Phieu YC'!$F$6,#REF!,""))</f>
        <v>#REF!</v>
      </c>
      <c r="C51" s="323" t="str">
        <f>IF(#REF!="","",IF(#REF!='Phieu YC'!$F$6,#REF!,""))</f>
        <v>#REF!</v>
      </c>
      <c r="D51" s="325" t="str">
        <f>IF(#REF!="","",IF(#REF!='Phieu YC'!$F$6,#REF!,""))</f>
        <v>#REF!</v>
      </c>
      <c r="E51" s="325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06"/>
      <c r="X51" s="306"/>
      <c r="Y51" s="306"/>
      <c r="Z51" s="306"/>
    </row>
    <row r="52" ht="16.5" hidden="1" customHeight="1">
      <c r="A52" s="323" t="str">
        <f>IF(#REF!="","",IF(#REF!='Phieu YC'!$F$6,#REF!,""))</f>
        <v>#REF!</v>
      </c>
      <c r="B52" s="324" t="str">
        <f>IF(#REF!="","",IF(#REF!='Phieu YC'!$F$6,#REF!,""))</f>
        <v>#REF!</v>
      </c>
      <c r="C52" s="323" t="str">
        <f>IF(#REF!="","",IF(#REF!='Phieu YC'!$F$6,#REF!,""))</f>
        <v>#REF!</v>
      </c>
      <c r="D52" s="325" t="str">
        <f>IF(#REF!="","",IF(#REF!='Phieu YC'!$F$6,#REF!,""))</f>
        <v>#REF!</v>
      </c>
      <c r="E52" s="325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06"/>
      <c r="X52" s="306"/>
      <c r="Y52" s="306"/>
      <c r="Z52" s="306"/>
    </row>
    <row r="53" ht="16.5" hidden="1" customHeight="1">
      <c r="A53" s="323" t="str">
        <f>IF(#REF!="","",IF(#REF!='Phieu YC'!$F$6,#REF!,""))</f>
        <v>#REF!</v>
      </c>
      <c r="B53" s="324" t="str">
        <f>IF(#REF!="","",IF(#REF!='Phieu YC'!$F$6,#REF!,""))</f>
        <v>#REF!</v>
      </c>
      <c r="C53" s="323" t="str">
        <f>IF(#REF!="","",IF(#REF!='Phieu YC'!$F$6,#REF!,""))</f>
        <v>#REF!</v>
      </c>
      <c r="D53" s="325" t="str">
        <f>IF(#REF!="","",IF(#REF!='Phieu YC'!$F$6,#REF!,""))</f>
        <v>#REF!</v>
      </c>
      <c r="E53" s="325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06"/>
      <c r="X53" s="306"/>
      <c r="Y53" s="306"/>
      <c r="Z53" s="306"/>
    </row>
    <row r="54" ht="16.5" hidden="1" customHeight="1">
      <c r="A54" s="323" t="str">
        <f>IF(#REF!="","",IF(#REF!='Phieu YC'!$F$6,#REF!,""))</f>
        <v>#REF!</v>
      </c>
      <c r="B54" s="324" t="str">
        <f>IF(#REF!="","",IF(#REF!='Phieu YC'!$F$6,#REF!,""))</f>
        <v>#REF!</v>
      </c>
      <c r="C54" s="323" t="str">
        <f>IF(#REF!="","",IF(#REF!='Phieu YC'!$F$6,#REF!,""))</f>
        <v>#REF!</v>
      </c>
      <c r="D54" s="325" t="str">
        <f>IF(#REF!="","",IF(#REF!='Phieu YC'!$F$6,#REF!,""))</f>
        <v>#REF!</v>
      </c>
      <c r="E54" s="325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06"/>
      <c r="X54" s="306"/>
      <c r="Y54" s="306"/>
      <c r="Z54" s="306"/>
    </row>
    <row r="55" ht="16.5" hidden="1" customHeight="1">
      <c r="A55" s="323" t="str">
        <f>IF(#REF!="","",IF(#REF!='Phieu YC'!$F$6,#REF!,""))</f>
        <v>#REF!</v>
      </c>
      <c r="B55" s="324" t="str">
        <f>IF(#REF!="","",IF(#REF!='Phieu YC'!$F$6,#REF!,""))</f>
        <v>#REF!</v>
      </c>
      <c r="C55" s="323" t="str">
        <f>IF(#REF!="","",IF(#REF!='Phieu YC'!$F$6,#REF!,""))</f>
        <v>#REF!</v>
      </c>
      <c r="D55" s="325" t="str">
        <f>IF(#REF!="","",IF(#REF!='Phieu YC'!$F$6,#REF!,""))</f>
        <v>#REF!</v>
      </c>
      <c r="E55" s="325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06"/>
      <c r="X55" s="306"/>
      <c r="Y55" s="306"/>
      <c r="Z55" s="306"/>
    </row>
    <row r="56" ht="16.5" hidden="1" customHeight="1">
      <c r="A56" s="323" t="str">
        <f>IF(#REF!="","",IF(#REF!='Phieu YC'!$F$6,#REF!,""))</f>
        <v>#REF!</v>
      </c>
      <c r="B56" s="324" t="str">
        <f>IF(#REF!="","",IF(#REF!='Phieu YC'!$F$6,#REF!,""))</f>
        <v>#REF!</v>
      </c>
      <c r="C56" s="323" t="str">
        <f>IF(#REF!="","",IF(#REF!='Phieu YC'!$F$6,#REF!,""))</f>
        <v>#REF!</v>
      </c>
      <c r="D56" s="325" t="str">
        <f>IF(#REF!="","",IF(#REF!='Phieu YC'!$F$6,#REF!,""))</f>
        <v>#REF!</v>
      </c>
      <c r="E56" s="325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06"/>
      <c r="X56" s="306"/>
      <c r="Y56" s="306"/>
      <c r="Z56" s="306"/>
    </row>
    <row r="57" ht="16.5" hidden="1" customHeight="1">
      <c r="A57" s="323" t="str">
        <f>IF(#REF!="","",IF(#REF!='Phieu YC'!$F$6,#REF!,""))</f>
        <v>#REF!</v>
      </c>
      <c r="B57" s="324" t="str">
        <f>IF(#REF!="","",IF(#REF!='Phieu YC'!$F$6,#REF!,""))</f>
        <v>#REF!</v>
      </c>
      <c r="C57" s="323" t="str">
        <f>IF(#REF!="","",IF(#REF!='Phieu YC'!$F$6,#REF!,""))</f>
        <v>#REF!</v>
      </c>
      <c r="D57" s="325" t="str">
        <f>IF(#REF!="","",IF(#REF!='Phieu YC'!$F$6,#REF!,""))</f>
        <v>#REF!</v>
      </c>
      <c r="E57" s="325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06"/>
      <c r="X57" s="306"/>
      <c r="Y57" s="306"/>
      <c r="Z57" s="306"/>
    </row>
    <row r="58" ht="16.5" hidden="1" customHeight="1">
      <c r="A58" s="323" t="str">
        <f>IF(#REF!="","",IF(#REF!='Phieu YC'!$F$6,#REF!,""))</f>
        <v>#REF!</v>
      </c>
      <c r="B58" s="324" t="str">
        <f>IF(#REF!="","",IF(#REF!='Phieu YC'!$F$6,#REF!,""))</f>
        <v>#REF!</v>
      </c>
      <c r="C58" s="323" t="str">
        <f>IF(#REF!="","",IF(#REF!='Phieu YC'!$F$6,#REF!,""))</f>
        <v>#REF!</v>
      </c>
      <c r="D58" s="325" t="str">
        <f>IF(#REF!="","",IF(#REF!='Phieu YC'!$F$6,#REF!,""))</f>
        <v>#REF!</v>
      </c>
      <c r="E58" s="325"/>
      <c r="F58" s="317"/>
      <c r="G58" s="317"/>
      <c r="H58" s="317"/>
      <c r="I58" s="317"/>
      <c r="J58" s="317"/>
      <c r="K58" s="317"/>
      <c r="L58" s="317"/>
      <c r="M58" s="317"/>
      <c r="N58" s="317"/>
      <c r="O58" s="317"/>
      <c r="P58" s="317"/>
      <c r="Q58" s="317"/>
      <c r="R58" s="317"/>
      <c r="S58" s="317"/>
      <c r="T58" s="317"/>
      <c r="U58" s="317"/>
      <c r="V58" s="317"/>
      <c r="W58" s="306"/>
      <c r="X58" s="306"/>
      <c r="Y58" s="306"/>
      <c r="Z58" s="306"/>
    </row>
    <row r="59" ht="16.5" hidden="1" customHeight="1">
      <c r="A59" s="323" t="str">
        <f>IF(#REF!="","",IF(#REF!='Phieu YC'!$F$6,#REF!,""))</f>
        <v>#REF!</v>
      </c>
      <c r="B59" s="324" t="str">
        <f>IF(#REF!="","",IF(#REF!='Phieu YC'!$F$6,#REF!,""))</f>
        <v>#REF!</v>
      </c>
      <c r="C59" s="323" t="str">
        <f>IF(#REF!="","",IF(#REF!='Phieu YC'!$F$6,#REF!,""))</f>
        <v>#REF!</v>
      </c>
      <c r="D59" s="325" t="str">
        <f>IF(#REF!="","",IF(#REF!='Phieu YC'!$F$6,#REF!,""))</f>
        <v>#REF!</v>
      </c>
      <c r="E59" s="325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06"/>
      <c r="X59" s="306"/>
      <c r="Y59" s="306"/>
      <c r="Z59" s="306"/>
    </row>
    <row r="60" ht="16.5" hidden="1" customHeight="1">
      <c r="A60" s="323" t="str">
        <f>IF(#REF!="","",IF(#REF!='Phieu YC'!$F$6,#REF!,""))</f>
        <v>#REF!</v>
      </c>
      <c r="B60" s="324" t="str">
        <f>IF(#REF!="","",IF(#REF!='Phieu YC'!$F$6,#REF!,""))</f>
        <v>#REF!</v>
      </c>
      <c r="C60" s="323" t="str">
        <f>IF(#REF!="","",IF(#REF!='Phieu YC'!$F$6,#REF!,""))</f>
        <v>#REF!</v>
      </c>
      <c r="D60" s="325" t="str">
        <f>IF(#REF!="","",IF(#REF!='Phieu YC'!$F$6,#REF!,""))</f>
        <v>#REF!</v>
      </c>
      <c r="E60" s="325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06"/>
      <c r="X60" s="306"/>
      <c r="Y60" s="306"/>
      <c r="Z60" s="306"/>
    </row>
    <row r="61" ht="16.5" hidden="1" customHeight="1">
      <c r="A61" s="323" t="str">
        <f>IF(#REF!="","",IF(#REF!='Phieu YC'!$F$6,#REF!,""))</f>
        <v>#REF!</v>
      </c>
      <c r="B61" s="324" t="str">
        <f>IF(#REF!="","",IF(#REF!='Phieu YC'!$F$6,#REF!,""))</f>
        <v>#REF!</v>
      </c>
      <c r="C61" s="323" t="str">
        <f>IF(#REF!="","",IF(#REF!='Phieu YC'!$F$6,#REF!,""))</f>
        <v>#REF!</v>
      </c>
      <c r="D61" s="325" t="str">
        <f>IF(#REF!="","",IF(#REF!='Phieu YC'!$F$6,#REF!,""))</f>
        <v>#REF!</v>
      </c>
      <c r="E61" s="325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06"/>
      <c r="X61" s="306"/>
      <c r="Y61" s="306"/>
      <c r="Z61" s="306"/>
    </row>
    <row r="62" ht="16.5" hidden="1" customHeight="1">
      <c r="A62" s="323" t="str">
        <f>IF(#REF!="","",IF(#REF!='Phieu YC'!$F$6,#REF!,""))</f>
        <v>#REF!</v>
      </c>
      <c r="B62" s="324" t="str">
        <f>IF(#REF!="","",IF(#REF!='Phieu YC'!$F$6,#REF!,""))</f>
        <v>#REF!</v>
      </c>
      <c r="C62" s="323" t="str">
        <f>IF(#REF!="","",IF(#REF!='Phieu YC'!$F$6,#REF!,""))</f>
        <v>#REF!</v>
      </c>
      <c r="D62" s="325" t="str">
        <f>IF(#REF!="","",IF(#REF!='Phieu YC'!$F$6,#REF!,""))</f>
        <v>#REF!</v>
      </c>
      <c r="E62" s="325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06"/>
      <c r="X62" s="306"/>
      <c r="Y62" s="306"/>
      <c r="Z62" s="306"/>
    </row>
    <row r="63" ht="16.5" hidden="1" customHeight="1">
      <c r="A63" s="323" t="str">
        <f>IF(#REF!="","",IF(#REF!='Phieu YC'!$F$6,#REF!,""))</f>
        <v>#REF!</v>
      </c>
      <c r="B63" s="324" t="str">
        <f>IF(#REF!="","",IF(#REF!='Phieu YC'!$F$6,#REF!,""))</f>
        <v>#REF!</v>
      </c>
      <c r="C63" s="323" t="str">
        <f>IF(#REF!="","",IF(#REF!='Phieu YC'!$F$6,#REF!,""))</f>
        <v>#REF!</v>
      </c>
      <c r="D63" s="325" t="str">
        <f>IF(#REF!="","",IF(#REF!='Phieu YC'!$F$6,#REF!,""))</f>
        <v>#REF!</v>
      </c>
      <c r="E63" s="325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06"/>
      <c r="X63" s="306"/>
      <c r="Y63" s="306"/>
      <c r="Z63" s="306"/>
    </row>
    <row r="64" ht="16.5" hidden="1" customHeight="1">
      <c r="A64" s="323" t="str">
        <f>IF(#REF!="","",IF(#REF!='Phieu YC'!$F$6,#REF!,""))</f>
        <v>#REF!</v>
      </c>
      <c r="B64" s="324" t="str">
        <f>IF(#REF!="","",IF(#REF!='Phieu YC'!$F$6,#REF!,""))</f>
        <v>#REF!</v>
      </c>
      <c r="C64" s="323" t="str">
        <f>IF(#REF!="","",IF(#REF!='Phieu YC'!$F$6,#REF!,""))</f>
        <v>#REF!</v>
      </c>
      <c r="D64" s="325" t="str">
        <f>IF(#REF!="","",IF(#REF!='Phieu YC'!$F$6,#REF!,""))</f>
        <v>#REF!</v>
      </c>
      <c r="E64" s="325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06"/>
      <c r="X64" s="306"/>
      <c r="Y64" s="306"/>
      <c r="Z64" s="306"/>
    </row>
    <row r="65" ht="16.5" hidden="1" customHeight="1">
      <c r="A65" s="323" t="str">
        <f>IF(#REF!="","",IF(#REF!='Phieu YC'!$F$6,#REF!,""))</f>
        <v>#REF!</v>
      </c>
      <c r="B65" s="324" t="str">
        <f>IF(#REF!="","",IF(#REF!='Phieu YC'!$F$6,#REF!,""))</f>
        <v>#REF!</v>
      </c>
      <c r="C65" s="323" t="str">
        <f>IF(#REF!="","",IF(#REF!='Phieu YC'!$F$6,#REF!,""))</f>
        <v>#REF!</v>
      </c>
      <c r="D65" s="325" t="str">
        <f>IF(#REF!="","",IF(#REF!='Phieu YC'!$F$6,#REF!,""))</f>
        <v>#REF!</v>
      </c>
      <c r="E65" s="325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06"/>
      <c r="X65" s="306"/>
      <c r="Y65" s="306"/>
      <c r="Z65" s="306"/>
    </row>
    <row r="66" ht="16.5" hidden="1" customHeight="1">
      <c r="A66" s="323" t="str">
        <f>IF(#REF!="","",IF(#REF!='Phieu YC'!$F$6,#REF!,""))</f>
        <v>#REF!</v>
      </c>
      <c r="B66" s="324" t="str">
        <f>IF(#REF!="","",IF(#REF!='Phieu YC'!$F$6,#REF!,""))</f>
        <v>#REF!</v>
      </c>
      <c r="C66" s="323" t="str">
        <f>IF(#REF!="","",IF(#REF!='Phieu YC'!$F$6,#REF!,""))</f>
        <v>#REF!</v>
      </c>
      <c r="D66" s="325" t="str">
        <f>IF(#REF!="","",IF(#REF!='Phieu YC'!$F$6,#REF!,""))</f>
        <v>#REF!</v>
      </c>
      <c r="E66" s="325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06"/>
      <c r="X66" s="306"/>
      <c r="Y66" s="306"/>
      <c r="Z66" s="306"/>
    </row>
    <row r="67" ht="16.5" hidden="1" customHeight="1">
      <c r="A67" s="323" t="str">
        <f>IF(#REF!="","",IF(#REF!='Phieu YC'!$F$6,#REF!,""))</f>
        <v>#REF!</v>
      </c>
      <c r="B67" s="324" t="str">
        <f>IF(#REF!="","",IF(#REF!='Phieu YC'!$F$6,#REF!,""))</f>
        <v>#REF!</v>
      </c>
      <c r="C67" s="323" t="str">
        <f>IF(#REF!="","",IF(#REF!='Phieu YC'!$F$6,#REF!,""))</f>
        <v>#REF!</v>
      </c>
      <c r="D67" s="325" t="str">
        <f>IF(#REF!="","",IF(#REF!='Phieu YC'!$F$6,#REF!,""))</f>
        <v>#REF!</v>
      </c>
      <c r="E67" s="325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06"/>
      <c r="X67" s="306"/>
      <c r="Y67" s="306"/>
      <c r="Z67" s="306"/>
    </row>
    <row r="68" ht="16.5" hidden="1" customHeight="1">
      <c r="A68" s="323" t="str">
        <f>IF(#REF!="","",IF(#REF!='Phieu YC'!$F$6,#REF!,""))</f>
        <v>#REF!</v>
      </c>
      <c r="B68" s="324" t="str">
        <f>IF(#REF!="","",IF(#REF!='Phieu YC'!$F$6,#REF!,""))</f>
        <v>#REF!</v>
      </c>
      <c r="C68" s="323" t="str">
        <f>IF(#REF!="","",IF(#REF!='Phieu YC'!$F$6,#REF!,""))</f>
        <v>#REF!</v>
      </c>
      <c r="D68" s="325" t="str">
        <f>IF(#REF!="","",IF(#REF!='Phieu YC'!$F$6,#REF!,""))</f>
        <v>#REF!</v>
      </c>
      <c r="E68" s="325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06"/>
      <c r="X68" s="306"/>
      <c r="Y68" s="306"/>
      <c r="Z68" s="306"/>
    </row>
    <row r="69" ht="16.5" hidden="1" customHeight="1">
      <c r="A69" s="323" t="str">
        <f>IF(#REF!="","",IF(#REF!='Phieu YC'!$F$6,#REF!,""))</f>
        <v>#REF!</v>
      </c>
      <c r="B69" s="324" t="str">
        <f>IF(#REF!="","",IF(#REF!='Phieu YC'!$F$6,#REF!,""))</f>
        <v>#REF!</v>
      </c>
      <c r="C69" s="323" t="str">
        <f>IF(#REF!="","",IF(#REF!='Phieu YC'!$F$6,#REF!,""))</f>
        <v>#REF!</v>
      </c>
      <c r="D69" s="325" t="str">
        <f>IF(#REF!="","",IF(#REF!='Phieu YC'!$F$6,#REF!,""))</f>
        <v>#REF!</v>
      </c>
      <c r="E69" s="325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06"/>
      <c r="X69" s="306"/>
      <c r="Y69" s="306"/>
      <c r="Z69" s="306"/>
    </row>
    <row r="70" ht="16.5" hidden="1" customHeight="1">
      <c r="A70" s="323" t="str">
        <f>IF(#REF!="","",IF(#REF!='Phieu YC'!$F$6,#REF!,""))</f>
        <v>#REF!</v>
      </c>
      <c r="B70" s="324" t="str">
        <f>IF(#REF!="","",IF(#REF!='Phieu YC'!$F$6,#REF!,""))</f>
        <v>#REF!</v>
      </c>
      <c r="C70" s="323" t="str">
        <f>IF(#REF!="","",IF(#REF!='Phieu YC'!$F$6,#REF!,""))</f>
        <v>#REF!</v>
      </c>
      <c r="D70" s="325" t="str">
        <f>IF(#REF!="","",IF(#REF!='Phieu YC'!$F$6,#REF!,""))</f>
        <v>#REF!</v>
      </c>
      <c r="E70" s="325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06"/>
      <c r="X70" s="306"/>
      <c r="Y70" s="306"/>
      <c r="Z70" s="306"/>
    </row>
    <row r="71" ht="16.5" hidden="1" customHeight="1">
      <c r="A71" s="323" t="str">
        <f>IF(#REF!="","",IF(#REF!='Phieu YC'!$F$6,#REF!,""))</f>
        <v>#REF!</v>
      </c>
      <c r="B71" s="324" t="str">
        <f>IF(#REF!="","",IF(#REF!='Phieu YC'!$F$6,#REF!,""))</f>
        <v>#REF!</v>
      </c>
      <c r="C71" s="323" t="str">
        <f>IF(#REF!="","",IF(#REF!='Phieu YC'!$F$6,#REF!,""))</f>
        <v>#REF!</v>
      </c>
      <c r="D71" s="325" t="str">
        <f>IF(#REF!="","",IF(#REF!='Phieu YC'!$F$6,#REF!,""))</f>
        <v>#REF!</v>
      </c>
      <c r="E71" s="325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06"/>
      <c r="X71" s="306"/>
      <c r="Y71" s="306"/>
      <c r="Z71" s="306"/>
    </row>
    <row r="72" ht="16.5" hidden="1" customHeight="1">
      <c r="A72" s="323" t="str">
        <f>IF(#REF!="","",IF(#REF!='Phieu YC'!$F$6,#REF!,""))</f>
        <v>#REF!</v>
      </c>
      <c r="B72" s="324" t="str">
        <f>IF(#REF!="","",IF(#REF!='Phieu YC'!$F$6,#REF!,""))</f>
        <v>#REF!</v>
      </c>
      <c r="C72" s="323" t="str">
        <f>IF(#REF!="","",IF(#REF!='Phieu YC'!$F$6,#REF!,""))</f>
        <v>#REF!</v>
      </c>
      <c r="D72" s="325" t="str">
        <f>IF(#REF!="","",IF(#REF!='Phieu YC'!$F$6,#REF!,""))</f>
        <v>#REF!</v>
      </c>
      <c r="E72" s="325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06"/>
      <c r="X72" s="306"/>
      <c r="Y72" s="306"/>
      <c r="Z72" s="306"/>
    </row>
    <row r="73" ht="16.5" hidden="1" customHeight="1">
      <c r="A73" s="323" t="str">
        <f>IF(#REF!="","",IF(#REF!='Phieu YC'!$F$6,#REF!,""))</f>
        <v>#REF!</v>
      </c>
      <c r="B73" s="324" t="str">
        <f>IF(#REF!="","",IF(#REF!='Phieu YC'!$F$6,#REF!,""))</f>
        <v>#REF!</v>
      </c>
      <c r="C73" s="323" t="str">
        <f>IF(#REF!="","",IF(#REF!='Phieu YC'!$F$6,#REF!,""))</f>
        <v>#REF!</v>
      </c>
      <c r="D73" s="325" t="str">
        <f>IF(#REF!="","",IF(#REF!='Phieu YC'!$F$6,#REF!,""))</f>
        <v>#REF!</v>
      </c>
      <c r="E73" s="325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06"/>
      <c r="X73" s="306"/>
      <c r="Y73" s="306"/>
      <c r="Z73" s="306"/>
    </row>
    <row r="74" ht="16.5" hidden="1" customHeight="1">
      <c r="A74" s="323" t="str">
        <f>IF(#REF!="","",IF(#REF!='Phieu YC'!$F$6,#REF!,""))</f>
        <v>#REF!</v>
      </c>
      <c r="B74" s="324" t="str">
        <f>IF(#REF!="","",IF(#REF!='Phieu YC'!$F$6,#REF!,""))</f>
        <v>#REF!</v>
      </c>
      <c r="C74" s="323" t="str">
        <f>IF(#REF!="","",IF(#REF!='Phieu YC'!$F$6,#REF!,""))</f>
        <v>#REF!</v>
      </c>
      <c r="D74" s="325" t="str">
        <f>IF(#REF!="","",IF(#REF!='Phieu YC'!$F$6,#REF!,""))</f>
        <v>#REF!</v>
      </c>
      <c r="E74" s="325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06"/>
      <c r="X74" s="306"/>
      <c r="Y74" s="306"/>
      <c r="Z74" s="306"/>
    </row>
    <row r="75" ht="16.5" hidden="1" customHeight="1">
      <c r="A75" s="323" t="str">
        <f>IF(#REF!="","",IF(#REF!='Phieu YC'!$F$6,#REF!,""))</f>
        <v>#REF!</v>
      </c>
      <c r="B75" s="324" t="str">
        <f>IF(#REF!="","",IF(#REF!='Phieu YC'!$F$6,#REF!,""))</f>
        <v>#REF!</v>
      </c>
      <c r="C75" s="323" t="str">
        <f>IF(#REF!="","",IF(#REF!='Phieu YC'!$F$6,#REF!,""))</f>
        <v>#REF!</v>
      </c>
      <c r="D75" s="325" t="str">
        <f>IF(#REF!="","",IF(#REF!='Phieu YC'!$F$6,#REF!,""))</f>
        <v>#REF!</v>
      </c>
      <c r="E75" s="325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06"/>
      <c r="X75" s="306"/>
      <c r="Y75" s="306"/>
      <c r="Z75" s="306"/>
    </row>
    <row r="76" ht="16.5" hidden="1" customHeight="1">
      <c r="A76" s="323" t="str">
        <f>IF(#REF!="","",IF(#REF!='Phieu YC'!$F$6,#REF!,""))</f>
        <v>#REF!</v>
      </c>
      <c r="B76" s="324" t="str">
        <f>IF(#REF!="","",IF(#REF!='Phieu YC'!$F$6,#REF!,""))</f>
        <v>#REF!</v>
      </c>
      <c r="C76" s="323" t="str">
        <f>IF(#REF!="","",IF(#REF!='Phieu YC'!$F$6,#REF!,""))</f>
        <v>#REF!</v>
      </c>
      <c r="D76" s="325" t="str">
        <f>IF(#REF!="","",IF(#REF!='Phieu YC'!$F$6,#REF!,""))</f>
        <v>#REF!</v>
      </c>
      <c r="E76" s="325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06"/>
      <c r="X76" s="306"/>
      <c r="Y76" s="306"/>
      <c r="Z76" s="306"/>
    </row>
    <row r="77" ht="16.5" hidden="1" customHeight="1">
      <c r="A77" s="323" t="str">
        <f>IF(#REF!="","",IF(#REF!='Phieu YC'!$F$6,#REF!,""))</f>
        <v>#REF!</v>
      </c>
      <c r="B77" s="324" t="str">
        <f>IF(#REF!="","",IF(#REF!='Phieu YC'!$F$6,#REF!,""))</f>
        <v>#REF!</v>
      </c>
      <c r="C77" s="323" t="str">
        <f>IF(#REF!="","",IF(#REF!='Phieu YC'!$F$6,#REF!,""))</f>
        <v>#REF!</v>
      </c>
      <c r="D77" s="325" t="str">
        <f>IF(#REF!="","",IF(#REF!='Phieu YC'!$F$6,#REF!,""))</f>
        <v>#REF!</v>
      </c>
      <c r="E77" s="325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06"/>
      <c r="X77" s="306"/>
      <c r="Y77" s="306"/>
      <c r="Z77" s="306"/>
    </row>
    <row r="78" ht="16.5" hidden="1" customHeight="1">
      <c r="A78" s="323" t="str">
        <f>IF(#REF!="","",IF(#REF!='Phieu YC'!$F$6,#REF!,""))</f>
        <v>#REF!</v>
      </c>
      <c r="B78" s="324" t="str">
        <f>IF(#REF!="","",IF(#REF!='Phieu YC'!$F$6,#REF!,""))</f>
        <v>#REF!</v>
      </c>
      <c r="C78" s="323" t="str">
        <f>IF(#REF!="","",IF(#REF!='Phieu YC'!$F$6,#REF!,""))</f>
        <v>#REF!</v>
      </c>
      <c r="D78" s="325" t="str">
        <f>IF(#REF!="","",IF(#REF!='Phieu YC'!$F$6,#REF!,""))</f>
        <v>#REF!</v>
      </c>
      <c r="E78" s="325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06"/>
      <c r="X78" s="306"/>
      <c r="Y78" s="306"/>
      <c r="Z78" s="306"/>
    </row>
    <row r="79" ht="16.5" hidden="1" customHeight="1">
      <c r="A79" s="323" t="str">
        <f>IF(#REF!="","",IF(#REF!='Phieu YC'!$F$6,#REF!,""))</f>
        <v>#REF!</v>
      </c>
      <c r="B79" s="324" t="str">
        <f>IF(#REF!="","",IF(#REF!='Phieu YC'!$F$6,#REF!,""))</f>
        <v>#REF!</v>
      </c>
      <c r="C79" s="323" t="str">
        <f>IF(#REF!="","",IF(#REF!='Phieu YC'!$F$6,#REF!,""))</f>
        <v>#REF!</v>
      </c>
      <c r="D79" s="325" t="str">
        <f>IF(#REF!="","",IF(#REF!='Phieu YC'!$F$6,#REF!,""))</f>
        <v>#REF!</v>
      </c>
      <c r="E79" s="325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06"/>
      <c r="X79" s="306"/>
      <c r="Y79" s="306"/>
      <c r="Z79" s="306"/>
    </row>
    <row r="80" ht="16.5" hidden="1" customHeight="1">
      <c r="A80" s="323" t="str">
        <f>IF(#REF!="","",IF(#REF!='Phieu YC'!$F$6,#REF!,""))</f>
        <v>#REF!</v>
      </c>
      <c r="B80" s="324" t="str">
        <f>IF(#REF!="","",IF(#REF!='Phieu YC'!$F$6,#REF!,""))</f>
        <v>#REF!</v>
      </c>
      <c r="C80" s="323" t="str">
        <f>IF(#REF!="","",IF(#REF!='Phieu YC'!$F$6,#REF!,""))</f>
        <v>#REF!</v>
      </c>
      <c r="D80" s="325" t="str">
        <f>IF(#REF!="","",IF(#REF!='Phieu YC'!$F$6,#REF!,""))</f>
        <v>#REF!</v>
      </c>
      <c r="E80" s="325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06"/>
      <c r="X80" s="306"/>
      <c r="Y80" s="306"/>
      <c r="Z80" s="306"/>
    </row>
    <row r="81" ht="16.5" hidden="1" customHeight="1">
      <c r="A81" s="323" t="str">
        <f>IF(#REF!="","",IF(#REF!='Phieu YC'!$F$6,#REF!,""))</f>
        <v>#REF!</v>
      </c>
      <c r="B81" s="324" t="str">
        <f>IF(#REF!="","",IF(#REF!='Phieu YC'!$F$6,#REF!,""))</f>
        <v>#REF!</v>
      </c>
      <c r="C81" s="323" t="str">
        <f>IF(#REF!="","",IF(#REF!='Phieu YC'!$F$6,#REF!,""))</f>
        <v>#REF!</v>
      </c>
      <c r="D81" s="325" t="str">
        <f>IF(#REF!="","",IF(#REF!='Phieu YC'!$F$6,#REF!,""))</f>
        <v>#REF!</v>
      </c>
      <c r="E81" s="325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06"/>
      <c r="X81" s="306"/>
      <c r="Y81" s="306"/>
      <c r="Z81" s="306"/>
    </row>
    <row r="82" ht="16.5" hidden="1" customHeight="1">
      <c r="A82" s="323" t="str">
        <f>IF(#REF!="","",IF(#REF!='Phieu YC'!$F$6,#REF!,""))</f>
        <v>#REF!</v>
      </c>
      <c r="B82" s="324" t="str">
        <f>IF(#REF!="","",IF(#REF!='Phieu YC'!$F$6,#REF!,""))</f>
        <v>#REF!</v>
      </c>
      <c r="C82" s="323" t="str">
        <f>IF(#REF!="","",IF(#REF!='Phieu YC'!$F$6,#REF!,""))</f>
        <v>#REF!</v>
      </c>
      <c r="D82" s="325" t="str">
        <f>IF(#REF!="","",IF(#REF!='Phieu YC'!$F$6,#REF!,""))</f>
        <v>#REF!</v>
      </c>
      <c r="E82" s="325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06"/>
      <c r="X82" s="306"/>
      <c r="Y82" s="306"/>
      <c r="Z82" s="306"/>
    </row>
    <row r="83" ht="16.5" hidden="1" customHeight="1">
      <c r="A83" s="323" t="str">
        <f>IF(#REF!="","",IF(#REF!='Phieu YC'!$F$6,#REF!,""))</f>
        <v>#REF!</v>
      </c>
      <c r="B83" s="324" t="str">
        <f>IF(#REF!="","",IF(#REF!='Phieu YC'!$F$6,#REF!,""))</f>
        <v>#REF!</v>
      </c>
      <c r="C83" s="323" t="str">
        <f>IF(#REF!="","",IF(#REF!='Phieu YC'!$F$6,#REF!,""))</f>
        <v>#REF!</v>
      </c>
      <c r="D83" s="325" t="str">
        <f>IF(#REF!="","",IF(#REF!='Phieu YC'!$F$6,#REF!,""))</f>
        <v>#REF!</v>
      </c>
      <c r="E83" s="325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06"/>
      <c r="X83" s="306"/>
      <c r="Y83" s="306"/>
      <c r="Z83" s="306"/>
    </row>
    <row r="84" ht="16.5" hidden="1" customHeight="1">
      <c r="A84" s="323" t="str">
        <f>IF(#REF!="","",IF(#REF!='Phieu YC'!$F$6,#REF!,""))</f>
        <v>#REF!</v>
      </c>
      <c r="B84" s="324" t="str">
        <f>IF(#REF!="","",IF(#REF!='Phieu YC'!$F$6,#REF!,""))</f>
        <v>#REF!</v>
      </c>
      <c r="C84" s="323" t="str">
        <f>IF(#REF!="","",IF(#REF!='Phieu YC'!$F$6,#REF!,""))</f>
        <v>#REF!</v>
      </c>
      <c r="D84" s="325" t="str">
        <f>IF(#REF!="","",IF(#REF!='Phieu YC'!$F$6,#REF!,""))</f>
        <v>#REF!</v>
      </c>
      <c r="E84" s="325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7"/>
      <c r="U84" s="317"/>
      <c r="V84" s="317"/>
      <c r="W84" s="306"/>
      <c r="X84" s="306"/>
      <c r="Y84" s="306"/>
      <c r="Z84" s="306"/>
    </row>
    <row r="85" ht="16.5" hidden="1" customHeight="1">
      <c r="A85" s="323" t="str">
        <f>IF(#REF!="","",IF(#REF!='Phieu YC'!$F$6,#REF!,""))</f>
        <v>#REF!</v>
      </c>
      <c r="B85" s="324" t="str">
        <f>IF(#REF!="","",IF(#REF!='Phieu YC'!$F$6,#REF!,""))</f>
        <v>#REF!</v>
      </c>
      <c r="C85" s="323" t="str">
        <f>IF(#REF!="","",IF(#REF!='Phieu YC'!$F$6,#REF!,""))</f>
        <v>#REF!</v>
      </c>
      <c r="D85" s="325" t="str">
        <f>IF(#REF!="","",IF(#REF!='Phieu YC'!$F$6,#REF!,""))</f>
        <v>#REF!</v>
      </c>
      <c r="E85" s="325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06"/>
      <c r="X85" s="306"/>
      <c r="Y85" s="306"/>
      <c r="Z85" s="306"/>
    </row>
    <row r="86" ht="16.5" hidden="1" customHeight="1">
      <c r="A86" s="323" t="str">
        <f>IF(#REF!="","",IF(#REF!='Phieu YC'!$F$6,#REF!,""))</f>
        <v>#REF!</v>
      </c>
      <c r="B86" s="324" t="str">
        <f>IF(#REF!="","",IF(#REF!='Phieu YC'!$F$6,#REF!,""))</f>
        <v>#REF!</v>
      </c>
      <c r="C86" s="323" t="str">
        <f>IF(#REF!="","",IF(#REF!='Phieu YC'!$F$6,#REF!,""))</f>
        <v>#REF!</v>
      </c>
      <c r="D86" s="325" t="str">
        <f>IF(#REF!="","",IF(#REF!='Phieu YC'!$F$6,#REF!,""))</f>
        <v>#REF!</v>
      </c>
      <c r="E86" s="325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06"/>
      <c r="X86" s="306"/>
      <c r="Y86" s="306"/>
      <c r="Z86" s="306"/>
    </row>
    <row r="87" ht="16.5" hidden="1" customHeight="1">
      <c r="A87" s="323" t="str">
        <f>IF(#REF!="","",IF(#REF!='Phieu YC'!$F$6,#REF!,""))</f>
        <v>#REF!</v>
      </c>
      <c r="B87" s="324" t="str">
        <f>IF(#REF!="","",IF(#REF!='Phieu YC'!$F$6,#REF!,""))</f>
        <v>#REF!</v>
      </c>
      <c r="C87" s="323" t="str">
        <f>IF(#REF!="","",IF(#REF!='Phieu YC'!$F$6,#REF!,""))</f>
        <v>#REF!</v>
      </c>
      <c r="D87" s="325" t="str">
        <f>IF(#REF!="","",IF(#REF!='Phieu YC'!$F$6,#REF!,""))</f>
        <v>#REF!</v>
      </c>
      <c r="E87" s="325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06"/>
      <c r="X87" s="306"/>
      <c r="Y87" s="306"/>
      <c r="Z87" s="306"/>
    </row>
    <row r="88" ht="16.5" hidden="1" customHeight="1">
      <c r="A88" s="323" t="str">
        <f>IF(#REF!="","",IF(#REF!='Phieu YC'!$F$6,#REF!,""))</f>
        <v>#REF!</v>
      </c>
      <c r="B88" s="324" t="str">
        <f>IF(#REF!="","",IF(#REF!='Phieu YC'!$F$6,#REF!,""))</f>
        <v>#REF!</v>
      </c>
      <c r="C88" s="323" t="str">
        <f>IF(#REF!="","",IF(#REF!='Phieu YC'!$F$6,#REF!,""))</f>
        <v>#REF!</v>
      </c>
      <c r="D88" s="325" t="str">
        <f>IF(#REF!="","",IF(#REF!='Phieu YC'!$F$6,#REF!,""))</f>
        <v>#REF!</v>
      </c>
      <c r="E88" s="325"/>
      <c r="F88" s="317"/>
      <c r="G88" s="317"/>
      <c r="H88" s="317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06"/>
      <c r="X88" s="306"/>
      <c r="Y88" s="306"/>
      <c r="Z88" s="306"/>
    </row>
    <row r="89" ht="16.5" hidden="1" customHeight="1">
      <c r="A89" s="323" t="str">
        <f>IF(#REF!="","",IF(#REF!='Phieu YC'!$F$6,#REF!,""))</f>
        <v>#REF!</v>
      </c>
      <c r="B89" s="324" t="str">
        <f>IF(#REF!="","",IF(#REF!='Phieu YC'!$F$6,#REF!,""))</f>
        <v>#REF!</v>
      </c>
      <c r="C89" s="323" t="str">
        <f>IF(#REF!="","",IF(#REF!='Phieu YC'!$F$6,#REF!,""))</f>
        <v>#REF!</v>
      </c>
      <c r="D89" s="325" t="str">
        <f>IF(#REF!="","",IF(#REF!='Phieu YC'!$F$6,#REF!,""))</f>
        <v>#REF!</v>
      </c>
      <c r="E89" s="325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06"/>
      <c r="X89" s="306"/>
      <c r="Y89" s="306"/>
      <c r="Z89" s="306"/>
    </row>
    <row r="90" ht="16.5" hidden="1" customHeight="1">
      <c r="A90" s="323" t="str">
        <f>IF(#REF!="","",IF(#REF!='Phieu YC'!$F$6,#REF!,""))</f>
        <v>#REF!</v>
      </c>
      <c r="B90" s="324" t="str">
        <f>IF(#REF!="","",IF(#REF!='Phieu YC'!$F$6,#REF!,""))</f>
        <v>#REF!</v>
      </c>
      <c r="C90" s="323" t="str">
        <f>IF(#REF!="","",IF(#REF!='Phieu YC'!$F$6,#REF!,""))</f>
        <v>#REF!</v>
      </c>
      <c r="D90" s="325" t="str">
        <f>IF(#REF!="","",IF(#REF!='Phieu YC'!$F$6,#REF!,""))</f>
        <v>#REF!</v>
      </c>
      <c r="E90" s="325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06"/>
      <c r="X90" s="306"/>
      <c r="Y90" s="306"/>
      <c r="Z90" s="306"/>
    </row>
    <row r="91" ht="16.5" hidden="1" customHeight="1">
      <c r="A91" s="323" t="str">
        <f>IF(#REF!="","",IF(#REF!='Phieu YC'!$F$6,#REF!,""))</f>
        <v>#REF!</v>
      </c>
      <c r="B91" s="324" t="str">
        <f>IF(#REF!="","",IF(#REF!='Phieu YC'!$F$6,#REF!,""))</f>
        <v>#REF!</v>
      </c>
      <c r="C91" s="323" t="str">
        <f>IF(#REF!="","",IF(#REF!='Phieu YC'!$F$6,#REF!,""))</f>
        <v>#REF!</v>
      </c>
      <c r="D91" s="325" t="str">
        <f>IF(#REF!="","",IF(#REF!='Phieu YC'!$F$6,#REF!,""))</f>
        <v>#REF!</v>
      </c>
      <c r="E91" s="325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06"/>
      <c r="X91" s="306"/>
      <c r="Y91" s="306"/>
      <c r="Z91" s="306"/>
    </row>
    <row r="92" ht="16.5" hidden="1" customHeight="1">
      <c r="A92" s="323" t="str">
        <f>IF(#REF!="","",IF(#REF!='Phieu YC'!$F$6,#REF!,""))</f>
        <v>#REF!</v>
      </c>
      <c r="B92" s="324" t="str">
        <f>IF(#REF!="","",IF(#REF!='Phieu YC'!$F$6,#REF!,""))</f>
        <v>#REF!</v>
      </c>
      <c r="C92" s="323" t="str">
        <f>IF(#REF!="","",IF(#REF!='Phieu YC'!$F$6,#REF!,""))</f>
        <v>#REF!</v>
      </c>
      <c r="D92" s="325" t="str">
        <f>IF(#REF!="","",IF(#REF!='Phieu YC'!$F$6,#REF!,""))</f>
        <v>#REF!</v>
      </c>
      <c r="E92" s="325"/>
      <c r="F92" s="317"/>
      <c r="G92" s="317"/>
      <c r="H92" s="317"/>
      <c r="I92" s="317"/>
      <c r="J92" s="317"/>
      <c r="K92" s="317"/>
      <c r="L92" s="317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06"/>
      <c r="X92" s="306"/>
      <c r="Y92" s="306"/>
      <c r="Z92" s="306"/>
    </row>
    <row r="93" ht="16.5" hidden="1" customHeight="1">
      <c r="A93" s="323" t="str">
        <f>IF(#REF!="","",IF(#REF!='Phieu YC'!$F$6,#REF!,""))</f>
        <v>#REF!</v>
      </c>
      <c r="B93" s="324" t="str">
        <f>IF(#REF!="","",IF(#REF!='Phieu YC'!$F$6,#REF!,""))</f>
        <v>#REF!</v>
      </c>
      <c r="C93" s="323" t="str">
        <f>IF(#REF!="","",IF(#REF!='Phieu YC'!$F$6,#REF!,""))</f>
        <v>#REF!</v>
      </c>
      <c r="D93" s="325" t="str">
        <f>IF(#REF!="","",IF(#REF!='Phieu YC'!$F$6,#REF!,""))</f>
        <v>#REF!</v>
      </c>
      <c r="E93" s="325"/>
      <c r="F93" s="317"/>
      <c r="G93" s="317"/>
      <c r="H93" s="317"/>
      <c r="I93" s="317"/>
      <c r="J93" s="317"/>
      <c r="K93" s="317"/>
      <c r="L93" s="317"/>
      <c r="M93" s="317"/>
      <c r="N93" s="317"/>
      <c r="O93" s="317"/>
      <c r="P93" s="317"/>
      <c r="Q93" s="317"/>
      <c r="R93" s="317"/>
      <c r="S93" s="317"/>
      <c r="T93" s="317"/>
      <c r="U93" s="317"/>
      <c r="V93" s="317"/>
      <c r="W93" s="306"/>
      <c r="X93" s="306"/>
      <c r="Y93" s="306"/>
      <c r="Z93" s="306"/>
    </row>
    <row r="94" ht="16.5" hidden="1" customHeight="1">
      <c r="A94" s="323" t="str">
        <f>IF(#REF!="","",IF(#REF!='Phieu YC'!$F$6,#REF!,""))</f>
        <v>#REF!</v>
      </c>
      <c r="B94" s="324" t="str">
        <f>IF(#REF!="","",IF(#REF!='Phieu YC'!$F$6,#REF!,""))</f>
        <v>#REF!</v>
      </c>
      <c r="C94" s="323" t="str">
        <f>IF(#REF!="","",IF(#REF!='Phieu YC'!$F$6,#REF!,""))</f>
        <v>#REF!</v>
      </c>
      <c r="D94" s="325" t="str">
        <f>IF(#REF!="","",IF(#REF!='Phieu YC'!$F$6,#REF!,""))</f>
        <v>#REF!</v>
      </c>
      <c r="E94" s="325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17"/>
      <c r="S94" s="317"/>
      <c r="T94" s="317"/>
      <c r="U94" s="317"/>
      <c r="V94" s="317"/>
      <c r="W94" s="306"/>
      <c r="X94" s="306"/>
      <c r="Y94" s="306"/>
      <c r="Z94" s="306"/>
    </row>
    <row r="95" ht="16.5" hidden="1" customHeight="1">
      <c r="A95" s="323" t="str">
        <f>IF(#REF!="","",IF(#REF!='Phieu YC'!$F$6,#REF!,""))</f>
        <v>#REF!</v>
      </c>
      <c r="B95" s="324" t="str">
        <f>IF(#REF!="","",IF(#REF!='Phieu YC'!$F$6,#REF!,""))</f>
        <v>#REF!</v>
      </c>
      <c r="C95" s="323" t="str">
        <f>IF(#REF!="","",IF(#REF!='Phieu YC'!$F$6,#REF!,""))</f>
        <v>#REF!</v>
      </c>
      <c r="D95" s="325" t="str">
        <f>IF(#REF!="","",IF(#REF!='Phieu YC'!$F$6,#REF!,""))</f>
        <v>#REF!</v>
      </c>
      <c r="E95" s="325"/>
      <c r="F95" s="317"/>
      <c r="G95" s="317"/>
      <c r="H95" s="317"/>
      <c r="I95" s="317"/>
      <c r="J95" s="317"/>
      <c r="K95" s="317"/>
      <c r="L95" s="317"/>
      <c r="M95" s="317"/>
      <c r="N95" s="317"/>
      <c r="O95" s="317"/>
      <c r="P95" s="317"/>
      <c r="Q95" s="317"/>
      <c r="R95" s="317"/>
      <c r="S95" s="317"/>
      <c r="T95" s="317"/>
      <c r="U95" s="317"/>
      <c r="V95" s="317"/>
      <c r="W95" s="306"/>
      <c r="X95" s="306"/>
      <c r="Y95" s="306"/>
      <c r="Z95" s="306"/>
    </row>
    <row r="96" ht="16.5" hidden="1" customHeight="1">
      <c r="A96" s="323" t="str">
        <f>IF(#REF!="","",IF(#REF!='Phieu YC'!$F$6,#REF!,""))</f>
        <v>#REF!</v>
      </c>
      <c r="B96" s="324" t="str">
        <f>IF(#REF!="","",IF(#REF!='Phieu YC'!$F$6,#REF!,""))</f>
        <v>#REF!</v>
      </c>
      <c r="C96" s="323" t="str">
        <f>IF(#REF!="","",IF(#REF!='Phieu YC'!$F$6,#REF!,""))</f>
        <v>#REF!</v>
      </c>
      <c r="D96" s="325" t="str">
        <f>IF(#REF!="","",IF(#REF!='Phieu YC'!$F$6,#REF!,""))</f>
        <v>#REF!</v>
      </c>
      <c r="E96" s="325"/>
      <c r="F96" s="317"/>
      <c r="G96" s="317"/>
      <c r="H96" s="317"/>
      <c r="I96" s="317"/>
      <c r="J96" s="317"/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06"/>
      <c r="X96" s="306"/>
      <c r="Y96" s="306"/>
      <c r="Z96" s="306"/>
    </row>
    <row r="97" ht="16.5" hidden="1" customHeight="1">
      <c r="A97" s="323" t="str">
        <f>IF(#REF!="","",IF(#REF!='Phieu YC'!$F$6,#REF!,""))</f>
        <v>#REF!</v>
      </c>
      <c r="B97" s="324" t="str">
        <f>IF(#REF!="","",IF(#REF!='Phieu YC'!$F$6,#REF!,""))</f>
        <v>#REF!</v>
      </c>
      <c r="C97" s="323" t="str">
        <f>IF(#REF!="","",IF(#REF!='Phieu YC'!$F$6,#REF!,""))</f>
        <v>#REF!</v>
      </c>
      <c r="D97" s="325" t="str">
        <f>IF(#REF!="","",IF(#REF!='Phieu YC'!$F$6,#REF!,""))</f>
        <v>#REF!</v>
      </c>
      <c r="E97" s="325"/>
      <c r="F97" s="317"/>
      <c r="G97" s="317"/>
      <c r="H97" s="317"/>
      <c r="I97" s="317"/>
      <c r="J97" s="317"/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06"/>
      <c r="X97" s="306"/>
      <c r="Y97" s="306"/>
      <c r="Z97" s="306"/>
    </row>
    <row r="98" ht="16.5" hidden="1" customHeight="1">
      <c r="A98" s="323" t="str">
        <f>IF(#REF!="","",IF(#REF!='Phieu YC'!$F$6,#REF!,""))</f>
        <v>#REF!</v>
      </c>
      <c r="B98" s="324" t="str">
        <f>IF(#REF!="","",IF(#REF!='Phieu YC'!$F$6,#REF!,""))</f>
        <v>#REF!</v>
      </c>
      <c r="C98" s="323" t="str">
        <f>IF(#REF!="","",IF(#REF!='Phieu YC'!$F$6,#REF!,""))</f>
        <v>#REF!</v>
      </c>
      <c r="D98" s="325" t="str">
        <f>IF(#REF!="","",IF(#REF!='Phieu YC'!$F$6,#REF!,""))</f>
        <v>#REF!</v>
      </c>
      <c r="E98" s="325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06"/>
      <c r="X98" s="306"/>
      <c r="Y98" s="306"/>
      <c r="Z98" s="306"/>
    </row>
    <row r="99" ht="16.5" hidden="1" customHeight="1">
      <c r="A99" s="323" t="str">
        <f>IF(#REF!="","",IF(#REF!='Phieu YC'!$F$6,#REF!,""))</f>
        <v>#REF!</v>
      </c>
      <c r="B99" s="324" t="str">
        <f>IF(#REF!="","",IF(#REF!='Phieu YC'!$F$6,#REF!,""))</f>
        <v>#REF!</v>
      </c>
      <c r="C99" s="323" t="str">
        <f>IF(#REF!="","",IF(#REF!='Phieu YC'!$F$6,#REF!,""))</f>
        <v>#REF!</v>
      </c>
      <c r="D99" s="325" t="str">
        <f>IF(#REF!="","",IF(#REF!='Phieu YC'!$F$6,#REF!,""))</f>
        <v>#REF!</v>
      </c>
      <c r="E99" s="325"/>
      <c r="F99" s="317"/>
      <c r="G99" s="317"/>
      <c r="H99" s="317"/>
      <c r="I99" s="317"/>
      <c r="J99" s="317"/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06"/>
      <c r="X99" s="306"/>
      <c r="Y99" s="306"/>
      <c r="Z99" s="306"/>
    </row>
    <row r="100" ht="16.5" hidden="1" customHeight="1">
      <c r="A100" s="323" t="str">
        <f>IF(#REF!="","",IF(#REF!='Phieu YC'!$F$6,#REF!,""))</f>
        <v>#REF!</v>
      </c>
      <c r="B100" s="324" t="str">
        <f>IF(#REF!="","",IF(#REF!='Phieu YC'!$F$6,#REF!,""))</f>
        <v>#REF!</v>
      </c>
      <c r="C100" s="323" t="str">
        <f>IF(#REF!="","",IF(#REF!='Phieu YC'!$F$6,#REF!,""))</f>
        <v>#REF!</v>
      </c>
      <c r="D100" s="325" t="str">
        <f>IF(#REF!="","",IF(#REF!='Phieu YC'!$F$6,#REF!,""))</f>
        <v>#REF!</v>
      </c>
      <c r="E100" s="325"/>
      <c r="F100" s="317"/>
      <c r="G100" s="317"/>
      <c r="H100" s="317"/>
      <c r="I100" s="317"/>
      <c r="J100" s="317"/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06"/>
      <c r="X100" s="306"/>
      <c r="Y100" s="306"/>
      <c r="Z100" s="306"/>
    </row>
    <row r="101" ht="16.5" hidden="1" customHeight="1">
      <c r="A101" s="323" t="str">
        <f>IF(#REF!="","",IF(#REF!='Phieu YC'!$F$6,#REF!,""))</f>
        <v>#REF!</v>
      </c>
      <c r="B101" s="324" t="str">
        <f>IF(#REF!="","",IF(#REF!='Phieu YC'!$F$6,#REF!,""))</f>
        <v>#REF!</v>
      </c>
      <c r="C101" s="323" t="str">
        <f>IF(#REF!="","",IF(#REF!='Phieu YC'!$F$6,#REF!,""))</f>
        <v>#REF!</v>
      </c>
      <c r="D101" s="325" t="str">
        <f>IF(#REF!="","",IF(#REF!='Phieu YC'!$F$6,#REF!,""))</f>
        <v>#REF!</v>
      </c>
      <c r="E101" s="325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06"/>
      <c r="X101" s="306"/>
      <c r="Y101" s="306"/>
      <c r="Z101" s="306"/>
    </row>
    <row r="102" ht="16.5" hidden="1" customHeight="1">
      <c r="A102" s="323" t="str">
        <f>IF(#REF!="","",IF(#REF!='Phieu YC'!$F$6,#REF!,""))</f>
        <v>#REF!</v>
      </c>
      <c r="B102" s="324" t="str">
        <f>IF(#REF!="","",IF(#REF!='Phieu YC'!$F$6,#REF!,""))</f>
        <v>#REF!</v>
      </c>
      <c r="C102" s="323" t="str">
        <f>IF(#REF!="","",IF(#REF!='Phieu YC'!$F$6,#REF!,""))</f>
        <v>#REF!</v>
      </c>
      <c r="D102" s="325" t="str">
        <f>IF(#REF!="","",IF(#REF!='Phieu YC'!$F$6,#REF!,""))</f>
        <v>#REF!</v>
      </c>
      <c r="E102" s="325"/>
      <c r="F102" s="317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06"/>
      <c r="X102" s="306"/>
      <c r="Y102" s="306"/>
      <c r="Z102" s="306"/>
    </row>
    <row r="103" ht="16.5" hidden="1" customHeight="1">
      <c r="A103" s="323" t="str">
        <f>IF(#REF!="","",IF(#REF!='Phieu YC'!$F$6,#REF!,""))</f>
        <v>#REF!</v>
      </c>
      <c r="B103" s="324" t="str">
        <f>IF(#REF!="","",IF(#REF!='Phieu YC'!$F$6,#REF!,""))</f>
        <v>#REF!</v>
      </c>
      <c r="C103" s="323" t="str">
        <f>IF(#REF!="","",IF(#REF!='Phieu YC'!$F$6,#REF!,""))</f>
        <v>#REF!</v>
      </c>
      <c r="D103" s="325" t="str">
        <f>IF(#REF!="","",IF(#REF!='Phieu YC'!$F$6,#REF!,""))</f>
        <v>#REF!</v>
      </c>
      <c r="E103" s="325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06"/>
      <c r="X103" s="306"/>
      <c r="Y103" s="306"/>
      <c r="Z103" s="306"/>
    </row>
    <row r="104" ht="16.5" hidden="1" customHeight="1">
      <c r="A104" s="323" t="str">
        <f>IF(#REF!="","",IF(#REF!='Phieu YC'!$F$6,#REF!,""))</f>
        <v>#REF!</v>
      </c>
      <c r="B104" s="324" t="str">
        <f>IF(#REF!="","",IF(#REF!='Phieu YC'!$F$6,#REF!,""))</f>
        <v>#REF!</v>
      </c>
      <c r="C104" s="323" t="str">
        <f>IF(#REF!="","",IF(#REF!='Phieu YC'!$F$6,#REF!,""))</f>
        <v>#REF!</v>
      </c>
      <c r="D104" s="325" t="str">
        <f>IF(#REF!="","",IF(#REF!='Phieu YC'!$F$6,#REF!,""))</f>
        <v>#REF!</v>
      </c>
      <c r="E104" s="325"/>
      <c r="F104" s="317"/>
      <c r="G104" s="317"/>
      <c r="H104" s="317"/>
      <c r="I104" s="317"/>
      <c r="J104" s="317"/>
      <c r="K104" s="317"/>
      <c r="L104" s="317"/>
      <c r="M104" s="317"/>
      <c r="N104" s="317"/>
      <c r="O104" s="317"/>
      <c r="P104" s="317"/>
      <c r="Q104" s="317"/>
      <c r="R104" s="317"/>
      <c r="S104" s="317"/>
      <c r="T104" s="317"/>
      <c r="U104" s="317"/>
      <c r="V104" s="317"/>
      <c r="W104" s="306"/>
      <c r="X104" s="306"/>
      <c r="Y104" s="306"/>
      <c r="Z104" s="306"/>
    </row>
    <row r="105" ht="16.5" hidden="1" customHeight="1">
      <c r="A105" s="323" t="str">
        <f>IF(#REF!="","",IF(#REF!='Phieu YC'!$F$6,#REF!,""))</f>
        <v>#REF!</v>
      </c>
      <c r="B105" s="324" t="str">
        <f>IF(#REF!="","",IF(#REF!='Phieu YC'!$F$6,#REF!,""))</f>
        <v>#REF!</v>
      </c>
      <c r="C105" s="323" t="str">
        <f>IF(#REF!="","",IF(#REF!='Phieu YC'!$F$6,#REF!,""))</f>
        <v>#REF!</v>
      </c>
      <c r="D105" s="325" t="str">
        <f>IF(#REF!="","",IF(#REF!='Phieu YC'!$F$6,#REF!,""))</f>
        <v>#REF!</v>
      </c>
      <c r="E105" s="325"/>
      <c r="F105" s="317"/>
      <c r="G105" s="317"/>
      <c r="H105" s="317"/>
      <c r="I105" s="317"/>
      <c r="J105" s="317"/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06"/>
      <c r="X105" s="306"/>
      <c r="Y105" s="306"/>
      <c r="Z105" s="306"/>
    </row>
    <row r="106" ht="16.5" hidden="1" customHeight="1">
      <c r="A106" s="323" t="str">
        <f>IF(#REF!="","",IF(#REF!='Phieu YC'!$F$6,#REF!,""))</f>
        <v>#REF!</v>
      </c>
      <c r="B106" s="324" t="str">
        <f>IF(#REF!="","",IF(#REF!='Phieu YC'!$F$6,#REF!,""))</f>
        <v>#REF!</v>
      </c>
      <c r="C106" s="323" t="str">
        <f>IF(#REF!="","",IF(#REF!='Phieu YC'!$F$6,#REF!,""))</f>
        <v>#REF!</v>
      </c>
      <c r="D106" s="325" t="str">
        <f>IF(#REF!="","",IF(#REF!='Phieu YC'!$F$6,#REF!,""))</f>
        <v>#REF!</v>
      </c>
      <c r="E106" s="325"/>
      <c r="F106" s="317"/>
      <c r="G106" s="317"/>
      <c r="H106" s="317"/>
      <c r="I106" s="317"/>
      <c r="J106" s="317"/>
      <c r="K106" s="317"/>
      <c r="L106" s="317"/>
      <c r="M106" s="317"/>
      <c r="N106" s="317"/>
      <c r="O106" s="317"/>
      <c r="P106" s="317"/>
      <c r="Q106" s="317"/>
      <c r="R106" s="317"/>
      <c r="S106" s="317"/>
      <c r="T106" s="317"/>
      <c r="U106" s="317"/>
      <c r="V106" s="317"/>
      <c r="W106" s="306"/>
      <c r="X106" s="306"/>
      <c r="Y106" s="306"/>
      <c r="Z106" s="306"/>
    </row>
    <row r="107" ht="16.5" hidden="1" customHeight="1">
      <c r="A107" s="323" t="str">
        <f>IF(#REF!="","",IF(#REF!='Phieu YC'!$F$6,#REF!,""))</f>
        <v>#REF!</v>
      </c>
      <c r="B107" s="324" t="str">
        <f>IF(#REF!="","",IF(#REF!='Phieu YC'!$F$6,#REF!,""))</f>
        <v>#REF!</v>
      </c>
      <c r="C107" s="323" t="str">
        <f>IF(#REF!="","",IF(#REF!='Phieu YC'!$F$6,#REF!,""))</f>
        <v>#REF!</v>
      </c>
      <c r="D107" s="325" t="str">
        <f>IF(#REF!="","",IF(#REF!='Phieu YC'!$F$6,#REF!,""))</f>
        <v>#REF!</v>
      </c>
      <c r="E107" s="325"/>
      <c r="F107" s="317"/>
      <c r="G107" s="317"/>
      <c r="H107" s="317"/>
      <c r="I107" s="317"/>
      <c r="J107" s="317"/>
      <c r="K107" s="317"/>
      <c r="L107" s="317"/>
      <c r="M107" s="317"/>
      <c r="N107" s="317"/>
      <c r="O107" s="317"/>
      <c r="P107" s="317"/>
      <c r="Q107" s="317"/>
      <c r="R107" s="317"/>
      <c r="S107" s="317"/>
      <c r="T107" s="317"/>
      <c r="U107" s="317"/>
      <c r="V107" s="317"/>
      <c r="W107" s="306"/>
      <c r="X107" s="306"/>
      <c r="Y107" s="306"/>
      <c r="Z107" s="306"/>
    </row>
    <row r="108" ht="16.5" hidden="1" customHeight="1">
      <c r="A108" s="323" t="str">
        <f>IF(#REF!="","",IF(#REF!='Phieu YC'!$F$6,#REF!,""))</f>
        <v>#REF!</v>
      </c>
      <c r="B108" s="324" t="str">
        <f>IF(#REF!="","",IF(#REF!='Phieu YC'!$F$6,#REF!,""))</f>
        <v>#REF!</v>
      </c>
      <c r="C108" s="323" t="str">
        <f>IF(#REF!="","",IF(#REF!='Phieu YC'!$F$6,#REF!,""))</f>
        <v>#REF!</v>
      </c>
      <c r="D108" s="325" t="str">
        <f>IF(#REF!="","",IF(#REF!='Phieu YC'!$F$6,#REF!,""))</f>
        <v>#REF!</v>
      </c>
      <c r="E108" s="325"/>
      <c r="F108" s="317"/>
      <c r="G108" s="317"/>
      <c r="H108" s="317"/>
      <c r="I108" s="317"/>
      <c r="J108" s="317"/>
      <c r="K108" s="317"/>
      <c r="L108" s="317"/>
      <c r="M108" s="317"/>
      <c r="N108" s="317"/>
      <c r="O108" s="317"/>
      <c r="P108" s="317"/>
      <c r="Q108" s="317"/>
      <c r="R108" s="317"/>
      <c r="S108" s="317"/>
      <c r="T108" s="317"/>
      <c r="U108" s="317"/>
      <c r="V108" s="317"/>
      <c r="W108" s="306"/>
      <c r="X108" s="306"/>
      <c r="Y108" s="306"/>
      <c r="Z108" s="306"/>
    </row>
    <row r="109" ht="16.5" hidden="1" customHeight="1">
      <c r="A109" s="323" t="str">
        <f>IF(#REF!="","",IF(#REF!='Phieu YC'!$F$6,#REF!,""))</f>
        <v>#REF!</v>
      </c>
      <c r="B109" s="324" t="str">
        <f>IF(#REF!="","",IF(#REF!='Phieu YC'!$F$6,#REF!,""))</f>
        <v>#REF!</v>
      </c>
      <c r="C109" s="323" t="str">
        <f>IF(#REF!="","",IF(#REF!='Phieu YC'!$F$6,#REF!,""))</f>
        <v>#REF!</v>
      </c>
      <c r="D109" s="325" t="str">
        <f>IF(#REF!="","",IF(#REF!='Phieu YC'!$F$6,#REF!,""))</f>
        <v>#REF!</v>
      </c>
      <c r="E109" s="325"/>
      <c r="F109" s="317"/>
      <c r="G109" s="317"/>
      <c r="H109" s="317"/>
      <c r="I109" s="317"/>
      <c r="J109" s="317"/>
      <c r="K109" s="317"/>
      <c r="L109" s="317"/>
      <c r="M109" s="317"/>
      <c r="N109" s="317"/>
      <c r="O109" s="317"/>
      <c r="P109" s="317"/>
      <c r="Q109" s="317"/>
      <c r="R109" s="317"/>
      <c r="S109" s="317"/>
      <c r="T109" s="317"/>
      <c r="U109" s="317"/>
      <c r="V109" s="317"/>
      <c r="W109" s="306"/>
      <c r="X109" s="306"/>
      <c r="Y109" s="306"/>
      <c r="Z109" s="306"/>
    </row>
    <row r="110" ht="16.5" hidden="1" customHeight="1">
      <c r="A110" s="323" t="str">
        <f>IF(#REF!="","",IF(#REF!='Phieu YC'!$F$6,#REF!,""))</f>
        <v>#REF!</v>
      </c>
      <c r="B110" s="324" t="str">
        <f>IF(#REF!="","",IF(#REF!='Phieu YC'!$F$6,#REF!,""))</f>
        <v>#REF!</v>
      </c>
      <c r="C110" s="323" t="str">
        <f>IF(#REF!="","",IF(#REF!='Phieu YC'!$F$6,#REF!,""))</f>
        <v>#REF!</v>
      </c>
      <c r="D110" s="325" t="str">
        <f>IF(#REF!="","",IF(#REF!='Phieu YC'!$F$6,#REF!,""))</f>
        <v>#REF!</v>
      </c>
      <c r="E110" s="325"/>
      <c r="F110" s="317"/>
      <c r="G110" s="317"/>
      <c r="H110" s="317"/>
      <c r="I110" s="317"/>
      <c r="J110" s="317"/>
      <c r="K110" s="317"/>
      <c r="L110" s="317"/>
      <c r="M110" s="317"/>
      <c r="N110" s="317"/>
      <c r="O110" s="317"/>
      <c r="P110" s="317"/>
      <c r="Q110" s="317"/>
      <c r="R110" s="317"/>
      <c r="S110" s="317"/>
      <c r="T110" s="317"/>
      <c r="U110" s="317"/>
      <c r="V110" s="317"/>
      <c r="W110" s="306"/>
      <c r="X110" s="306"/>
      <c r="Y110" s="306"/>
      <c r="Z110" s="306"/>
    </row>
    <row r="111" ht="16.5" hidden="1" customHeight="1">
      <c r="A111" s="323" t="str">
        <f>IF(#REF!="","",IF(#REF!='Phieu YC'!$F$6,#REF!,""))</f>
        <v>#REF!</v>
      </c>
      <c r="B111" s="324" t="str">
        <f>IF(#REF!="","",IF(#REF!='Phieu YC'!$F$6,#REF!,""))</f>
        <v>#REF!</v>
      </c>
      <c r="C111" s="323" t="str">
        <f>IF(#REF!="","",IF(#REF!='Phieu YC'!$F$6,#REF!,""))</f>
        <v>#REF!</v>
      </c>
      <c r="D111" s="325" t="str">
        <f>IF(#REF!="","",IF(#REF!='Phieu YC'!$F$6,#REF!,""))</f>
        <v>#REF!</v>
      </c>
      <c r="E111" s="325"/>
      <c r="F111" s="317"/>
      <c r="G111" s="317"/>
      <c r="H111" s="317"/>
      <c r="I111" s="317"/>
      <c r="J111" s="317"/>
      <c r="K111" s="317"/>
      <c r="L111" s="317"/>
      <c r="M111" s="317"/>
      <c r="N111" s="317"/>
      <c r="O111" s="317"/>
      <c r="P111" s="317"/>
      <c r="Q111" s="317"/>
      <c r="R111" s="317"/>
      <c r="S111" s="317"/>
      <c r="T111" s="317"/>
      <c r="U111" s="317"/>
      <c r="V111" s="317"/>
      <c r="W111" s="306"/>
      <c r="X111" s="306"/>
      <c r="Y111" s="306"/>
      <c r="Z111" s="306"/>
    </row>
    <row r="112" ht="16.5" hidden="1" customHeight="1">
      <c r="A112" s="323" t="str">
        <f>IF(#REF!="","",IF(#REF!='Phieu YC'!$F$6,#REF!,""))</f>
        <v>#REF!</v>
      </c>
      <c r="B112" s="324" t="str">
        <f>IF(#REF!="","",IF(#REF!='Phieu YC'!$F$6,#REF!,""))</f>
        <v>#REF!</v>
      </c>
      <c r="C112" s="323" t="str">
        <f>IF(#REF!="","",IF(#REF!='Phieu YC'!$F$6,#REF!,""))</f>
        <v>#REF!</v>
      </c>
      <c r="D112" s="325" t="str">
        <f>IF(#REF!="","",IF(#REF!='Phieu YC'!$F$6,#REF!,""))</f>
        <v>#REF!</v>
      </c>
      <c r="E112" s="325"/>
      <c r="F112" s="317"/>
      <c r="G112" s="317"/>
      <c r="H112" s="317"/>
      <c r="I112" s="317"/>
      <c r="J112" s="317"/>
      <c r="K112" s="317"/>
      <c r="L112" s="317"/>
      <c r="M112" s="317"/>
      <c r="N112" s="317"/>
      <c r="O112" s="317"/>
      <c r="P112" s="317"/>
      <c r="Q112" s="317"/>
      <c r="R112" s="317"/>
      <c r="S112" s="317"/>
      <c r="T112" s="317"/>
      <c r="U112" s="317"/>
      <c r="V112" s="317"/>
      <c r="W112" s="306"/>
      <c r="X112" s="306"/>
      <c r="Y112" s="306"/>
      <c r="Z112" s="306"/>
    </row>
    <row r="113" ht="16.5" hidden="1" customHeight="1">
      <c r="A113" s="323" t="str">
        <f>IF(#REF!="","",IF(#REF!='Phieu YC'!$F$6,#REF!,""))</f>
        <v>#REF!</v>
      </c>
      <c r="B113" s="324" t="str">
        <f>IF(#REF!="","",IF(#REF!='Phieu YC'!$F$6,#REF!,""))</f>
        <v>#REF!</v>
      </c>
      <c r="C113" s="323" t="str">
        <f>IF(#REF!="","",IF(#REF!='Phieu YC'!$F$6,#REF!,""))</f>
        <v>#REF!</v>
      </c>
      <c r="D113" s="325" t="str">
        <f>IF(#REF!="","",IF(#REF!='Phieu YC'!$F$6,#REF!,""))</f>
        <v>#REF!</v>
      </c>
      <c r="E113" s="325"/>
      <c r="F113" s="317"/>
      <c r="G113" s="317"/>
      <c r="H113" s="317"/>
      <c r="I113" s="317"/>
      <c r="J113" s="317"/>
      <c r="K113" s="317"/>
      <c r="L113" s="317"/>
      <c r="M113" s="317"/>
      <c r="N113" s="317"/>
      <c r="O113" s="317"/>
      <c r="P113" s="317"/>
      <c r="Q113" s="317"/>
      <c r="R113" s="317"/>
      <c r="S113" s="317"/>
      <c r="T113" s="317"/>
      <c r="U113" s="317"/>
      <c r="V113" s="317"/>
      <c r="W113" s="306"/>
      <c r="X113" s="306"/>
      <c r="Y113" s="306"/>
      <c r="Z113" s="306"/>
    </row>
    <row r="114" ht="16.5" hidden="1" customHeight="1">
      <c r="A114" s="323" t="str">
        <f>IF(#REF!="","",IF(#REF!='Phieu YC'!$F$6,#REF!,""))</f>
        <v>#REF!</v>
      </c>
      <c r="B114" s="324" t="str">
        <f>IF(#REF!="","",IF(#REF!='Phieu YC'!$F$6,#REF!,""))</f>
        <v>#REF!</v>
      </c>
      <c r="C114" s="323" t="str">
        <f>IF(#REF!="","",IF(#REF!='Phieu YC'!$F$6,#REF!,""))</f>
        <v>#REF!</v>
      </c>
      <c r="D114" s="325" t="str">
        <f>IF(#REF!="","",IF(#REF!='Phieu YC'!$F$6,#REF!,""))</f>
        <v>#REF!</v>
      </c>
      <c r="E114" s="325"/>
      <c r="F114" s="317"/>
      <c r="G114" s="317"/>
      <c r="H114" s="317"/>
      <c r="I114" s="317"/>
      <c r="J114" s="317"/>
      <c r="K114" s="317"/>
      <c r="L114" s="317"/>
      <c r="M114" s="317"/>
      <c r="N114" s="317"/>
      <c r="O114" s="317"/>
      <c r="P114" s="317"/>
      <c r="Q114" s="317"/>
      <c r="R114" s="317"/>
      <c r="S114" s="317"/>
      <c r="T114" s="317"/>
      <c r="U114" s="317"/>
      <c r="V114" s="317"/>
      <c r="W114" s="306"/>
      <c r="X114" s="306"/>
      <c r="Y114" s="306"/>
      <c r="Z114" s="306"/>
    </row>
    <row r="115" ht="16.5" hidden="1" customHeight="1">
      <c r="A115" s="323" t="str">
        <f>IF(#REF!="","",IF(#REF!='Phieu YC'!$F$6,#REF!,""))</f>
        <v>#REF!</v>
      </c>
      <c r="B115" s="324" t="str">
        <f>IF(#REF!="","",IF(#REF!='Phieu YC'!$F$6,#REF!,""))</f>
        <v>#REF!</v>
      </c>
      <c r="C115" s="323" t="str">
        <f>IF(#REF!="","",IF(#REF!='Phieu YC'!$F$6,#REF!,""))</f>
        <v>#REF!</v>
      </c>
      <c r="D115" s="325" t="str">
        <f>IF(#REF!="","",IF(#REF!='Phieu YC'!$F$6,#REF!,""))</f>
        <v>#REF!</v>
      </c>
      <c r="E115" s="325"/>
      <c r="F115" s="317"/>
      <c r="G115" s="317"/>
      <c r="H115" s="317"/>
      <c r="I115" s="317"/>
      <c r="J115" s="317"/>
      <c r="K115" s="317"/>
      <c r="L115" s="317"/>
      <c r="M115" s="317"/>
      <c r="N115" s="317"/>
      <c r="O115" s="317"/>
      <c r="P115" s="317"/>
      <c r="Q115" s="317"/>
      <c r="R115" s="317"/>
      <c r="S115" s="317"/>
      <c r="T115" s="317"/>
      <c r="U115" s="317"/>
      <c r="V115" s="317"/>
      <c r="W115" s="306"/>
      <c r="X115" s="306"/>
      <c r="Y115" s="306"/>
      <c r="Z115" s="306"/>
    </row>
    <row r="116" ht="16.5" hidden="1" customHeight="1">
      <c r="A116" s="323" t="str">
        <f>IF(#REF!="","",IF(#REF!='Phieu YC'!$F$6,#REF!,""))</f>
        <v>#REF!</v>
      </c>
      <c r="B116" s="324" t="str">
        <f>IF(#REF!="","",IF(#REF!='Phieu YC'!$F$6,#REF!,""))</f>
        <v>#REF!</v>
      </c>
      <c r="C116" s="323" t="str">
        <f>IF(#REF!="","",IF(#REF!='Phieu YC'!$F$6,#REF!,""))</f>
        <v>#REF!</v>
      </c>
      <c r="D116" s="325" t="str">
        <f>IF(#REF!="","",IF(#REF!='Phieu YC'!$F$6,#REF!,""))</f>
        <v>#REF!</v>
      </c>
      <c r="E116" s="325"/>
      <c r="F116" s="317"/>
      <c r="G116" s="317"/>
      <c r="H116" s="317"/>
      <c r="I116" s="317"/>
      <c r="J116" s="317"/>
      <c r="K116" s="317"/>
      <c r="L116" s="317"/>
      <c r="M116" s="317"/>
      <c r="N116" s="317"/>
      <c r="O116" s="317"/>
      <c r="P116" s="317"/>
      <c r="Q116" s="317"/>
      <c r="R116" s="317"/>
      <c r="S116" s="317"/>
      <c r="T116" s="317"/>
      <c r="U116" s="317"/>
      <c r="V116" s="317"/>
      <c r="W116" s="306"/>
      <c r="X116" s="306"/>
      <c r="Y116" s="306"/>
      <c r="Z116" s="306"/>
    </row>
    <row r="117" ht="16.5" hidden="1" customHeight="1">
      <c r="A117" s="323" t="str">
        <f>IF(#REF!="","",IF(#REF!='Phieu YC'!$F$6,#REF!,""))</f>
        <v>#REF!</v>
      </c>
      <c r="B117" s="324" t="str">
        <f>IF(#REF!="","",IF(#REF!='Phieu YC'!$F$6,#REF!,""))</f>
        <v>#REF!</v>
      </c>
      <c r="C117" s="323" t="str">
        <f>IF(#REF!="","",IF(#REF!='Phieu YC'!$F$6,#REF!,""))</f>
        <v>#REF!</v>
      </c>
      <c r="D117" s="325" t="str">
        <f>IF(#REF!="","",IF(#REF!='Phieu YC'!$F$6,#REF!,""))</f>
        <v>#REF!</v>
      </c>
      <c r="E117" s="325"/>
      <c r="F117" s="317"/>
      <c r="G117" s="317"/>
      <c r="H117" s="317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06"/>
      <c r="X117" s="306"/>
      <c r="Y117" s="306"/>
      <c r="Z117" s="306"/>
    </row>
    <row r="118" ht="16.5" hidden="1" customHeight="1">
      <c r="A118" s="323" t="str">
        <f>IF(#REF!="","",IF(#REF!='Phieu YC'!$F$6,#REF!,""))</f>
        <v>#REF!</v>
      </c>
      <c r="B118" s="324" t="str">
        <f>IF(#REF!="","",IF(#REF!='Phieu YC'!$F$6,#REF!,""))</f>
        <v>#REF!</v>
      </c>
      <c r="C118" s="323" t="str">
        <f>IF(#REF!="","",IF(#REF!='Phieu YC'!$F$6,#REF!,""))</f>
        <v>#REF!</v>
      </c>
      <c r="D118" s="325" t="str">
        <f>IF(#REF!="","",IF(#REF!='Phieu YC'!$F$6,#REF!,""))</f>
        <v>#REF!</v>
      </c>
      <c r="E118" s="325"/>
      <c r="F118" s="317"/>
      <c r="G118" s="317"/>
      <c r="H118" s="317"/>
      <c r="I118" s="317"/>
      <c r="J118" s="317"/>
      <c r="K118" s="317"/>
      <c r="L118" s="317"/>
      <c r="M118" s="317"/>
      <c r="N118" s="317"/>
      <c r="O118" s="317"/>
      <c r="P118" s="317"/>
      <c r="Q118" s="317"/>
      <c r="R118" s="317"/>
      <c r="S118" s="317"/>
      <c r="T118" s="317"/>
      <c r="U118" s="317"/>
      <c r="V118" s="317"/>
      <c r="W118" s="306"/>
      <c r="X118" s="306"/>
      <c r="Y118" s="306"/>
      <c r="Z118" s="306"/>
    </row>
    <row r="119" ht="16.5" hidden="1" customHeight="1">
      <c r="A119" s="323" t="str">
        <f>IF(#REF!="","",IF(#REF!='Phieu YC'!$F$6,#REF!,""))</f>
        <v>#REF!</v>
      </c>
      <c r="B119" s="324" t="str">
        <f>IF(#REF!="","",IF(#REF!='Phieu YC'!$F$6,#REF!,""))</f>
        <v>#REF!</v>
      </c>
      <c r="C119" s="323" t="str">
        <f>IF(#REF!="","",IF(#REF!='Phieu YC'!$F$6,#REF!,""))</f>
        <v>#REF!</v>
      </c>
      <c r="D119" s="325" t="str">
        <f>IF(#REF!="","",IF(#REF!='Phieu YC'!$F$6,#REF!,""))</f>
        <v>#REF!</v>
      </c>
      <c r="E119" s="325"/>
      <c r="F119" s="317"/>
      <c r="G119" s="317"/>
      <c r="H119" s="317"/>
      <c r="I119" s="317"/>
      <c r="J119" s="317"/>
      <c r="K119" s="317"/>
      <c r="L119" s="317"/>
      <c r="M119" s="317"/>
      <c r="N119" s="317"/>
      <c r="O119" s="317"/>
      <c r="P119" s="317"/>
      <c r="Q119" s="317"/>
      <c r="R119" s="317"/>
      <c r="S119" s="317"/>
      <c r="T119" s="317"/>
      <c r="U119" s="317"/>
      <c r="V119" s="317"/>
      <c r="W119" s="306"/>
      <c r="X119" s="306"/>
      <c r="Y119" s="306"/>
      <c r="Z119" s="306"/>
    </row>
    <row r="120" ht="16.5" hidden="1" customHeight="1">
      <c r="A120" s="323" t="str">
        <f>IF(#REF!="","",IF(#REF!='Phieu YC'!$F$6,#REF!,""))</f>
        <v>#REF!</v>
      </c>
      <c r="B120" s="324" t="str">
        <f>IF(#REF!="","",IF(#REF!='Phieu YC'!$F$6,#REF!,""))</f>
        <v>#REF!</v>
      </c>
      <c r="C120" s="323" t="str">
        <f>IF(#REF!="","",IF(#REF!='Phieu YC'!$F$6,#REF!,""))</f>
        <v>#REF!</v>
      </c>
      <c r="D120" s="325" t="str">
        <f>IF(#REF!="","",IF(#REF!='Phieu YC'!$F$6,#REF!,""))</f>
        <v>#REF!</v>
      </c>
      <c r="E120" s="325"/>
      <c r="F120" s="317"/>
      <c r="G120" s="317"/>
      <c r="H120" s="317"/>
      <c r="I120" s="317"/>
      <c r="J120" s="317"/>
      <c r="K120" s="317"/>
      <c r="L120" s="317"/>
      <c r="M120" s="317"/>
      <c r="N120" s="317"/>
      <c r="O120" s="317"/>
      <c r="P120" s="317"/>
      <c r="Q120" s="317"/>
      <c r="R120" s="317"/>
      <c r="S120" s="317"/>
      <c r="T120" s="317"/>
      <c r="U120" s="317"/>
      <c r="V120" s="317"/>
      <c r="W120" s="306"/>
      <c r="X120" s="306"/>
      <c r="Y120" s="306"/>
      <c r="Z120" s="306"/>
    </row>
    <row r="121" ht="16.5" hidden="1" customHeight="1">
      <c r="A121" s="323" t="str">
        <f>IF(#REF!="","",IF(#REF!='Phieu YC'!$F$6,#REF!,""))</f>
        <v>#REF!</v>
      </c>
      <c r="B121" s="324" t="str">
        <f>IF(#REF!="","",IF(#REF!='Phieu YC'!$F$6,#REF!,""))</f>
        <v>#REF!</v>
      </c>
      <c r="C121" s="323" t="str">
        <f>IF(#REF!="","",IF(#REF!='Phieu YC'!$F$6,#REF!,""))</f>
        <v>#REF!</v>
      </c>
      <c r="D121" s="325" t="str">
        <f>IF(#REF!="","",IF(#REF!='Phieu YC'!$F$6,#REF!,""))</f>
        <v>#REF!</v>
      </c>
      <c r="E121" s="325"/>
      <c r="F121" s="317"/>
      <c r="G121" s="317"/>
      <c r="H121" s="317"/>
      <c r="I121" s="317"/>
      <c r="J121" s="317"/>
      <c r="K121" s="317"/>
      <c r="L121" s="317"/>
      <c r="M121" s="317"/>
      <c r="N121" s="317"/>
      <c r="O121" s="317"/>
      <c r="P121" s="317"/>
      <c r="Q121" s="317"/>
      <c r="R121" s="317"/>
      <c r="S121" s="317"/>
      <c r="T121" s="317"/>
      <c r="U121" s="317"/>
      <c r="V121" s="317"/>
      <c r="W121" s="306"/>
      <c r="X121" s="306"/>
      <c r="Y121" s="306"/>
      <c r="Z121" s="306"/>
    </row>
    <row r="122" ht="16.5" hidden="1" customHeight="1">
      <c r="A122" s="323" t="str">
        <f>IF(#REF!="","",IF(#REF!='Phieu YC'!$F$6,#REF!,""))</f>
        <v>#REF!</v>
      </c>
      <c r="B122" s="324" t="str">
        <f>IF(#REF!="","",IF(#REF!='Phieu YC'!$F$6,#REF!,""))</f>
        <v>#REF!</v>
      </c>
      <c r="C122" s="323" t="str">
        <f>IF(#REF!="","",IF(#REF!='Phieu YC'!$F$6,#REF!,""))</f>
        <v>#REF!</v>
      </c>
      <c r="D122" s="325" t="str">
        <f>IF(#REF!="","",IF(#REF!='Phieu YC'!$F$6,#REF!,""))</f>
        <v>#REF!</v>
      </c>
      <c r="E122" s="325"/>
      <c r="F122" s="317"/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7"/>
      <c r="T122" s="317"/>
      <c r="U122" s="317"/>
      <c r="V122" s="317"/>
      <c r="W122" s="306"/>
      <c r="X122" s="306"/>
      <c r="Y122" s="306"/>
      <c r="Z122" s="306"/>
    </row>
    <row r="123" ht="16.5" hidden="1" customHeight="1">
      <c r="A123" s="323" t="str">
        <f>IF(#REF!="","",IF(#REF!='Phieu YC'!$F$6,#REF!,""))</f>
        <v>#REF!</v>
      </c>
      <c r="B123" s="324" t="str">
        <f>IF(#REF!="","",IF(#REF!='Phieu YC'!$F$6,#REF!,""))</f>
        <v>#REF!</v>
      </c>
      <c r="C123" s="323" t="str">
        <f>IF(#REF!="","",IF(#REF!='Phieu YC'!$F$6,#REF!,""))</f>
        <v>#REF!</v>
      </c>
      <c r="D123" s="325" t="str">
        <f>IF(#REF!="","",IF(#REF!='Phieu YC'!$F$6,#REF!,""))</f>
        <v>#REF!</v>
      </c>
      <c r="E123" s="325"/>
      <c r="F123" s="317"/>
      <c r="G123" s="317"/>
      <c r="H123" s="317"/>
      <c r="I123" s="317"/>
      <c r="J123" s="317"/>
      <c r="K123" s="317"/>
      <c r="L123" s="317"/>
      <c r="M123" s="317"/>
      <c r="N123" s="317"/>
      <c r="O123" s="317"/>
      <c r="P123" s="317"/>
      <c r="Q123" s="317"/>
      <c r="R123" s="317"/>
      <c r="S123" s="317"/>
      <c r="T123" s="317"/>
      <c r="U123" s="317"/>
      <c r="V123" s="317"/>
      <c r="W123" s="306"/>
      <c r="X123" s="306"/>
      <c r="Y123" s="306"/>
      <c r="Z123" s="306"/>
    </row>
    <row r="124" ht="16.5" hidden="1" customHeight="1">
      <c r="A124" s="323" t="str">
        <f>IF(#REF!="","",IF(#REF!='Phieu YC'!$F$6,#REF!,""))</f>
        <v>#REF!</v>
      </c>
      <c r="B124" s="324" t="str">
        <f>IF(#REF!="","",IF(#REF!='Phieu YC'!$F$6,#REF!,""))</f>
        <v>#REF!</v>
      </c>
      <c r="C124" s="323" t="str">
        <f>IF(#REF!="","",IF(#REF!='Phieu YC'!$F$6,#REF!,""))</f>
        <v>#REF!</v>
      </c>
      <c r="D124" s="325" t="str">
        <f>IF(#REF!="","",IF(#REF!='Phieu YC'!$F$6,#REF!,""))</f>
        <v>#REF!</v>
      </c>
      <c r="E124" s="325"/>
      <c r="F124" s="317"/>
      <c r="G124" s="317"/>
      <c r="H124" s="317"/>
      <c r="I124" s="317"/>
      <c r="J124" s="317"/>
      <c r="K124" s="317"/>
      <c r="L124" s="317"/>
      <c r="M124" s="317"/>
      <c r="N124" s="317"/>
      <c r="O124" s="317"/>
      <c r="P124" s="317"/>
      <c r="Q124" s="317"/>
      <c r="R124" s="317"/>
      <c r="S124" s="317"/>
      <c r="T124" s="317"/>
      <c r="U124" s="317"/>
      <c r="V124" s="317"/>
      <c r="W124" s="306"/>
      <c r="X124" s="306"/>
      <c r="Y124" s="306"/>
      <c r="Z124" s="306"/>
    </row>
    <row r="125" ht="16.5" hidden="1" customHeight="1">
      <c r="A125" s="323" t="str">
        <f>IF(#REF!="","",IF(#REF!='Phieu YC'!$F$6,#REF!,""))</f>
        <v>#REF!</v>
      </c>
      <c r="B125" s="324" t="str">
        <f>IF(#REF!="","",IF(#REF!='Phieu YC'!$F$6,#REF!,""))</f>
        <v>#REF!</v>
      </c>
      <c r="C125" s="323" t="str">
        <f>IF(#REF!="","",IF(#REF!='Phieu YC'!$F$6,#REF!,""))</f>
        <v>#REF!</v>
      </c>
      <c r="D125" s="325" t="str">
        <f>IF(#REF!="","",IF(#REF!='Phieu YC'!$F$6,#REF!,""))</f>
        <v>#REF!</v>
      </c>
      <c r="E125" s="325"/>
      <c r="F125" s="317"/>
      <c r="G125" s="317"/>
      <c r="H125" s="317"/>
      <c r="I125" s="317"/>
      <c r="J125" s="317"/>
      <c r="K125" s="317"/>
      <c r="L125" s="317"/>
      <c r="M125" s="317"/>
      <c r="N125" s="317"/>
      <c r="O125" s="317"/>
      <c r="P125" s="317"/>
      <c r="Q125" s="317"/>
      <c r="R125" s="317"/>
      <c r="S125" s="317"/>
      <c r="T125" s="317"/>
      <c r="U125" s="317"/>
      <c r="V125" s="317"/>
      <c r="W125" s="306"/>
      <c r="X125" s="306"/>
      <c r="Y125" s="306"/>
      <c r="Z125" s="306"/>
    </row>
    <row r="126" ht="16.5" hidden="1" customHeight="1">
      <c r="A126" s="323" t="str">
        <f>IF(#REF!="","",IF(#REF!='Phieu YC'!$F$6,#REF!,""))</f>
        <v>#REF!</v>
      </c>
      <c r="B126" s="324" t="str">
        <f>IF(#REF!="","",IF(#REF!='Phieu YC'!$F$6,#REF!,""))</f>
        <v>#REF!</v>
      </c>
      <c r="C126" s="323" t="str">
        <f>IF(#REF!="","",IF(#REF!='Phieu YC'!$F$6,#REF!,""))</f>
        <v>#REF!</v>
      </c>
      <c r="D126" s="325" t="str">
        <f>IF(#REF!="","",IF(#REF!='Phieu YC'!$F$6,#REF!,""))</f>
        <v>#REF!</v>
      </c>
      <c r="E126" s="325"/>
      <c r="F126" s="317"/>
      <c r="G126" s="317"/>
      <c r="H126" s="317"/>
      <c r="I126" s="317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06"/>
      <c r="X126" s="306"/>
      <c r="Y126" s="306"/>
      <c r="Z126" s="306"/>
    </row>
    <row r="127" ht="16.5" hidden="1" customHeight="1">
      <c r="A127" s="323" t="str">
        <f>IF(#REF!="","",IF(#REF!='Phieu YC'!$F$6,#REF!,""))</f>
        <v>#REF!</v>
      </c>
      <c r="B127" s="324" t="str">
        <f>IF(#REF!="","",IF(#REF!='Phieu YC'!$F$6,#REF!,""))</f>
        <v>#REF!</v>
      </c>
      <c r="C127" s="323" t="str">
        <f>IF(#REF!="","",IF(#REF!='Phieu YC'!$F$6,#REF!,""))</f>
        <v>#REF!</v>
      </c>
      <c r="D127" s="325" t="str">
        <f>IF(#REF!="","",IF(#REF!='Phieu YC'!$F$6,#REF!,""))</f>
        <v>#REF!</v>
      </c>
      <c r="E127" s="325"/>
      <c r="F127" s="317"/>
      <c r="G127" s="317"/>
      <c r="H127" s="317"/>
      <c r="I127" s="317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06"/>
      <c r="X127" s="306"/>
      <c r="Y127" s="306"/>
      <c r="Z127" s="306"/>
    </row>
    <row r="128" ht="16.5" hidden="1" customHeight="1">
      <c r="A128" s="323" t="str">
        <f>IF(#REF!="","",IF(#REF!='Phieu YC'!$F$6,#REF!,""))</f>
        <v>#REF!</v>
      </c>
      <c r="B128" s="324" t="str">
        <f>IF(#REF!="","",IF(#REF!='Phieu YC'!$F$6,#REF!,""))</f>
        <v>#REF!</v>
      </c>
      <c r="C128" s="323" t="str">
        <f>IF(#REF!="","",IF(#REF!='Phieu YC'!$F$6,#REF!,""))</f>
        <v>#REF!</v>
      </c>
      <c r="D128" s="325" t="str">
        <f>IF(#REF!="","",IF(#REF!='Phieu YC'!$F$6,#REF!,""))</f>
        <v>#REF!</v>
      </c>
      <c r="E128" s="325"/>
      <c r="F128" s="317"/>
      <c r="G128" s="317"/>
      <c r="H128" s="317"/>
      <c r="I128" s="317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06"/>
      <c r="X128" s="306"/>
      <c r="Y128" s="306"/>
      <c r="Z128" s="306"/>
    </row>
    <row r="129" ht="16.5" hidden="1" customHeight="1">
      <c r="A129" s="323" t="str">
        <f>IF(#REF!="","",IF(#REF!='Phieu YC'!$F$6,#REF!,""))</f>
        <v>#REF!</v>
      </c>
      <c r="B129" s="324" t="str">
        <f>IF(#REF!="","",IF(#REF!='Phieu YC'!$F$6,#REF!,""))</f>
        <v>#REF!</v>
      </c>
      <c r="C129" s="323" t="str">
        <f>IF(#REF!="","",IF(#REF!='Phieu YC'!$F$6,#REF!,""))</f>
        <v>#REF!</v>
      </c>
      <c r="D129" s="325" t="str">
        <f>IF(#REF!="","",IF(#REF!='Phieu YC'!$F$6,#REF!,""))</f>
        <v>#REF!</v>
      </c>
      <c r="E129" s="325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06"/>
      <c r="X129" s="306"/>
      <c r="Y129" s="306"/>
      <c r="Z129" s="306"/>
    </row>
    <row r="130" ht="16.5" hidden="1" customHeight="1">
      <c r="A130" s="323" t="str">
        <f>IF(#REF!="","",IF(#REF!='Phieu YC'!$F$6,#REF!,""))</f>
        <v>#REF!</v>
      </c>
      <c r="B130" s="324" t="str">
        <f>IF(#REF!="","",IF(#REF!='Phieu YC'!$F$6,#REF!,""))</f>
        <v>#REF!</v>
      </c>
      <c r="C130" s="323" t="str">
        <f>IF(#REF!="","",IF(#REF!='Phieu YC'!$F$6,#REF!,""))</f>
        <v>#REF!</v>
      </c>
      <c r="D130" s="325" t="str">
        <f>IF(#REF!="","",IF(#REF!='Phieu YC'!$F$6,#REF!,""))</f>
        <v>#REF!</v>
      </c>
      <c r="E130" s="325"/>
      <c r="F130" s="317"/>
      <c r="G130" s="317"/>
      <c r="H130" s="317"/>
      <c r="I130" s="317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  <c r="V130" s="317"/>
      <c r="W130" s="306"/>
      <c r="X130" s="306"/>
      <c r="Y130" s="306"/>
      <c r="Z130" s="306"/>
    </row>
    <row r="131" ht="16.5" hidden="1" customHeight="1">
      <c r="A131" s="323" t="str">
        <f>IF(#REF!="","",IF(#REF!='Phieu YC'!$F$6,#REF!,""))</f>
        <v>#REF!</v>
      </c>
      <c r="B131" s="324" t="str">
        <f>IF(#REF!="","",IF(#REF!='Phieu YC'!$F$6,#REF!,""))</f>
        <v>#REF!</v>
      </c>
      <c r="C131" s="323" t="str">
        <f>IF(#REF!="","",IF(#REF!='Phieu YC'!$F$6,#REF!,""))</f>
        <v>#REF!</v>
      </c>
      <c r="D131" s="325" t="str">
        <f>IF(#REF!="","",IF(#REF!='Phieu YC'!$F$6,#REF!,""))</f>
        <v>#REF!</v>
      </c>
      <c r="E131" s="325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06"/>
      <c r="X131" s="306"/>
      <c r="Y131" s="306"/>
      <c r="Z131" s="306"/>
    </row>
    <row r="132" ht="16.5" hidden="1" customHeight="1">
      <c r="A132" s="323" t="str">
        <f>IF(#REF!="","",IF(#REF!='Phieu YC'!$F$6,#REF!,""))</f>
        <v>#REF!</v>
      </c>
      <c r="B132" s="324" t="str">
        <f>IF(#REF!="","",IF(#REF!='Phieu YC'!$F$6,#REF!,""))</f>
        <v>#REF!</v>
      </c>
      <c r="C132" s="323" t="str">
        <f>IF(#REF!="","",IF(#REF!='Phieu YC'!$F$6,#REF!,""))</f>
        <v>#REF!</v>
      </c>
      <c r="D132" s="325" t="str">
        <f>IF(#REF!="","",IF(#REF!='Phieu YC'!$F$6,#REF!,""))</f>
        <v>#REF!</v>
      </c>
      <c r="E132" s="325"/>
      <c r="F132" s="317"/>
      <c r="G132" s="317"/>
      <c r="H132" s="317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W132" s="306"/>
      <c r="X132" s="306"/>
      <c r="Y132" s="306"/>
      <c r="Z132" s="306"/>
    </row>
    <row r="133" ht="16.5" hidden="1" customHeight="1">
      <c r="A133" s="323" t="str">
        <f>IF(#REF!="","",IF(#REF!='Phieu YC'!$F$6,#REF!,""))</f>
        <v>#REF!</v>
      </c>
      <c r="B133" s="324" t="str">
        <f>IF(#REF!="","",IF(#REF!='Phieu YC'!$F$6,#REF!,""))</f>
        <v>#REF!</v>
      </c>
      <c r="C133" s="323" t="str">
        <f>IF(#REF!="","",IF(#REF!='Phieu YC'!$F$6,#REF!,""))</f>
        <v>#REF!</v>
      </c>
      <c r="D133" s="325" t="str">
        <f>IF(#REF!="","",IF(#REF!='Phieu YC'!$F$6,#REF!,""))</f>
        <v>#REF!</v>
      </c>
      <c r="E133" s="325"/>
      <c r="F133" s="317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06"/>
      <c r="X133" s="306"/>
      <c r="Y133" s="306"/>
      <c r="Z133" s="306"/>
    </row>
    <row r="134" ht="16.5" hidden="1" customHeight="1">
      <c r="A134" s="323" t="str">
        <f>IF(#REF!="","",IF(#REF!='Phieu YC'!$F$6,#REF!,""))</f>
        <v>#REF!</v>
      </c>
      <c r="B134" s="324" t="str">
        <f>IF(#REF!="","",IF(#REF!='Phieu YC'!$F$6,#REF!,""))</f>
        <v>#REF!</v>
      </c>
      <c r="C134" s="323" t="str">
        <f>IF(#REF!="","",IF(#REF!='Phieu YC'!$F$6,#REF!,""))</f>
        <v>#REF!</v>
      </c>
      <c r="D134" s="325" t="str">
        <f>IF(#REF!="","",IF(#REF!='Phieu YC'!$F$6,#REF!,""))</f>
        <v>#REF!</v>
      </c>
      <c r="E134" s="325"/>
      <c r="F134" s="317"/>
      <c r="G134" s="317"/>
      <c r="H134" s="317"/>
      <c r="I134" s="317"/>
      <c r="J134" s="317"/>
      <c r="K134" s="317"/>
      <c r="L134" s="317"/>
      <c r="M134" s="317"/>
      <c r="N134" s="317"/>
      <c r="O134" s="317"/>
      <c r="P134" s="317"/>
      <c r="Q134" s="317"/>
      <c r="R134" s="317"/>
      <c r="S134" s="317"/>
      <c r="T134" s="317"/>
      <c r="U134" s="317"/>
      <c r="V134" s="317"/>
      <c r="W134" s="306"/>
      <c r="X134" s="306"/>
      <c r="Y134" s="306"/>
      <c r="Z134" s="306"/>
    </row>
    <row r="135" ht="16.5" hidden="1" customHeight="1">
      <c r="A135" s="323" t="str">
        <f>IF(#REF!="","",IF(#REF!='Phieu YC'!$F$6,#REF!,""))</f>
        <v>#REF!</v>
      </c>
      <c r="B135" s="324" t="str">
        <f>IF(#REF!="","",IF(#REF!='Phieu YC'!$F$6,#REF!,""))</f>
        <v>#REF!</v>
      </c>
      <c r="C135" s="323" t="str">
        <f>IF(#REF!="","",IF(#REF!='Phieu YC'!$F$6,#REF!,""))</f>
        <v>#REF!</v>
      </c>
      <c r="D135" s="325" t="str">
        <f>IF(#REF!="","",IF(#REF!='Phieu YC'!$F$6,#REF!,""))</f>
        <v>#REF!</v>
      </c>
      <c r="E135" s="325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06"/>
      <c r="X135" s="306"/>
      <c r="Y135" s="306"/>
      <c r="Z135" s="306"/>
    </row>
    <row r="136" ht="16.5" hidden="1" customHeight="1">
      <c r="A136" s="323" t="str">
        <f>IF(#REF!="","",IF(#REF!='Phieu YC'!$F$6,#REF!,""))</f>
        <v>#REF!</v>
      </c>
      <c r="B136" s="324" t="str">
        <f>IF(#REF!="","",IF(#REF!='Phieu YC'!$F$6,#REF!,""))</f>
        <v>#REF!</v>
      </c>
      <c r="C136" s="323" t="str">
        <f>IF(#REF!="","",IF(#REF!='Phieu YC'!$F$6,#REF!,""))</f>
        <v>#REF!</v>
      </c>
      <c r="D136" s="325" t="str">
        <f>IF(#REF!="","",IF(#REF!='Phieu YC'!$F$6,#REF!,""))</f>
        <v>#REF!</v>
      </c>
      <c r="E136" s="325"/>
      <c r="F136" s="317"/>
      <c r="G136" s="317"/>
      <c r="H136" s="317"/>
      <c r="I136" s="317"/>
      <c r="J136" s="317"/>
      <c r="K136" s="317"/>
      <c r="L136" s="317"/>
      <c r="M136" s="317"/>
      <c r="N136" s="317"/>
      <c r="O136" s="317"/>
      <c r="P136" s="317"/>
      <c r="Q136" s="317"/>
      <c r="R136" s="317"/>
      <c r="S136" s="317"/>
      <c r="T136" s="317"/>
      <c r="U136" s="317"/>
      <c r="V136" s="317"/>
      <c r="W136" s="306"/>
      <c r="X136" s="306"/>
      <c r="Y136" s="306"/>
      <c r="Z136" s="306"/>
    </row>
    <row r="137" ht="16.5" hidden="1" customHeight="1">
      <c r="A137" s="323" t="str">
        <f>IF(#REF!="","",IF(#REF!='Phieu YC'!$F$6,#REF!,""))</f>
        <v>#REF!</v>
      </c>
      <c r="B137" s="324" t="str">
        <f>IF(#REF!="","",IF(#REF!='Phieu YC'!$F$6,#REF!,""))</f>
        <v>#REF!</v>
      </c>
      <c r="C137" s="323" t="str">
        <f>IF(#REF!="","",IF(#REF!='Phieu YC'!$F$6,#REF!,""))</f>
        <v>#REF!</v>
      </c>
      <c r="D137" s="325" t="str">
        <f>IF(#REF!="","",IF(#REF!='Phieu YC'!$F$6,#REF!,""))</f>
        <v>#REF!</v>
      </c>
      <c r="E137" s="325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06"/>
      <c r="X137" s="306"/>
      <c r="Y137" s="306"/>
      <c r="Z137" s="306"/>
    </row>
    <row r="138" ht="16.5" hidden="1" customHeight="1">
      <c r="A138" s="323" t="str">
        <f>IF(#REF!="","",IF(#REF!='Phieu YC'!$F$6,#REF!,""))</f>
        <v>#REF!</v>
      </c>
      <c r="B138" s="324" t="str">
        <f>IF(#REF!="","",IF(#REF!='Phieu YC'!$F$6,#REF!,""))</f>
        <v>#REF!</v>
      </c>
      <c r="C138" s="323" t="str">
        <f>IF(#REF!="","",IF(#REF!='Phieu YC'!$F$6,#REF!,""))</f>
        <v>#REF!</v>
      </c>
      <c r="D138" s="325" t="str">
        <f>IF(#REF!="","",IF(#REF!='Phieu YC'!$F$6,#REF!,""))</f>
        <v>#REF!</v>
      </c>
      <c r="E138" s="325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06"/>
      <c r="X138" s="306"/>
      <c r="Y138" s="306"/>
      <c r="Z138" s="306"/>
    </row>
    <row r="139" ht="16.5" hidden="1" customHeight="1">
      <c r="A139" s="323" t="str">
        <f>IF(#REF!="","",IF(#REF!='Phieu YC'!$F$6,#REF!,""))</f>
        <v>#REF!</v>
      </c>
      <c r="B139" s="324" t="str">
        <f>IF(#REF!="","",IF(#REF!='Phieu YC'!$F$6,#REF!,""))</f>
        <v>#REF!</v>
      </c>
      <c r="C139" s="323" t="str">
        <f>IF(#REF!="","",IF(#REF!='Phieu YC'!$F$6,#REF!,""))</f>
        <v>#REF!</v>
      </c>
      <c r="D139" s="325" t="str">
        <f>IF(#REF!="","",IF(#REF!='Phieu YC'!$F$6,#REF!,""))</f>
        <v>#REF!</v>
      </c>
      <c r="E139" s="325"/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06"/>
      <c r="X139" s="306"/>
      <c r="Y139" s="306"/>
      <c r="Z139" s="306"/>
    </row>
    <row r="140" ht="16.5" hidden="1" customHeight="1">
      <c r="A140" s="323" t="str">
        <f>IF(#REF!="","",IF(#REF!='Phieu YC'!$F$6,#REF!,""))</f>
        <v>#REF!</v>
      </c>
      <c r="B140" s="324" t="str">
        <f>IF(#REF!="","",IF(#REF!='Phieu YC'!$F$6,#REF!,""))</f>
        <v>#REF!</v>
      </c>
      <c r="C140" s="323" t="str">
        <f>IF(#REF!="","",IF(#REF!='Phieu YC'!$F$6,#REF!,""))</f>
        <v>#REF!</v>
      </c>
      <c r="D140" s="325" t="str">
        <f>IF(#REF!="","",IF(#REF!='Phieu YC'!$F$6,#REF!,""))</f>
        <v>#REF!</v>
      </c>
      <c r="E140" s="325"/>
      <c r="F140" s="317"/>
      <c r="G140" s="317"/>
      <c r="H140" s="317"/>
      <c r="I140" s="317"/>
      <c r="J140" s="317"/>
      <c r="K140" s="317"/>
      <c r="L140" s="317"/>
      <c r="M140" s="317"/>
      <c r="N140" s="317"/>
      <c r="O140" s="317"/>
      <c r="P140" s="317"/>
      <c r="Q140" s="317"/>
      <c r="R140" s="317"/>
      <c r="S140" s="317"/>
      <c r="T140" s="317"/>
      <c r="U140" s="317"/>
      <c r="V140" s="317"/>
      <c r="W140" s="306"/>
      <c r="X140" s="306"/>
      <c r="Y140" s="306"/>
      <c r="Z140" s="306"/>
    </row>
    <row r="141" ht="16.5" hidden="1" customHeight="1">
      <c r="A141" s="323" t="str">
        <f>IF(#REF!="","",IF(#REF!='Phieu YC'!$F$6,#REF!,""))</f>
        <v>#REF!</v>
      </c>
      <c r="B141" s="324" t="str">
        <f>IF(#REF!="","",IF(#REF!='Phieu YC'!$F$6,#REF!,""))</f>
        <v>#REF!</v>
      </c>
      <c r="C141" s="323" t="str">
        <f>IF(#REF!="","",IF(#REF!='Phieu YC'!$F$6,#REF!,""))</f>
        <v>#REF!</v>
      </c>
      <c r="D141" s="325" t="str">
        <f>IF(#REF!="","",IF(#REF!='Phieu YC'!$F$6,#REF!,""))</f>
        <v>#REF!</v>
      </c>
      <c r="E141" s="325"/>
      <c r="F141" s="317"/>
      <c r="G141" s="317"/>
      <c r="H141" s="317"/>
      <c r="I141" s="317"/>
      <c r="J141" s="317"/>
      <c r="K141" s="317"/>
      <c r="L141" s="317"/>
      <c r="M141" s="317"/>
      <c r="N141" s="317"/>
      <c r="O141" s="317"/>
      <c r="P141" s="317"/>
      <c r="Q141" s="317"/>
      <c r="R141" s="317"/>
      <c r="S141" s="317"/>
      <c r="T141" s="317"/>
      <c r="U141" s="317"/>
      <c r="V141" s="317"/>
      <c r="W141" s="306"/>
      <c r="X141" s="306"/>
      <c r="Y141" s="306"/>
      <c r="Z141" s="306"/>
    </row>
    <row r="142" ht="16.5" hidden="1" customHeight="1">
      <c r="A142" s="323" t="str">
        <f>IF(#REF!="","",IF(#REF!='Phieu YC'!$F$6,#REF!,""))</f>
        <v>#REF!</v>
      </c>
      <c r="B142" s="324" t="str">
        <f>IF(#REF!="","",IF(#REF!='Phieu YC'!$F$6,#REF!,""))</f>
        <v>#REF!</v>
      </c>
      <c r="C142" s="323" t="str">
        <f>IF(#REF!="","",IF(#REF!='Phieu YC'!$F$6,#REF!,""))</f>
        <v>#REF!</v>
      </c>
      <c r="D142" s="325" t="str">
        <f>IF(#REF!="","",IF(#REF!='Phieu YC'!$F$6,#REF!,""))</f>
        <v>#REF!</v>
      </c>
      <c r="E142" s="325"/>
      <c r="F142" s="317"/>
      <c r="G142" s="317"/>
      <c r="H142" s="317"/>
      <c r="I142" s="317"/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06"/>
      <c r="X142" s="306"/>
      <c r="Y142" s="306"/>
      <c r="Z142" s="306"/>
    </row>
    <row r="143" ht="16.5" hidden="1" customHeight="1">
      <c r="A143" s="323" t="str">
        <f>IF(#REF!="","",IF(#REF!='Phieu YC'!$F$6,#REF!,""))</f>
        <v>#REF!</v>
      </c>
      <c r="B143" s="324" t="str">
        <f>IF(#REF!="","",IF(#REF!='Phieu YC'!$F$6,#REF!,""))</f>
        <v>#REF!</v>
      </c>
      <c r="C143" s="323" t="str">
        <f>IF(#REF!="","",IF(#REF!='Phieu YC'!$F$6,#REF!,""))</f>
        <v>#REF!</v>
      </c>
      <c r="D143" s="325" t="str">
        <f>IF(#REF!="","",IF(#REF!='Phieu YC'!$F$6,#REF!,""))</f>
        <v>#REF!</v>
      </c>
      <c r="E143" s="325"/>
      <c r="F143" s="317"/>
      <c r="G143" s="317"/>
      <c r="H143" s="317"/>
      <c r="I143" s="317"/>
      <c r="J143" s="317"/>
      <c r="K143" s="317"/>
      <c r="L143" s="317"/>
      <c r="M143" s="317"/>
      <c r="N143" s="317"/>
      <c r="O143" s="317"/>
      <c r="P143" s="317"/>
      <c r="Q143" s="317"/>
      <c r="R143" s="317"/>
      <c r="S143" s="317"/>
      <c r="T143" s="317"/>
      <c r="U143" s="317"/>
      <c r="V143" s="317"/>
      <c r="W143" s="306"/>
      <c r="X143" s="306"/>
      <c r="Y143" s="306"/>
      <c r="Z143" s="306"/>
    </row>
    <row r="144" ht="16.5" hidden="1" customHeight="1">
      <c r="A144" s="323" t="str">
        <f>IF(#REF!="","",IF(#REF!='Phieu YC'!$F$6,#REF!,""))</f>
        <v>#REF!</v>
      </c>
      <c r="B144" s="324" t="str">
        <f>IF(#REF!="","",IF(#REF!='Phieu YC'!$F$6,#REF!,""))</f>
        <v>#REF!</v>
      </c>
      <c r="C144" s="323" t="str">
        <f>IF(#REF!="","",IF(#REF!='Phieu YC'!$F$6,#REF!,""))</f>
        <v>#REF!</v>
      </c>
      <c r="D144" s="325" t="str">
        <f>IF(#REF!="","",IF(#REF!='Phieu YC'!$F$6,#REF!,""))</f>
        <v>#REF!</v>
      </c>
      <c r="E144" s="325"/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06"/>
      <c r="X144" s="306"/>
      <c r="Y144" s="306"/>
      <c r="Z144" s="306"/>
    </row>
    <row r="145" ht="16.5" hidden="1" customHeight="1">
      <c r="A145" s="323" t="str">
        <f>IF(#REF!="","",IF(#REF!='Phieu YC'!$F$6,#REF!,""))</f>
        <v>#REF!</v>
      </c>
      <c r="B145" s="324" t="str">
        <f>IF(#REF!="","",IF(#REF!='Phieu YC'!$F$6,#REF!,""))</f>
        <v>#REF!</v>
      </c>
      <c r="C145" s="323" t="str">
        <f>IF(#REF!="","",IF(#REF!='Phieu YC'!$F$6,#REF!,""))</f>
        <v>#REF!</v>
      </c>
      <c r="D145" s="325" t="str">
        <f>IF(#REF!="","",IF(#REF!='Phieu YC'!$F$6,#REF!,""))</f>
        <v>#REF!</v>
      </c>
      <c r="E145" s="325"/>
      <c r="F145" s="317"/>
      <c r="G145" s="317"/>
      <c r="H145" s="317"/>
      <c r="I145" s="317"/>
      <c r="J145" s="317"/>
      <c r="K145" s="317"/>
      <c r="L145" s="317"/>
      <c r="M145" s="317"/>
      <c r="N145" s="317"/>
      <c r="O145" s="317"/>
      <c r="P145" s="317"/>
      <c r="Q145" s="317"/>
      <c r="R145" s="317"/>
      <c r="S145" s="317"/>
      <c r="T145" s="317"/>
      <c r="U145" s="317"/>
      <c r="V145" s="317"/>
      <c r="W145" s="306"/>
      <c r="X145" s="306"/>
      <c r="Y145" s="306"/>
      <c r="Z145" s="306"/>
    </row>
    <row r="146" ht="16.5" hidden="1" customHeight="1">
      <c r="A146" s="323" t="str">
        <f>IF(#REF!="","",IF(#REF!='Phieu YC'!$F$6,#REF!,""))</f>
        <v>#REF!</v>
      </c>
      <c r="B146" s="324" t="str">
        <f>IF(#REF!="","",IF(#REF!='Phieu YC'!$F$6,#REF!,""))</f>
        <v>#REF!</v>
      </c>
      <c r="C146" s="323" t="str">
        <f>IF(#REF!="","",IF(#REF!='Phieu YC'!$F$6,#REF!,""))</f>
        <v>#REF!</v>
      </c>
      <c r="D146" s="325" t="str">
        <f>IF(#REF!="","",IF(#REF!='Phieu YC'!$F$6,#REF!,""))</f>
        <v>#REF!</v>
      </c>
      <c r="E146" s="325"/>
      <c r="F146" s="317"/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317"/>
      <c r="U146" s="317"/>
      <c r="V146" s="317"/>
      <c r="W146" s="306"/>
      <c r="X146" s="306"/>
      <c r="Y146" s="306"/>
      <c r="Z146" s="306"/>
    </row>
    <row r="147" ht="16.5" hidden="1" customHeight="1">
      <c r="A147" s="323" t="str">
        <f>IF(#REF!="","",IF(#REF!='Phieu YC'!$F$6,#REF!,""))</f>
        <v>#REF!</v>
      </c>
      <c r="B147" s="324" t="str">
        <f>IF(#REF!="","",IF(#REF!='Phieu YC'!$F$6,#REF!,""))</f>
        <v>#REF!</v>
      </c>
      <c r="C147" s="323" t="str">
        <f>IF(#REF!="","",IF(#REF!='Phieu YC'!$F$6,#REF!,""))</f>
        <v>#REF!</v>
      </c>
      <c r="D147" s="325" t="str">
        <f>IF(#REF!="","",IF(#REF!='Phieu YC'!$F$6,#REF!,""))</f>
        <v>#REF!</v>
      </c>
      <c r="E147" s="325"/>
      <c r="F147" s="317"/>
      <c r="G147" s="317"/>
      <c r="H147" s="317"/>
      <c r="I147" s="317"/>
      <c r="J147" s="317"/>
      <c r="K147" s="317"/>
      <c r="L147" s="317"/>
      <c r="M147" s="317"/>
      <c r="N147" s="317"/>
      <c r="O147" s="317"/>
      <c r="P147" s="317"/>
      <c r="Q147" s="317"/>
      <c r="R147" s="317"/>
      <c r="S147" s="317"/>
      <c r="T147" s="317"/>
      <c r="U147" s="317"/>
      <c r="V147" s="317"/>
      <c r="W147" s="306"/>
      <c r="X147" s="306"/>
      <c r="Y147" s="306"/>
      <c r="Z147" s="306"/>
    </row>
    <row r="148" ht="16.5" hidden="1" customHeight="1">
      <c r="A148" s="323" t="str">
        <f>IF(#REF!="","",IF(#REF!='Phieu YC'!$F$6,#REF!,""))</f>
        <v>#REF!</v>
      </c>
      <c r="B148" s="324" t="str">
        <f>IF(#REF!="","",IF(#REF!='Phieu YC'!$F$6,#REF!,""))</f>
        <v>#REF!</v>
      </c>
      <c r="C148" s="323" t="str">
        <f>IF(#REF!="","",IF(#REF!='Phieu YC'!$F$6,#REF!,""))</f>
        <v>#REF!</v>
      </c>
      <c r="D148" s="325" t="str">
        <f>IF(#REF!="","",IF(#REF!='Phieu YC'!$F$6,#REF!,""))</f>
        <v>#REF!</v>
      </c>
      <c r="E148" s="325"/>
      <c r="F148" s="317"/>
      <c r="G148" s="317"/>
      <c r="H148" s="317"/>
      <c r="I148" s="317"/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06"/>
      <c r="X148" s="306"/>
      <c r="Y148" s="306"/>
      <c r="Z148" s="306"/>
    </row>
    <row r="149" ht="16.5" hidden="1" customHeight="1">
      <c r="A149" s="323" t="str">
        <f>IF(#REF!="","",IF(#REF!='Phieu YC'!$F$6,#REF!,""))</f>
        <v>#REF!</v>
      </c>
      <c r="B149" s="324" t="str">
        <f>IF(#REF!="","",IF(#REF!='Phieu YC'!$F$6,#REF!,""))</f>
        <v>#REF!</v>
      </c>
      <c r="C149" s="323" t="str">
        <f>IF(#REF!="","",IF(#REF!='Phieu YC'!$F$6,#REF!,""))</f>
        <v>#REF!</v>
      </c>
      <c r="D149" s="325" t="str">
        <f>IF(#REF!="","",IF(#REF!='Phieu YC'!$F$6,#REF!,""))</f>
        <v>#REF!</v>
      </c>
      <c r="E149" s="325"/>
      <c r="F149" s="317"/>
      <c r="G149" s="317"/>
      <c r="H149" s="317"/>
      <c r="I149" s="317"/>
      <c r="J149" s="317"/>
      <c r="K149" s="317"/>
      <c r="L149" s="317"/>
      <c r="M149" s="317"/>
      <c r="N149" s="317"/>
      <c r="O149" s="317"/>
      <c r="P149" s="317"/>
      <c r="Q149" s="317"/>
      <c r="R149" s="317"/>
      <c r="S149" s="317"/>
      <c r="T149" s="317"/>
      <c r="U149" s="317"/>
      <c r="V149" s="317"/>
      <c r="W149" s="306"/>
      <c r="X149" s="306"/>
      <c r="Y149" s="306"/>
      <c r="Z149" s="306"/>
    </row>
    <row r="150" ht="16.5" hidden="1" customHeight="1">
      <c r="A150" s="323" t="str">
        <f>IF(#REF!="","",IF(#REF!='Phieu YC'!$F$6,#REF!,""))</f>
        <v>#REF!</v>
      </c>
      <c r="B150" s="324" t="str">
        <f>IF(#REF!="","",IF(#REF!='Phieu YC'!$F$6,#REF!,""))</f>
        <v>#REF!</v>
      </c>
      <c r="C150" s="323" t="str">
        <f>IF(#REF!="","",IF(#REF!='Phieu YC'!$F$6,#REF!,""))</f>
        <v>#REF!</v>
      </c>
      <c r="D150" s="325" t="str">
        <f>IF(#REF!="","",IF(#REF!='Phieu YC'!$F$6,#REF!,""))</f>
        <v>#REF!</v>
      </c>
      <c r="E150" s="325"/>
      <c r="F150" s="317"/>
      <c r="G150" s="317"/>
      <c r="H150" s="317"/>
      <c r="I150" s="317"/>
      <c r="J150" s="317"/>
      <c r="K150" s="317"/>
      <c r="L150" s="317"/>
      <c r="M150" s="317"/>
      <c r="N150" s="317"/>
      <c r="O150" s="317"/>
      <c r="P150" s="317"/>
      <c r="Q150" s="317"/>
      <c r="R150" s="317"/>
      <c r="S150" s="317"/>
      <c r="T150" s="317"/>
      <c r="U150" s="317"/>
      <c r="V150" s="317"/>
      <c r="W150" s="306"/>
      <c r="X150" s="306"/>
      <c r="Y150" s="306"/>
      <c r="Z150" s="306"/>
    </row>
    <row r="151" ht="16.5" hidden="1" customHeight="1">
      <c r="A151" s="323" t="str">
        <f>IF(#REF!="","",IF(#REF!='Phieu YC'!$F$6,#REF!,""))</f>
        <v>#REF!</v>
      </c>
      <c r="B151" s="324" t="str">
        <f>IF(#REF!="","",IF(#REF!='Phieu YC'!$F$6,#REF!,""))</f>
        <v>#REF!</v>
      </c>
      <c r="C151" s="323" t="str">
        <f>IF(#REF!="","",IF(#REF!='Phieu YC'!$F$6,#REF!,""))</f>
        <v>#REF!</v>
      </c>
      <c r="D151" s="325" t="str">
        <f>IF(#REF!="","",IF(#REF!='Phieu YC'!$F$6,#REF!,""))</f>
        <v>#REF!</v>
      </c>
      <c r="E151" s="325"/>
      <c r="F151" s="317"/>
      <c r="G151" s="317"/>
      <c r="H151" s="317"/>
      <c r="I151" s="317"/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06"/>
      <c r="X151" s="306"/>
      <c r="Y151" s="306"/>
      <c r="Z151" s="306"/>
    </row>
    <row r="152" ht="16.5" hidden="1" customHeight="1">
      <c r="A152" s="323" t="str">
        <f>IF(#REF!="","",IF(#REF!='Phieu YC'!$F$6,#REF!,""))</f>
        <v>#REF!</v>
      </c>
      <c r="B152" s="324" t="str">
        <f>IF(#REF!="","",IF(#REF!='Phieu YC'!$F$6,#REF!,""))</f>
        <v>#REF!</v>
      </c>
      <c r="C152" s="323" t="str">
        <f>IF(#REF!="","",IF(#REF!='Phieu YC'!$F$6,#REF!,""))</f>
        <v>#REF!</v>
      </c>
      <c r="D152" s="325" t="str">
        <f>IF(#REF!="","",IF(#REF!='Phieu YC'!$F$6,#REF!,""))</f>
        <v>#REF!</v>
      </c>
      <c r="E152" s="325"/>
      <c r="F152" s="317"/>
      <c r="G152" s="317"/>
      <c r="H152" s="317"/>
      <c r="I152" s="317"/>
      <c r="J152" s="317"/>
      <c r="K152" s="317"/>
      <c r="L152" s="317"/>
      <c r="M152" s="317"/>
      <c r="N152" s="317"/>
      <c r="O152" s="317"/>
      <c r="P152" s="317"/>
      <c r="Q152" s="317"/>
      <c r="R152" s="317"/>
      <c r="S152" s="317"/>
      <c r="T152" s="317"/>
      <c r="U152" s="317"/>
      <c r="V152" s="317"/>
      <c r="W152" s="306"/>
      <c r="X152" s="306"/>
      <c r="Y152" s="306"/>
      <c r="Z152" s="306"/>
    </row>
    <row r="153" ht="16.5" hidden="1" customHeight="1">
      <c r="A153" s="323" t="str">
        <f>IF(#REF!="","",IF(#REF!='Phieu YC'!$F$6,#REF!,""))</f>
        <v>#REF!</v>
      </c>
      <c r="B153" s="324" t="str">
        <f>IF(#REF!="","",IF(#REF!='Phieu YC'!$F$6,#REF!,""))</f>
        <v>#REF!</v>
      </c>
      <c r="C153" s="323" t="str">
        <f>IF(#REF!="","",IF(#REF!='Phieu YC'!$F$6,#REF!,""))</f>
        <v>#REF!</v>
      </c>
      <c r="D153" s="325" t="str">
        <f>IF(#REF!="","",IF(#REF!='Phieu YC'!$F$6,#REF!,""))</f>
        <v>#REF!</v>
      </c>
      <c r="E153" s="325"/>
      <c r="F153" s="317"/>
      <c r="G153" s="317"/>
      <c r="H153" s="317"/>
      <c r="I153" s="317"/>
      <c r="J153" s="317"/>
      <c r="K153" s="317"/>
      <c r="L153" s="317"/>
      <c r="M153" s="317"/>
      <c r="N153" s="317"/>
      <c r="O153" s="317"/>
      <c r="P153" s="317"/>
      <c r="Q153" s="317"/>
      <c r="R153" s="317"/>
      <c r="S153" s="317"/>
      <c r="T153" s="317"/>
      <c r="U153" s="317"/>
      <c r="V153" s="317"/>
      <c r="W153" s="306"/>
      <c r="X153" s="306"/>
      <c r="Y153" s="306"/>
      <c r="Z153" s="306"/>
    </row>
    <row r="154" ht="16.5" hidden="1" customHeight="1">
      <c r="A154" s="323" t="str">
        <f>IF(#REF!="","",IF(#REF!='Phieu YC'!$F$6,#REF!,""))</f>
        <v>#REF!</v>
      </c>
      <c r="B154" s="324" t="str">
        <f>IF(#REF!="","",IF(#REF!='Phieu YC'!$F$6,#REF!,""))</f>
        <v>#REF!</v>
      </c>
      <c r="C154" s="323" t="str">
        <f>IF(#REF!="","",IF(#REF!='Phieu YC'!$F$6,#REF!,""))</f>
        <v>#REF!</v>
      </c>
      <c r="D154" s="325" t="str">
        <f>IF(#REF!="","",IF(#REF!='Phieu YC'!$F$6,#REF!,""))</f>
        <v>#REF!</v>
      </c>
      <c r="E154" s="325"/>
      <c r="F154" s="317"/>
      <c r="G154" s="317"/>
      <c r="H154" s="317"/>
      <c r="I154" s="317"/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06"/>
      <c r="X154" s="306"/>
      <c r="Y154" s="306"/>
      <c r="Z154" s="306"/>
    </row>
    <row r="155" ht="16.5" hidden="1" customHeight="1">
      <c r="A155" s="323" t="str">
        <f>IF(#REF!="","",IF(#REF!='Phieu YC'!$F$6,#REF!,""))</f>
        <v>#REF!</v>
      </c>
      <c r="B155" s="324" t="str">
        <f>IF(#REF!="","",IF(#REF!='Phieu YC'!$F$6,#REF!,""))</f>
        <v>#REF!</v>
      </c>
      <c r="C155" s="323" t="str">
        <f>IF(#REF!="","",IF(#REF!='Phieu YC'!$F$6,#REF!,""))</f>
        <v>#REF!</v>
      </c>
      <c r="D155" s="325" t="str">
        <f>IF(#REF!="","",IF(#REF!='Phieu YC'!$F$6,#REF!,""))</f>
        <v>#REF!</v>
      </c>
      <c r="E155" s="325"/>
      <c r="F155" s="317"/>
      <c r="G155" s="317"/>
      <c r="H155" s="317"/>
      <c r="I155" s="317"/>
      <c r="J155" s="317"/>
      <c r="K155" s="317"/>
      <c r="L155" s="317"/>
      <c r="M155" s="317"/>
      <c r="N155" s="317"/>
      <c r="O155" s="317"/>
      <c r="P155" s="317"/>
      <c r="Q155" s="317"/>
      <c r="R155" s="317"/>
      <c r="S155" s="317"/>
      <c r="T155" s="317"/>
      <c r="U155" s="317"/>
      <c r="V155" s="317"/>
      <c r="W155" s="306"/>
      <c r="X155" s="306"/>
      <c r="Y155" s="306"/>
      <c r="Z155" s="306"/>
    </row>
    <row r="156" ht="16.5" hidden="1" customHeight="1">
      <c r="A156" s="323" t="str">
        <f>IF(#REF!="","",IF(#REF!='Phieu YC'!$F$6,#REF!,""))</f>
        <v>#REF!</v>
      </c>
      <c r="B156" s="324" t="str">
        <f>IF(#REF!="","",IF(#REF!='Phieu YC'!$F$6,#REF!,""))</f>
        <v>#REF!</v>
      </c>
      <c r="C156" s="323" t="str">
        <f>IF(#REF!="","",IF(#REF!='Phieu YC'!$F$6,#REF!,""))</f>
        <v>#REF!</v>
      </c>
      <c r="D156" s="325" t="str">
        <f>IF(#REF!="","",IF(#REF!='Phieu YC'!$F$6,#REF!,""))</f>
        <v>#REF!</v>
      </c>
      <c r="E156" s="325"/>
      <c r="F156" s="317"/>
      <c r="G156" s="317"/>
      <c r="H156" s="317"/>
      <c r="I156" s="317"/>
      <c r="J156" s="317"/>
      <c r="K156" s="317"/>
      <c r="L156" s="317"/>
      <c r="M156" s="317"/>
      <c r="N156" s="317"/>
      <c r="O156" s="317"/>
      <c r="P156" s="317"/>
      <c r="Q156" s="317"/>
      <c r="R156" s="317"/>
      <c r="S156" s="317"/>
      <c r="T156" s="317"/>
      <c r="U156" s="317"/>
      <c r="V156" s="317"/>
      <c r="W156" s="306"/>
      <c r="X156" s="306"/>
      <c r="Y156" s="306"/>
      <c r="Z156" s="306"/>
    </row>
    <row r="157" ht="16.5" hidden="1" customHeight="1">
      <c r="A157" s="323" t="str">
        <f>IF(#REF!="","",IF(#REF!='Phieu YC'!$F$6,#REF!,""))</f>
        <v>#REF!</v>
      </c>
      <c r="B157" s="324" t="str">
        <f>IF(#REF!="","",IF(#REF!='Phieu YC'!$F$6,#REF!,""))</f>
        <v>#REF!</v>
      </c>
      <c r="C157" s="323" t="str">
        <f>IF(#REF!="","",IF(#REF!='Phieu YC'!$F$6,#REF!,""))</f>
        <v>#REF!</v>
      </c>
      <c r="D157" s="325" t="str">
        <f>IF(#REF!="","",IF(#REF!='Phieu YC'!$F$6,#REF!,""))</f>
        <v>#REF!</v>
      </c>
      <c r="E157" s="325"/>
      <c r="F157" s="317"/>
      <c r="G157" s="317"/>
      <c r="H157" s="317"/>
      <c r="I157" s="317"/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06"/>
      <c r="X157" s="306"/>
      <c r="Y157" s="306"/>
      <c r="Z157" s="306"/>
    </row>
    <row r="158" ht="16.5" hidden="1" customHeight="1">
      <c r="A158" s="323" t="str">
        <f>IF(#REF!="","",IF(#REF!='Phieu YC'!$F$6,#REF!,""))</f>
        <v>#REF!</v>
      </c>
      <c r="B158" s="324" t="str">
        <f>IF(#REF!="","",IF(#REF!='Phieu YC'!$F$6,#REF!,""))</f>
        <v>#REF!</v>
      </c>
      <c r="C158" s="323" t="str">
        <f>IF(#REF!="","",IF(#REF!='Phieu YC'!$F$6,#REF!,""))</f>
        <v>#REF!</v>
      </c>
      <c r="D158" s="325" t="str">
        <f>IF(#REF!="","",IF(#REF!='Phieu YC'!$F$6,#REF!,""))</f>
        <v>#REF!</v>
      </c>
      <c r="E158" s="325"/>
      <c r="F158" s="317"/>
      <c r="G158" s="317"/>
      <c r="H158" s="317"/>
      <c r="I158" s="317"/>
      <c r="J158" s="317"/>
      <c r="K158" s="317"/>
      <c r="L158" s="317"/>
      <c r="M158" s="317"/>
      <c r="N158" s="317"/>
      <c r="O158" s="317"/>
      <c r="P158" s="317"/>
      <c r="Q158" s="317"/>
      <c r="R158" s="317"/>
      <c r="S158" s="317"/>
      <c r="T158" s="317"/>
      <c r="U158" s="317"/>
      <c r="V158" s="317"/>
      <c r="W158" s="306"/>
      <c r="X158" s="306"/>
      <c r="Y158" s="306"/>
      <c r="Z158" s="306"/>
    </row>
    <row r="159" ht="16.5" hidden="1" customHeight="1">
      <c r="A159" s="323" t="str">
        <f>IF(#REF!="","",IF(#REF!='Phieu YC'!$F$6,#REF!,""))</f>
        <v>#REF!</v>
      </c>
      <c r="B159" s="324" t="str">
        <f>IF(#REF!="","",IF(#REF!='Phieu YC'!$F$6,#REF!,""))</f>
        <v>#REF!</v>
      </c>
      <c r="C159" s="323" t="str">
        <f>IF(#REF!="","",IF(#REF!='Phieu YC'!$F$6,#REF!,""))</f>
        <v>#REF!</v>
      </c>
      <c r="D159" s="325" t="str">
        <f>IF(#REF!="","",IF(#REF!='Phieu YC'!$F$6,#REF!,""))</f>
        <v>#REF!</v>
      </c>
      <c r="E159" s="325"/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06"/>
      <c r="X159" s="306"/>
      <c r="Y159" s="306"/>
      <c r="Z159" s="306"/>
    </row>
    <row r="160" ht="16.5" hidden="1" customHeight="1">
      <c r="A160" s="323" t="str">
        <f>IF(#REF!="","",IF(#REF!='Phieu YC'!$F$6,#REF!,""))</f>
        <v>#REF!</v>
      </c>
      <c r="B160" s="324" t="str">
        <f>IF(#REF!="","",IF(#REF!='Phieu YC'!$F$6,#REF!,""))</f>
        <v>#REF!</v>
      </c>
      <c r="C160" s="323" t="str">
        <f>IF(#REF!="","",IF(#REF!='Phieu YC'!$F$6,#REF!,""))</f>
        <v>#REF!</v>
      </c>
      <c r="D160" s="325" t="str">
        <f>IF(#REF!="","",IF(#REF!='Phieu YC'!$F$6,#REF!,""))</f>
        <v>#REF!</v>
      </c>
      <c r="E160" s="325"/>
      <c r="F160" s="317"/>
      <c r="G160" s="317"/>
      <c r="H160" s="317"/>
      <c r="I160" s="317"/>
      <c r="J160" s="317"/>
      <c r="K160" s="317"/>
      <c r="L160" s="317"/>
      <c r="M160" s="317"/>
      <c r="N160" s="317"/>
      <c r="O160" s="317"/>
      <c r="P160" s="317"/>
      <c r="Q160" s="317"/>
      <c r="R160" s="317"/>
      <c r="S160" s="317"/>
      <c r="T160" s="317"/>
      <c r="U160" s="317"/>
      <c r="V160" s="317"/>
      <c r="W160" s="306"/>
      <c r="X160" s="306"/>
      <c r="Y160" s="306"/>
      <c r="Z160" s="306"/>
    </row>
    <row r="161" ht="16.5" hidden="1" customHeight="1">
      <c r="A161" s="323" t="str">
        <f>IF(#REF!="","",IF(#REF!='Phieu YC'!$F$6,#REF!,""))</f>
        <v>#REF!</v>
      </c>
      <c r="B161" s="324" t="str">
        <f>IF(#REF!="","",IF(#REF!='Phieu YC'!$F$6,#REF!,""))</f>
        <v>#REF!</v>
      </c>
      <c r="C161" s="323" t="str">
        <f>IF(#REF!="","",IF(#REF!='Phieu YC'!$F$6,#REF!,""))</f>
        <v>#REF!</v>
      </c>
      <c r="D161" s="325" t="str">
        <f>IF(#REF!="","",IF(#REF!='Phieu YC'!$F$6,#REF!,""))</f>
        <v>#REF!</v>
      </c>
      <c r="E161" s="325"/>
      <c r="F161" s="317"/>
      <c r="G161" s="317"/>
      <c r="H161" s="317"/>
      <c r="I161" s="317"/>
      <c r="J161" s="317"/>
      <c r="K161" s="317"/>
      <c r="L161" s="317"/>
      <c r="M161" s="317"/>
      <c r="N161" s="317"/>
      <c r="O161" s="317"/>
      <c r="P161" s="317"/>
      <c r="Q161" s="317"/>
      <c r="R161" s="317"/>
      <c r="S161" s="317"/>
      <c r="T161" s="317"/>
      <c r="U161" s="317"/>
      <c r="V161" s="317"/>
      <c r="W161" s="306"/>
      <c r="X161" s="306"/>
      <c r="Y161" s="306"/>
      <c r="Z161" s="306"/>
    </row>
    <row r="162" ht="16.5" hidden="1" customHeight="1">
      <c r="A162" s="323" t="str">
        <f>IF(#REF!="","",IF(#REF!='Phieu YC'!$F$6,#REF!,""))</f>
        <v>#REF!</v>
      </c>
      <c r="B162" s="324" t="str">
        <f>IF(#REF!="","",IF(#REF!='Phieu YC'!$F$6,#REF!,""))</f>
        <v>#REF!</v>
      </c>
      <c r="C162" s="323" t="str">
        <f>IF(#REF!="","",IF(#REF!='Phieu YC'!$F$6,#REF!,""))</f>
        <v>#REF!</v>
      </c>
      <c r="D162" s="325" t="str">
        <f>IF(#REF!="","",IF(#REF!='Phieu YC'!$F$6,#REF!,""))</f>
        <v>#REF!</v>
      </c>
      <c r="E162" s="325"/>
      <c r="F162" s="317"/>
      <c r="G162" s="317"/>
      <c r="H162" s="317"/>
      <c r="I162" s="317"/>
      <c r="J162" s="317"/>
      <c r="K162" s="317"/>
      <c r="L162" s="317"/>
      <c r="M162" s="317"/>
      <c r="N162" s="317"/>
      <c r="O162" s="317"/>
      <c r="P162" s="317"/>
      <c r="Q162" s="317"/>
      <c r="R162" s="317"/>
      <c r="S162" s="317"/>
      <c r="T162" s="317"/>
      <c r="U162" s="317"/>
      <c r="V162" s="317"/>
      <c r="W162" s="306"/>
      <c r="X162" s="306"/>
      <c r="Y162" s="306"/>
      <c r="Z162" s="306"/>
    </row>
    <row r="163" ht="16.5" hidden="1" customHeight="1">
      <c r="A163" s="323" t="str">
        <f>IF(#REF!="","",IF(#REF!='Phieu YC'!$F$6,#REF!,""))</f>
        <v>#REF!</v>
      </c>
      <c r="B163" s="324" t="str">
        <f>IF(#REF!="","",IF(#REF!='Phieu YC'!$F$6,#REF!,""))</f>
        <v>#REF!</v>
      </c>
      <c r="C163" s="323" t="str">
        <f>IF(#REF!="","",IF(#REF!='Phieu YC'!$F$6,#REF!,""))</f>
        <v>#REF!</v>
      </c>
      <c r="D163" s="325" t="str">
        <f>IF(#REF!="","",IF(#REF!='Phieu YC'!$F$6,#REF!,""))</f>
        <v>#REF!</v>
      </c>
      <c r="E163" s="325"/>
      <c r="F163" s="317"/>
      <c r="G163" s="317"/>
      <c r="H163" s="317"/>
      <c r="I163" s="317"/>
      <c r="J163" s="317"/>
      <c r="K163" s="317"/>
      <c r="L163" s="317"/>
      <c r="M163" s="317"/>
      <c r="N163" s="317"/>
      <c r="O163" s="317"/>
      <c r="P163" s="317"/>
      <c r="Q163" s="317"/>
      <c r="R163" s="317"/>
      <c r="S163" s="317"/>
      <c r="T163" s="317"/>
      <c r="U163" s="317"/>
      <c r="V163" s="317"/>
      <c r="W163" s="306"/>
      <c r="X163" s="306"/>
      <c r="Y163" s="306"/>
      <c r="Z163" s="306"/>
    </row>
    <row r="164" ht="16.5" hidden="1" customHeight="1">
      <c r="A164" s="323" t="str">
        <f>IF(#REF!="","",IF(#REF!='Phieu YC'!$F$6,#REF!,""))</f>
        <v>#REF!</v>
      </c>
      <c r="B164" s="324" t="str">
        <f>IF(#REF!="","",IF(#REF!='Phieu YC'!$F$6,#REF!,""))</f>
        <v>#REF!</v>
      </c>
      <c r="C164" s="323" t="str">
        <f>IF(#REF!="","",IF(#REF!='Phieu YC'!$F$6,#REF!,""))</f>
        <v>#REF!</v>
      </c>
      <c r="D164" s="325" t="str">
        <f>IF(#REF!="","",IF(#REF!='Phieu YC'!$F$6,#REF!,""))</f>
        <v>#REF!</v>
      </c>
      <c r="E164" s="325"/>
      <c r="F164" s="317"/>
      <c r="G164" s="317"/>
      <c r="H164" s="317"/>
      <c r="I164" s="317"/>
      <c r="J164" s="317"/>
      <c r="K164" s="317"/>
      <c r="L164" s="317"/>
      <c r="M164" s="317"/>
      <c r="N164" s="317"/>
      <c r="O164" s="317"/>
      <c r="P164" s="317"/>
      <c r="Q164" s="317"/>
      <c r="R164" s="317"/>
      <c r="S164" s="317"/>
      <c r="T164" s="317"/>
      <c r="U164" s="317"/>
      <c r="V164" s="317"/>
      <c r="W164" s="306"/>
      <c r="X164" s="306"/>
      <c r="Y164" s="306"/>
      <c r="Z164" s="306"/>
    </row>
    <row r="165" ht="16.5" hidden="1" customHeight="1">
      <c r="A165" s="323" t="str">
        <f>IF(#REF!="","",IF(#REF!='Phieu YC'!$F$6,#REF!,""))</f>
        <v>#REF!</v>
      </c>
      <c r="B165" s="324" t="str">
        <f>IF(#REF!="","",IF(#REF!='Phieu YC'!$F$6,#REF!,""))</f>
        <v>#REF!</v>
      </c>
      <c r="C165" s="323" t="str">
        <f>IF(#REF!="","",IF(#REF!='Phieu YC'!$F$6,#REF!,""))</f>
        <v>#REF!</v>
      </c>
      <c r="D165" s="325" t="str">
        <f>IF(#REF!="","",IF(#REF!='Phieu YC'!$F$6,#REF!,""))</f>
        <v>#REF!</v>
      </c>
      <c r="E165" s="325"/>
      <c r="F165" s="317"/>
      <c r="G165" s="317"/>
      <c r="H165" s="317"/>
      <c r="I165" s="317"/>
      <c r="J165" s="317"/>
      <c r="K165" s="317"/>
      <c r="L165" s="317"/>
      <c r="M165" s="317"/>
      <c r="N165" s="317"/>
      <c r="O165" s="317"/>
      <c r="P165" s="317"/>
      <c r="Q165" s="317"/>
      <c r="R165" s="317"/>
      <c r="S165" s="317"/>
      <c r="T165" s="317"/>
      <c r="U165" s="317"/>
      <c r="V165" s="317"/>
      <c r="W165" s="306"/>
      <c r="X165" s="306"/>
      <c r="Y165" s="306"/>
      <c r="Z165" s="306"/>
    </row>
    <row r="166" ht="16.5" hidden="1" customHeight="1">
      <c r="A166" s="323" t="str">
        <f>IF(#REF!="","",IF(#REF!='Phieu YC'!$F$6,#REF!,""))</f>
        <v>#REF!</v>
      </c>
      <c r="B166" s="324" t="str">
        <f>IF(#REF!="","",IF(#REF!='Phieu YC'!$F$6,#REF!,""))</f>
        <v>#REF!</v>
      </c>
      <c r="C166" s="323" t="str">
        <f>IF(#REF!="","",IF(#REF!='Phieu YC'!$F$6,#REF!,""))</f>
        <v>#REF!</v>
      </c>
      <c r="D166" s="325" t="str">
        <f>IF(#REF!="","",IF(#REF!='Phieu YC'!$F$6,#REF!,""))</f>
        <v>#REF!</v>
      </c>
      <c r="E166" s="325"/>
      <c r="F166" s="317"/>
      <c r="G166" s="317"/>
      <c r="H166" s="317"/>
      <c r="I166" s="317"/>
      <c r="J166" s="317"/>
      <c r="K166" s="317"/>
      <c r="L166" s="317"/>
      <c r="M166" s="317"/>
      <c r="N166" s="317"/>
      <c r="O166" s="317"/>
      <c r="P166" s="317"/>
      <c r="Q166" s="317"/>
      <c r="R166" s="317"/>
      <c r="S166" s="317"/>
      <c r="T166" s="317"/>
      <c r="U166" s="317"/>
      <c r="V166" s="317"/>
      <c r="W166" s="306"/>
      <c r="X166" s="306"/>
      <c r="Y166" s="306"/>
      <c r="Z166" s="306"/>
    </row>
    <row r="167" ht="16.5" hidden="1" customHeight="1">
      <c r="A167" s="323" t="str">
        <f>IF(#REF!="","",IF(#REF!='Phieu YC'!$F$6,#REF!,""))</f>
        <v>#REF!</v>
      </c>
      <c r="B167" s="324" t="str">
        <f>IF(#REF!="","",IF(#REF!='Phieu YC'!$F$6,#REF!,""))</f>
        <v>#REF!</v>
      </c>
      <c r="C167" s="323" t="str">
        <f>IF(#REF!="","",IF(#REF!='Phieu YC'!$F$6,#REF!,""))</f>
        <v>#REF!</v>
      </c>
      <c r="D167" s="325" t="str">
        <f>IF(#REF!="","",IF(#REF!='Phieu YC'!$F$6,#REF!,""))</f>
        <v>#REF!</v>
      </c>
      <c r="E167" s="325"/>
      <c r="F167" s="317"/>
      <c r="G167" s="317"/>
      <c r="H167" s="317"/>
      <c r="I167" s="317"/>
      <c r="J167" s="317"/>
      <c r="K167" s="317"/>
      <c r="L167" s="317"/>
      <c r="M167" s="317"/>
      <c r="N167" s="317"/>
      <c r="O167" s="317"/>
      <c r="P167" s="317"/>
      <c r="Q167" s="317"/>
      <c r="R167" s="317"/>
      <c r="S167" s="317"/>
      <c r="T167" s="317"/>
      <c r="U167" s="317"/>
      <c r="V167" s="317"/>
      <c r="W167" s="306"/>
      <c r="X167" s="306"/>
      <c r="Y167" s="306"/>
      <c r="Z167" s="306"/>
    </row>
    <row r="168" ht="16.5" hidden="1" customHeight="1">
      <c r="A168" s="323" t="str">
        <f>IF(#REF!="","",IF(#REF!='Phieu YC'!$F$6,#REF!,""))</f>
        <v>#REF!</v>
      </c>
      <c r="B168" s="324" t="str">
        <f>IF(#REF!="","",IF(#REF!='Phieu YC'!$F$6,#REF!,""))</f>
        <v>#REF!</v>
      </c>
      <c r="C168" s="323" t="str">
        <f>IF(#REF!="","",IF(#REF!='Phieu YC'!$F$6,#REF!,""))</f>
        <v>#REF!</v>
      </c>
      <c r="D168" s="325" t="str">
        <f>IF(#REF!="","",IF(#REF!='Phieu YC'!$F$6,#REF!,""))</f>
        <v>#REF!</v>
      </c>
      <c r="E168" s="325"/>
      <c r="F168" s="317"/>
      <c r="G168" s="317"/>
      <c r="H168" s="317"/>
      <c r="I168" s="317"/>
      <c r="J168" s="317"/>
      <c r="K168" s="317"/>
      <c r="L168" s="317"/>
      <c r="M168" s="317"/>
      <c r="N168" s="317"/>
      <c r="O168" s="317"/>
      <c r="P168" s="317"/>
      <c r="Q168" s="317"/>
      <c r="R168" s="317"/>
      <c r="S168" s="317"/>
      <c r="T168" s="317"/>
      <c r="U168" s="317"/>
      <c r="V168" s="317"/>
      <c r="W168" s="306"/>
      <c r="X168" s="306"/>
      <c r="Y168" s="306"/>
      <c r="Z168" s="306"/>
    </row>
    <row r="169" ht="16.5" hidden="1" customHeight="1">
      <c r="A169" s="323" t="str">
        <f>IF(#REF!="","",IF(#REF!='Phieu YC'!$F$6,#REF!,""))</f>
        <v>#REF!</v>
      </c>
      <c r="B169" s="324" t="str">
        <f>IF(#REF!="","",IF(#REF!='Phieu YC'!$F$6,#REF!,""))</f>
        <v>#REF!</v>
      </c>
      <c r="C169" s="323" t="str">
        <f>IF(#REF!="","",IF(#REF!='Phieu YC'!$F$6,#REF!,""))</f>
        <v>#REF!</v>
      </c>
      <c r="D169" s="325" t="str">
        <f>IF(#REF!="","",IF(#REF!='Phieu YC'!$F$6,#REF!,""))</f>
        <v>#REF!</v>
      </c>
      <c r="E169" s="325"/>
      <c r="F169" s="317"/>
      <c r="G169" s="317"/>
      <c r="H169" s="317"/>
      <c r="I169" s="317"/>
      <c r="J169" s="317"/>
      <c r="K169" s="317"/>
      <c r="L169" s="317"/>
      <c r="M169" s="317"/>
      <c r="N169" s="317"/>
      <c r="O169" s="317"/>
      <c r="P169" s="317"/>
      <c r="Q169" s="317"/>
      <c r="R169" s="317"/>
      <c r="S169" s="317"/>
      <c r="T169" s="317"/>
      <c r="U169" s="317"/>
      <c r="V169" s="317"/>
      <c r="W169" s="306"/>
      <c r="X169" s="306"/>
      <c r="Y169" s="306"/>
      <c r="Z169" s="306"/>
    </row>
    <row r="170" ht="16.5" hidden="1" customHeight="1">
      <c r="A170" s="323" t="str">
        <f>IF(#REF!="","",IF(#REF!='Phieu YC'!$F$6,#REF!,""))</f>
        <v>#REF!</v>
      </c>
      <c r="B170" s="324" t="str">
        <f>IF(#REF!="","",IF(#REF!='Phieu YC'!$F$6,#REF!,""))</f>
        <v>#REF!</v>
      </c>
      <c r="C170" s="323" t="str">
        <f>IF(#REF!="","",IF(#REF!='Phieu YC'!$F$6,#REF!,""))</f>
        <v>#REF!</v>
      </c>
      <c r="D170" s="325" t="str">
        <f>IF(#REF!="","",IF(#REF!='Phieu YC'!$F$6,#REF!,""))</f>
        <v>#REF!</v>
      </c>
      <c r="E170" s="325"/>
      <c r="F170" s="317"/>
      <c r="G170" s="317"/>
      <c r="H170" s="317"/>
      <c r="I170" s="317"/>
      <c r="J170" s="317"/>
      <c r="K170" s="317"/>
      <c r="L170" s="317"/>
      <c r="M170" s="317"/>
      <c r="N170" s="317"/>
      <c r="O170" s="317"/>
      <c r="P170" s="317"/>
      <c r="Q170" s="317"/>
      <c r="R170" s="317"/>
      <c r="S170" s="317"/>
      <c r="T170" s="317"/>
      <c r="U170" s="317"/>
      <c r="V170" s="317"/>
      <c r="W170" s="306"/>
      <c r="X170" s="306"/>
      <c r="Y170" s="306"/>
      <c r="Z170" s="306"/>
    </row>
    <row r="171" ht="16.5" hidden="1" customHeight="1">
      <c r="A171" s="323" t="str">
        <f>IF(#REF!="","",IF(#REF!='Phieu YC'!$F$6,#REF!,""))</f>
        <v>#REF!</v>
      </c>
      <c r="B171" s="324" t="str">
        <f>IF(#REF!="","",IF(#REF!='Phieu YC'!$F$6,#REF!,""))</f>
        <v>#REF!</v>
      </c>
      <c r="C171" s="323" t="str">
        <f>IF(#REF!="","",IF(#REF!='Phieu YC'!$F$6,#REF!,""))</f>
        <v>#REF!</v>
      </c>
      <c r="D171" s="325" t="str">
        <f>IF(#REF!="","",IF(#REF!='Phieu YC'!$F$6,#REF!,""))</f>
        <v>#REF!</v>
      </c>
      <c r="E171" s="325"/>
      <c r="F171" s="317"/>
      <c r="G171" s="317"/>
      <c r="H171" s="317"/>
      <c r="I171" s="317"/>
      <c r="J171" s="317"/>
      <c r="K171" s="317"/>
      <c r="L171" s="317"/>
      <c r="M171" s="317"/>
      <c r="N171" s="317"/>
      <c r="O171" s="317"/>
      <c r="P171" s="317"/>
      <c r="Q171" s="317"/>
      <c r="R171" s="317"/>
      <c r="S171" s="317"/>
      <c r="T171" s="317"/>
      <c r="U171" s="317"/>
      <c r="V171" s="317"/>
      <c r="W171" s="306"/>
      <c r="X171" s="306"/>
      <c r="Y171" s="306"/>
      <c r="Z171" s="306"/>
    </row>
    <row r="172" ht="16.5" hidden="1" customHeight="1">
      <c r="A172" s="323" t="str">
        <f>IF(#REF!="","",IF(#REF!='Phieu YC'!$F$6,#REF!,""))</f>
        <v>#REF!</v>
      </c>
      <c r="B172" s="324" t="str">
        <f>IF(#REF!="","",IF(#REF!='Phieu YC'!$F$6,#REF!,""))</f>
        <v>#REF!</v>
      </c>
      <c r="C172" s="323" t="str">
        <f>IF(#REF!="","",IF(#REF!='Phieu YC'!$F$6,#REF!,""))</f>
        <v>#REF!</v>
      </c>
      <c r="D172" s="325" t="str">
        <f>IF(#REF!="","",IF(#REF!='Phieu YC'!$F$6,#REF!,""))</f>
        <v>#REF!</v>
      </c>
      <c r="E172" s="325"/>
      <c r="F172" s="317"/>
      <c r="G172" s="317"/>
      <c r="H172" s="317"/>
      <c r="I172" s="317"/>
      <c r="J172" s="317"/>
      <c r="K172" s="317"/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317"/>
      <c r="W172" s="306"/>
      <c r="X172" s="306"/>
      <c r="Y172" s="306"/>
      <c r="Z172" s="306"/>
    </row>
    <row r="173" ht="16.5" hidden="1" customHeight="1">
      <c r="A173" s="323" t="str">
        <f>IF(#REF!="","",IF(#REF!='Phieu YC'!$F$6,#REF!,""))</f>
        <v>#REF!</v>
      </c>
      <c r="B173" s="324" t="str">
        <f>IF(#REF!="","",IF(#REF!='Phieu YC'!$F$6,#REF!,""))</f>
        <v>#REF!</v>
      </c>
      <c r="C173" s="323" t="str">
        <f>IF(#REF!="","",IF(#REF!='Phieu YC'!$F$6,#REF!,""))</f>
        <v>#REF!</v>
      </c>
      <c r="D173" s="325" t="str">
        <f>IF(#REF!="","",IF(#REF!='Phieu YC'!$F$6,#REF!,""))</f>
        <v>#REF!</v>
      </c>
      <c r="E173" s="325"/>
      <c r="F173" s="317"/>
      <c r="G173" s="317"/>
      <c r="H173" s="317"/>
      <c r="I173" s="317"/>
      <c r="J173" s="317"/>
      <c r="K173" s="317"/>
      <c r="L173" s="317"/>
      <c r="M173" s="317"/>
      <c r="N173" s="317"/>
      <c r="O173" s="317"/>
      <c r="P173" s="317"/>
      <c r="Q173" s="317"/>
      <c r="R173" s="317"/>
      <c r="S173" s="317"/>
      <c r="T173" s="317"/>
      <c r="U173" s="317"/>
      <c r="V173" s="317"/>
      <c r="W173" s="306"/>
      <c r="X173" s="306"/>
      <c r="Y173" s="306"/>
      <c r="Z173" s="306"/>
    </row>
    <row r="174" ht="16.5" hidden="1" customHeight="1">
      <c r="A174" s="323" t="str">
        <f>IF(#REF!="","",IF(#REF!='Phieu YC'!$F$6,#REF!,""))</f>
        <v>#REF!</v>
      </c>
      <c r="B174" s="324" t="str">
        <f>IF(#REF!="","",IF(#REF!='Phieu YC'!$F$6,#REF!,""))</f>
        <v>#REF!</v>
      </c>
      <c r="C174" s="323" t="str">
        <f>IF(#REF!="","",IF(#REF!='Phieu YC'!$F$6,#REF!,""))</f>
        <v>#REF!</v>
      </c>
      <c r="D174" s="325" t="str">
        <f>IF(#REF!="","",IF(#REF!='Phieu YC'!$F$6,#REF!,""))</f>
        <v>#REF!</v>
      </c>
      <c r="E174" s="325"/>
      <c r="F174" s="317"/>
      <c r="G174" s="317"/>
      <c r="H174" s="317"/>
      <c r="I174" s="317"/>
      <c r="J174" s="317"/>
      <c r="K174" s="317"/>
      <c r="L174" s="317"/>
      <c r="M174" s="317"/>
      <c r="N174" s="317"/>
      <c r="O174" s="317"/>
      <c r="P174" s="317"/>
      <c r="Q174" s="317"/>
      <c r="R174" s="317"/>
      <c r="S174" s="317"/>
      <c r="T174" s="317"/>
      <c r="U174" s="317"/>
      <c r="V174" s="317"/>
      <c r="W174" s="306"/>
      <c r="X174" s="306"/>
      <c r="Y174" s="306"/>
      <c r="Z174" s="306"/>
    </row>
    <row r="175" ht="16.5" hidden="1" customHeight="1">
      <c r="A175" s="323" t="str">
        <f>IF(#REF!="","",IF(#REF!='Phieu YC'!$F$6,#REF!,""))</f>
        <v>#REF!</v>
      </c>
      <c r="B175" s="324" t="str">
        <f>IF(#REF!="","",IF(#REF!='Phieu YC'!$F$6,#REF!,""))</f>
        <v>#REF!</v>
      </c>
      <c r="C175" s="323" t="str">
        <f>IF(#REF!="","",IF(#REF!='Phieu YC'!$F$6,#REF!,""))</f>
        <v>#REF!</v>
      </c>
      <c r="D175" s="325" t="str">
        <f>IF(#REF!="","",IF(#REF!='Phieu YC'!$F$6,#REF!,""))</f>
        <v>#REF!</v>
      </c>
      <c r="E175" s="325"/>
      <c r="F175" s="317"/>
      <c r="G175" s="317"/>
      <c r="H175" s="317"/>
      <c r="I175" s="317"/>
      <c r="J175" s="317"/>
      <c r="K175" s="317"/>
      <c r="L175" s="317"/>
      <c r="M175" s="317"/>
      <c r="N175" s="317"/>
      <c r="O175" s="317"/>
      <c r="P175" s="317"/>
      <c r="Q175" s="317"/>
      <c r="R175" s="317"/>
      <c r="S175" s="317"/>
      <c r="T175" s="317"/>
      <c r="U175" s="317"/>
      <c r="V175" s="317"/>
      <c r="W175" s="306"/>
      <c r="X175" s="306"/>
      <c r="Y175" s="306"/>
      <c r="Z175" s="306"/>
    </row>
    <row r="176" ht="16.5" hidden="1" customHeight="1">
      <c r="A176" s="323" t="str">
        <f>IF(#REF!="","",IF(#REF!='Phieu YC'!$F$6,#REF!,""))</f>
        <v>#REF!</v>
      </c>
      <c r="B176" s="324" t="str">
        <f>IF(#REF!="","",IF(#REF!='Phieu YC'!$F$6,#REF!,""))</f>
        <v>#REF!</v>
      </c>
      <c r="C176" s="323" t="str">
        <f>IF(#REF!="","",IF(#REF!='Phieu YC'!$F$6,#REF!,""))</f>
        <v>#REF!</v>
      </c>
      <c r="D176" s="325" t="str">
        <f>IF(#REF!="","",IF(#REF!='Phieu YC'!$F$6,#REF!,""))</f>
        <v>#REF!</v>
      </c>
      <c r="E176" s="325"/>
      <c r="F176" s="317"/>
      <c r="G176" s="317"/>
      <c r="H176" s="317"/>
      <c r="I176" s="317"/>
      <c r="J176" s="317"/>
      <c r="K176" s="317"/>
      <c r="L176" s="317"/>
      <c r="M176" s="317"/>
      <c r="N176" s="317"/>
      <c r="O176" s="317"/>
      <c r="P176" s="317"/>
      <c r="Q176" s="317"/>
      <c r="R176" s="317"/>
      <c r="S176" s="317"/>
      <c r="T176" s="317"/>
      <c r="U176" s="317"/>
      <c r="V176" s="317"/>
      <c r="W176" s="306"/>
      <c r="X176" s="306"/>
      <c r="Y176" s="306"/>
      <c r="Z176" s="306"/>
    </row>
    <row r="177" ht="16.5" hidden="1" customHeight="1">
      <c r="A177" s="323" t="str">
        <f>IF(#REF!="","",IF(#REF!='Phieu YC'!$F$6,#REF!,""))</f>
        <v>#REF!</v>
      </c>
      <c r="B177" s="324" t="str">
        <f>IF(#REF!="","",IF(#REF!='Phieu YC'!$F$6,#REF!,""))</f>
        <v>#REF!</v>
      </c>
      <c r="C177" s="323" t="str">
        <f>IF(#REF!="","",IF(#REF!='Phieu YC'!$F$6,#REF!,""))</f>
        <v>#REF!</v>
      </c>
      <c r="D177" s="325" t="str">
        <f>IF(#REF!="","",IF(#REF!='Phieu YC'!$F$6,#REF!,""))</f>
        <v>#REF!</v>
      </c>
      <c r="E177" s="325"/>
      <c r="F177" s="317"/>
      <c r="G177" s="317"/>
      <c r="H177" s="317"/>
      <c r="I177" s="317"/>
      <c r="J177" s="317"/>
      <c r="K177" s="317"/>
      <c r="L177" s="317"/>
      <c r="M177" s="317"/>
      <c r="N177" s="317"/>
      <c r="O177" s="317"/>
      <c r="P177" s="317"/>
      <c r="Q177" s="317"/>
      <c r="R177" s="317"/>
      <c r="S177" s="317"/>
      <c r="T177" s="317"/>
      <c r="U177" s="317"/>
      <c r="V177" s="317"/>
      <c r="W177" s="306"/>
      <c r="X177" s="306"/>
      <c r="Y177" s="306"/>
      <c r="Z177" s="306"/>
    </row>
    <row r="178" ht="16.5" hidden="1" customHeight="1">
      <c r="A178" s="323" t="str">
        <f>IF(#REF!="","",IF(#REF!='Phieu YC'!$F$6,#REF!,""))</f>
        <v>#REF!</v>
      </c>
      <c r="B178" s="324" t="str">
        <f>IF(#REF!="","",IF(#REF!='Phieu YC'!$F$6,#REF!,""))</f>
        <v>#REF!</v>
      </c>
      <c r="C178" s="323" t="str">
        <f>IF(#REF!="","",IF(#REF!='Phieu YC'!$F$6,#REF!,""))</f>
        <v>#REF!</v>
      </c>
      <c r="D178" s="325" t="str">
        <f>IF(#REF!="","",IF(#REF!='Phieu YC'!$F$6,#REF!,""))</f>
        <v>#REF!</v>
      </c>
      <c r="E178" s="325"/>
      <c r="F178" s="317"/>
      <c r="G178" s="317"/>
      <c r="H178" s="317"/>
      <c r="I178" s="317"/>
      <c r="J178" s="317"/>
      <c r="K178" s="317"/>
      <c r="L178" s="317"/>
      <c r="M178" s="317"/>
      <c r="N178" s="317"/>
      <c r="O178" s="317"/>
      <c r="P178" s="317"/>
      <c r="Q178" s="317"/>
      <c r="R178" s="317"/>
      <c r="S178" s="317"/>
      <c r="T178" s="317"/>
      <c r="U178" s="317"/>
      <c r="V178" s="317"/>
      <c r="W178" s="306"/>
      <c r="X178" s="306"/>
      <c r="Y178" s="306"/>
      <c r="Z178" s="306"/>
    </row>
    <row r="179" ht="16.5" hidden="1" customHeight="1">
      <c r="A179" s="323" t="str">
        <f>IF(#REF!="","",IF(#REF!='Phieu YC'!$F$6,#REF!,""))</f>
        <v>#REF!</v>
      </c>
      <c r="B179" s="324" t="str">
        <f>IF(#REF!="","",IF(#REF!='Phieu YC'!$F$6,#REF!,""))</f>
        <v>#REF!</v>
      </c>
      <c r="C179" s="323" t="str">
        <f>IF(#REF!="","",IF(#REF!='Phieu YC'!$F$6,#REF!,""))</f>
        <v>#REF!</v>
      </c>
      <c r="D179" s="325" t="str">
        <f>IF(#REF!="","",IF(#REF!='Phieu YC'!$F$6,#REF!,""))</f>
        <v>#REF!</v>
      </c>
      <c r="E179" s="325"/>
      <c r="F179" s="317"/>
      <c r="G179" s="317"/>
      <c r="H179" s="317"/>
      <c r="I179" s="317"/>
      <c r="J179" s="317"/>
      <c r="K179" s="317"/>
      <c r="L179" s="317"/>
      <c r="M179" s="317"/>
      <c r="N179" s="317"/>
      <c r="O179" s="317"/>
      <c r="P179" s="317"/>
      <c r="Q179" s="317"/>
      <c r="R179" s="317"/>
      <c r="S179" s="317"/>
      <c r="T179" s="317"/>
      <c r="U179" s="317"/>
      <c r="V179" s="317"/>
      <c r="W179" s="306"/>
      <c r="X179" s="306"/>
      <c r="Y179" s="306"/>
      <c r="Z179" s="306"/>
    </row>
    <row r="180" ht="16.5" hidden="1" customHeight="1">
      <c r="A180" s="323" t="str">
        <f>IF(#REF!="","",IF(#REF!='Phieu YC'!$F$6,#REF!,""))</f>
        <v>#REF!</v>
      </c>
      <c r="B180" s="324" t="str">
        <f>IF(#REF!="","",IF(#REF!='Phieu YC'!$F$6,#REF!,""))</f>
        <v>#REF!</v>
      </c>
      <c r="C180" s="323" t="str">
        <f>IF(#REF!="","",IF(#REF!='Phieu YC'!$F$6,#REF!,""))</f>
        <v>#REF!</v>
      </c>
      <c r="D180" s="325" t="str">
        <f>IF(#REF!="","",IF(#REF!='Phieu YC'!$F$6,#REF!,""))</f>
        <v>#REF!</v>
      </c>
      <c r="E180" s="325"/>
      <c r="F180" s="317"/>
      <c r="G180" s="317"/>
      <c r="H180" s="317"/>
      <c r="I180" s="317"/>
      <c r="J180" s="317"/>
      <c r="K180" s="317"/>
      <c r="L180" s="317"/>
      <c r="M180" s="317"/>
      <c r="N180" s="317"/>
      <c r="O180" s="317"/>
      <c r="P180" s="317"/>
      <c r="Q180" s="317"/>
      <c r="R180" s="317"/>
      <c r="S180" s="317"/>
      <c r="T180" s="317"/>
      <c r="U180" s="317"/>
      <c r="V180" s="317"/>
      <c r="W180" s="306"/>
      <c r="X180" s="306"/>
      <c r="Y180" s="306"/>
      <c r="Z180" s="306"/>
    </row>
    <row r="181" ht="16.5" hidden="1" customHeight="1">
      <c r="A181" s="323" t="str">
        <f>IF(#REF!="","",IF(#REF!='Phieu YC'!$F$6,#REF!,""))</f>
        <v>#REF!</v>
      </c>
      <c r="B181" s="324" t="str">
        <f>IF(#REF!="","",IF(#REF!='Phieu YC'!$F$6,#REF!,""))</f>
        <v>#REF!</v>
      </c>
      <c r="C181" s="323" t="str">
        <f>IF(#REF!="","",IF(#REF!='Phieu YC'!$F$6,#REF!,""))</f>
        <v>#REF!</v>
      </c>
      <c r="D181" s="325" t="str">
        <f>IF(#REF!="","",IF(#REF!='Phieu YC'!$F$6,#REF!,""))</f>
        <v>#REF!</v>
      </c>
      <c r="E181" s="325"/>
      <c r="F181" s="317"/>
      <c r="G181" s="317"/>
      <c r="H181" s="317"/>
      <c r="I181" s="317"/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06"/>
      <c r="X181" s="306"/>
      <c r="Y181" s="306"/>
      <c r="Z181" s="306"/>
    </row>
    <row r="182" ht="16.5" hidden="1" customHeight="1">
      <c r="A182" s="323" t="str">
        <f>IF(#REF!="","",IF(#REF!='Phieu YC'!$F$6,#REF!,""))</f>
        <v>#REF!</v>
      </c>
      <c r="B182" s="324" t="str">
        <f>IF(#REF!="","",IF(#REF!='Phieu YC'!$F$6,#REF!,""))</f>
        <v>#REF!</v>
      </c>
      <c r="C182" s="323" t="str">
        <f>IF(#REF!="","",IF(#REF!='Phieu YC'!$F$6,#REF!,""))</f>
        <v>#REF!</v>
      </c>
      <c r="D182" s="325" t="str">
        <f>IF(#REF!="","",IF(#REF!='Phieu YC'!$F$6,#REF!,""))</f>
        <v>#REF!</v>
      </c>
      <c r="E182" s="325"/>
      <c r="F182" s="317"/>
      <c r="G182" s="317"/>
      <c r="H182" s="317"/>
      <c r="I182" s="317"/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06"/>
      <c r="X182" s="306"/>
      <c r="Y182" s="306"/>
      <c r="Z182" s="306"/>
    </row>
    <row r="183" ht="16.5" hidden="1" customHeight="1">
      <c r="A183" s="323" t="str">
        <f>IF(#REF!="","",IF(#REF!='Phieu YC'!$F$6,#REF!,""))</f>
        <v>#REF!</v>
      </c>
      <c r="B183" s="324" t="str">
        <f>IF(#REF!="","",IF(#REF!='Phieu YC'!$F$6,#REF!,""))</f>
        <v>#REF!</v>
      </c>
      <c r="C183" s="323" t="str">
        <f>IF(#REF!="","",IF(#REF!='Phieu YC'!$F$6,#REF!,""))</f>
        <v>#REF!</v>
      </c>
      <c r="D183" s="325" t="str">
        <f>IF(#REF!="","",IF(#REF!='Phieu YC'!$F$6,#REF!,""))</f>
        <v>#REF!</v>
      </c>
      <c r="E183" s="325"/>
      <c r="F183" s="317"/>
      <c r="G183" s="317"/>
      <c r="H183" s="317"/>
      <c r="I183" s="317"/>
      <c r="J183" s="317"/>
      <c r="K183" s="317"/>
      <c r="L183" s="317"/>
      <c r="M183" s="317"/>
      <c r="N183" s="317"/>
      <c r="O183" s="317"/>
      <c r="P183" s="317"/>
      <c r="Q183" s="317"/>
      <c r="R183" s="317"/>
      <c r="S183" s="317"/>
      <c r="T183" s="317"/>
      <c r="U183" s="317"/>
      <c r="V183" s="317"/>
      <c r="W183" s="306"/>
      <c r="X183" s="306"/>
      <c r="Y183" s="306"/>
      <c r="Z183" s="306"/>
    </row>
    <row r="184" ht="16.5" hidden="1" customHeight="1">
      <c r="A184" s="323" t="str">
        <f>IF(#REF!="","",IF(#REF!='Phieu YC'!$F$6,#REF!,""))</f>
        <v>#REF!</v>
      </c>
      <c r="B184" s="324" t="str">
        <f>IF(#REF!="","",IF(#REF!='Phieu YC'!$F$6,#REF!,""))</f>
        <v>#REF!</v>
      </c>
      <c r="C184" s="323" t="str">
        <f>IF(#REF!="","",IF(#REF!='Phieu YC'!$F$6,#REF!,""))</f>
        <v>#REF!</v>
      </c>
      <c r="D184" s="325" t="str">
        <f>IF(#REF!="","",IF(#REF!='Phieu YC'!$F$6,#REF!,""))</f>
        <v>#REF!</v>
      </c>
      <c r="E184" s="325"/>
      <c r="F184" s="317"/>
      <c r="G184" s="317"/>
      <c r="H184" s="317"/>
      <c r="I184" s="317"/>
      <c r="J184" s="317"/>
      <c r="K184" s="317"/>
      <c r="L184" s="317"/>
      <c r="M184" s="317"/>
      <c r="N184" s="317"/>
      <c r="O184" s="317"/>
      <c r="P184" s="317"/>
      <c r="Q184" s="317"/>
      <c r="R184" s="317"/>
      <c r="S184" s="317"/>
      <c r="T184" s="317"/>
      <c r="U184" s="317"/>
      <c r="V184" s="317"/>
      <c r="W184" s="306"/>
      <c r="X184" s="306"/>
      <c r="Y184" s="306"/>
      <c r="Z184" s="306"/>
    </row>
    <row r="185" ht="16.5" hidden="1" customHeight="1">
      <c r="A185" s="323" t="str">
        <f>IF(#REF!="","",IF(#REF!='Phieu YC'!$F$6,#REF!,""))</f>
        <v>#REF!</v>
      </c>
      <c r="B185" s="324" t="str">
        <f>IF(#REF!="","",IF(#REF!='Phieu YC'!$F$6,#REF!,""))</f>
        <v>#REF!</v>
      </c>
      <c r="C185" s="323" t="str">
        <f>IF(#REF!="","",IF(#REF!='Phieu YC'!$F$6,#REF!,""))</f>
        <v>#REF!</v>
      </c>
      <c r="D185" s="325" t="str">
        <f>IF(#REF!="","",IF(#REF!='Phieu YC'!$F$6,#REF!,""))</f>
        <v>#REF!</v>
      </c>
      <c r="E185" s="325"/>
      <c r="F185" s="317"/>
      <c r="G185" s="317"/>
      <c r="H185" s="317"/>
      <c r="I185" s="317"/>
      <c r="J185" s="317"/>
      <c r="K185" s="317"/>
      <c r="L185" s="317"/>
      <c r="M185" s="317"/>
      <c r="N185" s="317"/>
      <c r="O185" s="317"/>
      <c r="P185" s="317"/>
      <c r="Q185" s="317"/>
      <c r="R185" s="317"/>
      <c r="S185" s="317"/>
      <c r="T185" s="317"/>
      <c r="U185" s="317"/>
      <c r="V185" s="317"/>
      <c r="W185" s="306"/>
      <c r="X185" s="306"/>
      <c r="Y185" s="306"/>
      <c r="Z185" s="306"/>
    </row>
    <row r="186" ht="16.5" hidden="1" customHeight="1">
      <c r="A186" s="323" t="str">
        <f>IF(#REF!="","",IF(#REF!='Phieu YC'!$F$6,#REF!,""))</f>
        <v>#REF!</v>
      </c>
      <c r="B186" s="324" t="str">
        <f>IF(#REF!="","",IF(#REF!='Phieu YC'!$F$6,#REF!,""))</f>
        <v>#REF!</v>
      </c>
      <c r="C186" s="323" t="str">
        <f>IF(#REF!="","",IF(#REF!='Phieu YC'!$F$6,#REF!,""))</f>
        <v>#REF!</v>
      </c>
      <c r="D186" s="325" t="str">
        <f>IF(#REF!="","",IF(#REF!='Phieu YC'!$F$6,#REF!,""))</f>
        <v>#REF!</v>
      </c>
      <c r="E186" s="325"/>
      <c r="F186" s="317"/>
      <c r="G186" s="317"/>
      <c r="H186" s="317"/>
      <c r="I186" s="317"/>
      <c r="J186" s="317"/>
      <c r="K186" s="317"/>
      <c r="L186" s="317"/>
      <c r="M186" s="317"/>
      <c r="N186" s="317"/>
      <c r="O186" s="317"/>
      <c r="P186" s="317"/>
      <c r="Q186" s="317"/>
      <c r="R186" s="317"/>
      <c r="S186" s="317"/>
      <c r="T186" s="317"/>
      <c r="U186" s="317"/>
      <c r="V186" s="317"/>
      <c r="W186" s="306"/>
      <c r="X186" s="306"/>
      <c r="Y186" s="306"/>
      <c r="Z186" s="306"/>
    </row>
    <row r="187" ht="16.5" hidden="1" customHeight="1">
      <c r="A187" s="323" t="str">
        <f>IF(#REF!="","",IF(#REF!='Phieu YC'!$F$6,#REF!,""))</f>
        <v>#REF!</v>
      </c>
      <c r="B187" s="324" t="str">
        <f>IF(#REF!="","",IF(#REF!='Phieu YC'!$F$6,#REF!,""))</f>
        <v>#REF!</v>
      </c>
      <c r="C187" s="323" t="str">
        <f>IF(#REF!="","",IF(#REF!='Phieu YC'!$F$6,#REF!,""))</f>
        <v>#REF!</v>
      </c>
      <c r="D187" s="325" t="str">
        <f>IF(#REF!="","",IF(#REF!='Phieu YC'!$F$6,#REF!,""))</f>
        <v>#REF!</v>
      </c>
      <c r="E187" s="325"/>
      <c r="F187" s="317"/>
      <c r="G187" s="317"/>
      <c r="H187" s="317"/>
      <c r="I187" s="317"/>
      <c r="J187" s="317"/>
      <c r="K187" s="317"/>
      <c r="L187" s="317"/>
      <c r="M187" s="317"/>
      <c r="N187" s="317"/>
      <c r="O187" s="317"/>
      <c r="P187" s="317"/>
      <c r="Q187" s="317"/>
      <c r="R187" s="317"/>
      <c r="S187" s="317"/>
      <c r="T187" s="317"/>
      <c r="U187" s="317"/>
      <c r="V187" s="317"/>
      <c r="W187" s="306"/>
      <c r="X187" s="306"/>
      <c r="Y187" s="306"/>
      <c r="Z187" s="306"/>
    </row>
    <row r="188" ht="16.5" hidden="1" customHeight="1">
      <c r="A188" s="323" t="str">
        <f>IF(#REF!="","",IF(#REF!='Phieu YC'!$F$6,#REF!,""))</f>
        <v>#REF!</v>
      </c>
      <c r="B188" s="324" t="str">
        <f>IF(#REF!="","",IF(#REF!='Phieu YC'!$F$6,#REF!,""))</f>
        <v>#REF!</v>
      </c>
      <c r="C188" s="323" t="str">
        <f>IF(#REF!="","",IF(#REF!='Phieu YC'!$F$6,#REF!,""))</f>
        <v>#REF!</v>
      </c>
      <c r="D188" s="325" t="str">
        <f>IF(#REF!="","",IF(#REF!='Phieu YC'!$F$6,#REF!,""))</f>
        <v>#REF!</v>
      </c>
      <c r="E188" s="325"/>
      <c r="F188" s="317"/>
      <c r="G188" s="317"/>
      <c r="H188" s="317"/>
      <c r="I188" s="317"/>
      <c r="J188" s="317"/>
      <c r="K188" s="317"/>
      <c r="L188" s="317"/>
      <c r="M188" s="317"/>
      <c r="N188" s="317"/>
      <c r="O188" s="317"/>
      <c r="P188" s="317"/>
      <c r="Q188" s="317"/>
      <c r="R188" s="317"/>
      <c r="S188" s="317"/>
      <c r="T188" s="317"/>
      <c r="U188" s="317"/>
      <c r="V188" s="317"/>
      <c r="W188" s="306"/>
      <c r="X188" s="306"/>
      <c r="Y188" s="306"/>
      <c r="Z188" s="306"/>
    </row>
    <row r="189" ht="16.5" hidden="1" customHeight="1">
      <c r="A189" s="323" t="str">
        <f>IF(#REF!="","",IF(#REF!='Phieu YC'!$F$6,#REF!,""))</f>
        <v>#REF!</v>
      </c>
      <c r="B189" s="324" t="str">
        <f>IF(#REF!="","",IF(#REF!='Phieu YC'!$F$6,#REF!,""))</f>
        <v>#REF!</v>
      </c>
      <c r="C189" s="323" t="str">
        <f>IF(#REF!="","",IF(#REF!='Phieu YC'!$F$6,#REF!,""))</f>
        <v>#REF!</v>
      </c>
      <c r="D189" s="325" t="str">
        <f>IF(#REF!="","",IF(#REF!='Phieu YC'!$F$6,#REF!,""))</f>
        <v>#REF!</v>
      </c>
      <c r="E189" s="325"/>
      <c r="F189" s="317"/>
      <c r="G189" s="317"/>
      <c r="H189" s="317"/>
      <c r="I189" s="317"/>
      <c r="J189" s="317"/>
      <c r="K189" s="317"/>
      <c r="L189" s="317"/>
      <c r="M189" s="317"/>
      <c r="N189" s="317"/>
      <c r="O189" s="317"/>
      <c r="P189" s="317"/>
      <c r="Q189" s="317"/>
      <c r="R189" s="317"/>
      <c r="S189" s="317"/>
      <c r="T189" s="317"/>
      <c r="U189" s="317"/>
      <c r="V189" s="317"/>
      <c r="W189" s="306"/>
      <c r="X189" s="306"/>
      <c r="Y189" s="306"/>
      <c r="Z189" s="306"/>
    </row>
    <row r="190" ht="16.5" hidden="1" customHeight="1">
      <c r="A190" s="323" t="str">
        <f>IF(#REF!="","",IF(#REF!='Phieu YC'!$F$6,#REF!,""))</f>
        <v>#REF!</v>
      </c>
      <c r="B190" s="324" t="str">
        <f>IF(#REF!="","",IF(#REF!='Phieu YC'!$F$6,#REF!,""))</f>
        <v>#REF!</v>
      </c>
      <c r="C190" s="323" t="str">
        <f>IF(#REF!="","",IF(#REF!='Phieu YC'!$F$6,#REF!,""))</f>
        <v>#REF!</v>
      </c>
      <c r="D190" s="325" t="str">
        <f>IF(#REF!="","",IF(#REF!='Phieu YC'!$F$6,#REF!,""))</f>
        <v>#REF!</v>
      </c>
      <c r="E190" s="325"/>
      <c r="F190" s="317"/>
      <c r="G190" s="317"/>
      <c r="H190" s="317"/>
      <c r="I190" s="317"/>
      <c r="J190" s="317"/>
      <c r="K190" s="317"/>
      <c r="L190" s="317"/>
      <c r="M190" s="317"/>
      <c r="N190" s="317"/>
      <c r="O190" s="317"/>
      <c r="P190" s="317"/>
      <c r="Q190" s="317"/>
      <c r="R190" s="317"/>
      <c r="S190" s="317"/>
      <c r="T190" s="317"/>
      <c r="U190" s="317"/>
      <c r="V190" s="317"/>
      <c r="W190" s="306"/>
      <c r="X190" s="306"/>
      <c r="Y190" s="306"/>
      <c r="Z190" s="306"/>
    </row>
    <row r="191" ht="16.5" hidden="1" customHeight="1">
      <c r="A191" s="323" t="str">
        <f>IF(#REF!="","",IF(#REF!='Phieu YC'!$F$6,#REF!,""))</f>
        <v>#REF!</v>
      </c>
      <c r="B191" s="324" t="str">
        <f>IF(#REF!="","",IF(#REF!='Phieu YC'!$F$6,#REF!,""))</f>
        <v>#REF!</v>
      </c>
      <c r="C191" s="323" t="str">
        <f>IF(#REF!="","",IF(#REF!='Phieu YC'!$F$6,#REF!,""))</f>
        <v>#REF!</v>
      </c>
      <c r="D191" s="325" t="str">
        <f>IF(#REF!="","",IF(#REF!='Phieu YC'!$F$6,#REF!,""))</f>
        <v>#REF!</v>
      </c>
      <c r="E191" s="325"/>
      <c r="F191" s="317"/>
      <c r="G191" s="317"/>
      <c r="H191" s="317"/>
      <c r="I191" s="317"/>
      <c r="J191" s="317"/>
      <c r="K191" s="317"/>
      <c r="L191" s="317"/>
      <c r="M191" s="317"/>
      <c r="N191" s="317"/>
      <c r="O191" s="317"/>
      <c r="P191" s="317"/>
      <c r="Q191" s="317"/>
      <c r="R191" s="317"/>
      <c r="S191" s="317"/>
      <c r="T191" s="317"/>
      <c r="U191" s="317"/>
      <c r="V191" s="317"/>
      <c r="W191" s="306"/>
      <c r="X191" s="306"/>
      <c r="Y191" s="306"/>
      <c r="Z191" s="306"/>
    </row>
    <row r="192" ht="16.5" hidden="1" customHeight="1">
      <c r="A192" s="323" t="str">
        <f>IF(#REF!="","",IF(#REF!='Phieu YC'!$F$6,#REF!,""))</f>
        <v>#REF!</v>
      </c>
      <c r="B192" s="324" t="str">
        <f>IF(#REF!="","",IF(#REF!='Phieu YC'!$F$6,#REF!,""))</f>
        <v>#REF!</v>
      </c>
      <c r="C192" s="323" t="str">
        <f>IF(#REF!="","",IF(#REF!='Phieu YC'!$F$6,#REF!,""))</f>
        <v>#REF!</v>
      </c>
      <c r="D192" s="325" t="str">
        <f>IF(#REF!="","",IF(#REF!='Phieu YC'!$F$6,#REF!,""))</f>
        <v>#REF!</v>
      </c>
      <c r="E192" s="325"/>
      <c r="F192" s="317"/>
      <c r="G192" s="317"/>
      <c r="H192" s="317"/>
      <c r="I192" s="317"/>
      <c r="J192" s="317"/>
      <c r="K192" s="317"/>
      <c r="L192" s="317"/>
      <c r="M192" s="317"/>
      <c r="N192" s="317"/>
      <c r="O192" s="317"/>
      <c r="P192" s="317"/>
      <c r="Q192" s="317"/>
      <c r="R192" s="317"/>
      <c r="S192" s="317"/>
      <c r="T192" s="317"/>
      <c r="U192" s="317"/>
      <c r="V192" s="317"/>
      <c r="W192" s="306"/>
      <c r="X192" s="306"/>
      <c r="Y192" s="306"/>
      <c r="Z192" s="306"/>
    </row>
    <row r="193" ht="16.5" hidden="1" customHeight="1">
      <c r="A193" s="323" t="str">
        <f>IF(#REF!="","",IF(#REF!='Phieu YC'!$F$6,#REF!,""))</f>
        <v>#REF!</v>
      </c>
      <c r="B193" s="324" t="str">
        <f>IF(#REF!="","",IF(#REF!='Phieu YC'!$F$6,#REF!,""))</f>
        <v>#REF!</v>
      </c>
      <c r="C193" s="323" t="str">
        <f>IF(#REF!="","",IF(#REF!='Phieu YC'!$F$6,#REF!,""))</f>
        <v>#REF!</v>
      </c>
      <c r="D193" s="325" t="str">
        <f>IF(#REF!="","",IF(#REF!='Phieu YC'!$F$6,#REF!,""))</f>
        <v>#REF!</v>
      </c>
      <c r="E193" s="325"/>
      <c r="F193" s="317"/>
      <c r="G193" s="317"/>
      <c r="H193" s="317"/>
      <c r="I193" s="317"/>
      <c r="J193" s="317"/>
      <c r="K193" s="317"/>
      <c r="L193" s="317"/>
      <c r="M193" s="317"/>
      <c r="N193" s="317"/>
      <c r="O193" s="317"/>
      <c r="P193" s="317"/>
      <c r="Q193" s="317"/>
      <c r="R193" s="317"/>
      <c r="S193" s="317"/>
      <c r="T193" s="317"/>
      <c r="U193" s="317"/>
      <c r="V193" s="317"/>
      <c r="W193" s="306"/>
      <c r="X193" s="306"/>
      <c r="Y193" s="306"/>
      <c r="Z193" s="306"/>
    </row>
    <row r="194" ht="16.5" hidden="1" customHeight="1">
      <c r="A194" s="323" t="str">
        <f>IF(#REF!="","",IF(#REF!='Phieu YC'!$F$6,#REF!,""))</f>
        <v>#REF!</v>
      </c>
      <c r="B194" s="324" t="str">
        <f>IF(#REF!="","",IF(#REF!='Phieu YC'!$F$6,#REF!,""))</f>
        <v>#REF!</v>
      </c>
      <c r="C194" s="323" t="str">
        <f>IF(#REF!="","",IF(#REF!='Phieu YC'!$F$6,#REF!,""))</f>
        <v>#REF!</v>
      </c>
      <c r="D194" s="325" t="str">
        <f>IF(#REF!="","",IF(#REF!='Phieu YC'!$F$6,#REF!,""))</f>
        <v>#REF!</v>
      </c>
      <c r="E194" s="325"/>
      <c r="F194" s="317"/>
      <c r="G194" s="317"/>
      <c r="H194" s="317"/>
      <c r="I194" s="317"/>
      <c r="J194" s="317"/>
      <c r="K194" s="317"/>
      <c r="L194" s="317"/>
      <c r="M194" s="317"/>
      <c r="N194" s="317"/>
      <c r="O194" s="317"/>
      <c r="P194" s="317"/>
      <c r="Q194" s="317"/>
      <c r="R194" s="317"/>
      <c r="S194" s="317"/>
      <c r="T194" s="317"/>
      <c r="U194" s="317"/>
      <c r="V194" s="317"/>
      <c r="W194" s="306"/>
      <c r="X194" s="306"/>
      <c r="Y194" s="306"/>
      <c r="Z194" s="306"/>
    </row>
    <row r="195" ht="16.5" hidden="1" customHeight="1">
      <c r="A195" s="323" t="str">
        <f>IF(#REF!="","",IF(#REF!='Phieu YC'!$F$6,#REF!,""))</f>
        <v>#REF!</v>
      </c>
      <c r="B195" s="324" t="str">
        <f>IF(#REF!="","",IF(#REF!='Phieu YC'!$F$6,#REF!,""))</f>
        <v>#REF!</v>
      </c>
      <c r="C195" s="323" t="str">
        <f>IF(#REF!="","",IF(#REF!='Phieu YC'!$F$6,#REF!,""))</f>
        <v>#REF!</v>
      </c>
      <c r="D195" s="325" t="str">
        <f>IF(#REF!="","",IF(#REF!='Phieu YC'!$F$6,#REF!,""))</f>
        <v>#REF!</v>
      </c>
      <c r="E195" s="325"/>
      <c r="F195" s="317"/>
      <c r="G195" s="317"/>
      <c r="H195" s="317"/>
      <c r="I195" s="317"/>
      <c r="J195" s="317"/>
      <c r="K195" s="317"/>
      <c r="L195" s="317"/>
      <c r="M195" s="317"/>
      <c r="N195" s="317"/>
      <c r="O195" s="317"/>
      <c r="P195" s="317"/>
      <c r="Q195" s="317"/>
      <c r="R195" s="317"/>
      <c r="S195" s="317"/>
      <c r="T195" s="317"/>
      <c r="U195" s="317"/>
      <c r="V195" s="317"/>
      <c r="W195" s="306"/>
      <c r="X195" s="306"/>
      <c r="Y195" s="306"/>
      <c r="Z195" s="306"/>
    </row>
    <row r="196" ht="16.5" hidden="1" customHeight="1">
      <c r="A196" s="323" t="str">
        <f>IF(#REF!="","",IF(#REF!='Phieu YC'!$F$6,#REF!,""))</f>
        <v>#REF!</v>
      </c>
      <c r="B196" s="324" t="str">
        <f>IF(#REF!="","",IF(#REF!='Phieu YC'!$F$6,#REF!,""))</f>
        <v>#REF!</v>
      </c>
      <c r="C196" s="323" t="str">
        <f>IF(#REF!="","",IF(#REF!='Phieu YC'!$F$6,#REF!,""))</f>
        <v>#REF!</v>
      </c>
      <c r="D196" s="325" t="str">
        <f>IF(#REF!="","",IF(#REF!='Phieu YC'!$F$6,#REF!,""))</f>
        <v>#REF!</v>
      </c>
      <c r="E196" s="325"/>
      <c r="F196" s="317"/>
      <c r="G196" s="317"/>
      <c r="H196" s="317"/>
      <c r="I196" s="317"/>
      <c r="J196" s="317"/>
      <c r="K196" s="317"/>
      <c r="L196" s="317"/>
      <c r="M196" s="317"/>
      <c r="N196" s="317"/>
      <c r="O196" s="317"/>
      <c r="P196" s="317"/>
      <c r="Q196" s="317"/>
      <c r="R196" s="317"/>
      <c r="S196" s="317"/>
      <c r="T196" s="317"/>
      <c r="U196" s="317"/>
      <c r="V196" s="317"/>
      <c r="W196" s="306"/>
      <c r="X196" s="306"/>
      <c r="Y196" s="306"/>
      <c r="Z196" s="306"/>
    </row>
    <row r="197" ht="16.5" hidden="1" customHeight="1">
      <c r="A197" s="323" t="str">
        <f>IF(#REF!="","",IF(#REF!='Phieu YC'!$F$6,#REF!,""))</f>
        <v>#REF!</v>
      </c>
      <c r="B197" s="324" t="str">
        <f>IF(#REF!="","",IF(#REF!='Phieu YC'!$F$6,#REF!,""))</f>
        <v>#REF!</v>
      </c>
      <c r="C197" s="323" t="str">
        <f>IF(#REF!="","",IF(#REF!='Phieu YC'!$F$6,#REF!,""))</f>
        <v>#REF!</v>
      </c>
      <c r="D197" s="325" t="str">
        <f>IF(#REF!="","",IF(#REF!='Phieu YC'!$F$6,#REF!,""))</f>
        <v>#REF!</v>
      </c>
      <c r="E197" s="325"/>
      <c r="F197" s="317"/>
      <c r="G197" s="317"/>
      <c r="H197" s="317"/>
      <c r="I197" s="317"/>
      <c r="J197" s="317"/>
      <c r="K197" s="317"/>
      <c r="L197" s="317"/>
      <c r="M197" s="317"/>
      <c r="N197" s="317"/>
      <c r="O197" s="317"/>
      <c r="P197" s="317"/>
      <c r="Q197" s="317"/>
      <c r="R197" s="317"/>
      <c r="S197" s="317"/>
      <c r="T197" s="317"/>
      <c r="U197" s="317"/>
      <c r="V197" s="317"/>
      <c r="W197" s="306"/>
      <c r="X197" s="306"/>
      <c r="Y197" s="306"/>
      <c r="Z197" s="306"/>
    </row>
    <row r="198" ht="16.5" hidden="1" customHeight="1">
      <c r="A198" s="323" t="str">
        <f>IF(#REF!="","",IF(#REF!='Phieu YC'!$F$6,#REF!,""))</f>
        <v>#REF!</v>
      </c>
      <c r="B198" s="324" t="str">
        <f>IF(#REF!="","",IF(#REF!='Phieu YC'!$F$6,#REF!,""))</f>
        <v>#REF!</v>
      </c>
      <c r="C198" s="323" t="str">
        <f>IF(#REF!="","",IF(#REF!='Phieu YC'!$F$6,#REF!,""))</f>
        <v>#REF!</v>
      </c>
      <c r="D198" s="325" t="str">
        <f>IF(#REF!="","",IF(#REF!='Phieu YC'!$F$6,#REF!,""))</f>
        <v>#REF!</v>
      </c>
      <c r="E198" s="325"/>
      <c r="F198" s="317"/>
      <c r="G198" s="317"/>
      <c r="H198" s="317"/>
      <c r="I198" s="317"/>
      <c r="J198" s="317"/>
      <c r="K198" s="317"/>
      <c r="L198" s="317"/>
      <c r="M198" s="317"/>
      <c r="N198" s="317"/>
      <c r="O198" s="317"/>
      <c r="P198" s="317"/>
      <c r="Q198" s="317"/>
      <c r="R198" s="317"/>
      <c r="S198" s="317"/>
      <c r="T198" s="317"/>
      <c r="U198" s="317"/>
      <c r="V198" s="317"/>
      <c r="W198" s="306"/>
      <c r="X198" s="306"/>
      <c r="Y198" s="306"/>
      <c r="Z198" s="306"/>
    </row>
    <row r="199" ht="16.5" hidden="1" customHeight="1">
      <c r="A199" s="323" t="str">
        <f>IF(#REF!="","",IF(#REF!='Phieu YC'!$F$6,#REF!,""))</f>
        <v>#REF!</v>
      </c>
      <c r="B199" s="324" t="str">
        <f>IF(#REF!="","",IF(#REF!='Phieu YC'!$F$6,#REF!,""))</f>
        <v>#REF!</v>
      </c>
      <c r="C199" s="323" t="str">
        <f>IF(#REF!="","",IF(#REF!='Phieu YC'!$F$6,#REF!,""))</f>
        <v>#REF!</v>
      </c>
      <c r="D199" s="325" t="str">
        <f>IF(#REF!="","",IF(#REF!='Phieu YC'!$F$6,#REF!,""))</f>
        <v>#REF!</v>
      </c>
      <c r="E199" s="325"/>
      <c r="F199" s="317"/>
      <c r="G199" s="317"/>
      <c r="H199" s="317"/>
      <c r="I199" s="317"/>
      <c r="J199" s="317"/>
      <c r="K199" s="317"/>
      <c r="L199" s="317"/>
      <c r="M199" s="317"/>
      <c r="N199" s="317"/>
      <c r="O199" s="317"/>
      <c r="P199" s="317"/>
      <c r="Q199" s="317"/>
      <c r="R199" s="317"/>
      <c r="S199" s="317"/>
      <c r="T199" s="317"/>
      <c r="U199" s="317"/>
      <c r="V199" s="317"/>
      <c r="W199" s="306"/>
      <c r="X199" s="306"/>
      <c r="Y199" s="306"/>
      <c r="Z199" s="306"/>
    </row>
    <row r="200" ht="16.5" hidden="1" customHeight="1">
      <c r="A200" s="323" t="str">
        <f>IF(#REF!="","",IF(#REF!='Phieu YC'!$F$6,#REF!,""))</f>
        <v>#REF!</v>
      </c>
      <c r="B200" s="324" t="str">
        <f>IF(#REF!="","",IF(#REF!='Phieu YC'!$F$6,#REF!,""))</f>
        <v>#REF!</v>
      </c>
      <c r="C200" s="323" t="str">
        <f>IF(#REF!="","",IF(#REF!='Phieu YC'!$F$6,#REF!,""))</f>
        <v>#REF!</v>
      </c>
      <c r="D200" s="325" t="str">
        <f>IF(#REF!="","",IF(#REF!='Phieu YC'!$F$6,#REF!,""))</f>
        <v>#REF!</v>
      </c>
      <c r="E200" s="325"/>
      <c r="F200" s="317"/>
      <c r="G200" s="317"/>
      <c r="H200" s="317"/>
      <c r="I200" s="317"/>
      <c r="J200" s="317"/>
      <c r="K200" s="317"/>
      <c r="L200" s="317"/>
      <c r="M200" s="317"/>
      <c r="N200" s="317"/>
      <c r="O200" s="317"/>
      <c r="P200" s="317"/>
      <c r="Q200" s="317"/>
      <c r="R200" s="317"/>
      <c r="S200" s="317"/>
      <c r="T200" s="317"/>
      <c r="U200" s="317"/>
      <c r="V200" s="317"/>
      <c r="W200" s="306"/>
      <c r="X200" s="306"/>
      <c r="Y200" s="306"/>
      <c r="Z200" s="306"/>
    </row>
    <row r="201" ht="16.5" hidden="1" customHeight="1">
      <c r="A201" s="323" t="str">
        <f>IF(#REF!="","",IF(#REF!='Phieu YC'!$F$6,#REF!,""))</f>
        <v>#REF!</v>
      </c>
      <c r="B201" s="324" t="str">
        <f>IF(#REF!="","",IF(#REF!='Phieu YC'!$F$6,#REF!,""))</f>
        <v>#REF!</v>
      </c>
      <c r="C201" s="323" t="str">
        <f>IF(#REF!="","",IF(#REF!='Phieu YC'!$F$6,#REF!,""))</f>
        <v>#REF!</v>
      </c>
      <c r="D201" s="325" t="str">
        <f>IF(#REF!="","",IF(#REF!='Phieu YC'!$F$6,#REF!,""))</f>
        <v>#REF!</v>
      </c>
      <c r="E201" s="325"/>
      <c r="F201" s="317"/>
      <c r="G201" s="317"/>
      <c r="H201" s="317"/>
      <c r="I201" s="317"/>
      <c r="J201" s="317"/>
      <c r="K201" s="317"/>
      <c r="L201" s="317"/>
      <c r="M201" s="317"/>
      <c r="N201" s="317"/>
      <c r="O201" s="317"/>
      <c r="P201" s="317"/>
      <c r="Q201" s="317"/>
      <c r="R201" s="317"/>
      <c r="S201" s="317"/>
      <c r="T201" s="317"/>
      <c r="U201" s="317"/>
      <c r="V201" s="317"/>
      <c r="W201" s="306"/>
      <c r="X201" s="306"/>
      <c r="Y201" s="306"/>
      <c r="Z201" s="306"/>
    </row>
    <row r="202" ht="16.5" hidden="1" customHeight="1">
      <c r="A202" s="323" t="str">
        <f>IF(#REF!="","",IF(#REF!='Phieu YC'!$F$6,#REF!,""))</f>
        <v>#REF!</v>
      </c>
      <c r="B202" s="324" t="str">
        <f>IF(#REF!="","",IF(#REF!='Phieu YC'!$F$6,#REF!,""))</f>
        <v>#REF!</v>
      </c>
      <c r="C202" s="323" t="str">
        <f>IF(#REF!="","",IF(#REF!='Phieu YC'!$F$6,#REF!,""))</f>
        <v>#REF!</v>
      </c>
      <c r="D202" s="325" t="str">
        <f>IF(#REF!="","",IF(#REF!='Phieu YC'!$F$6,#REF!,""))</f>
        <v>#REF!</v>
      </c>
      <c r="E202" s="325"/>
      <c r="F202" s="317"/>
      <c r="G202" s="317"/>
      <c r="H202" s="317"/>
      <c r="I202" s="317"/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06"/>
      <c r="X202" s="306"/>
      <c r="Y202" s="306"/>
      <c r="Z202" s="306"/>
    </row>
    <row r="203" ht="16.5" hidden="1" customHeight="1">
      <c r="A203" s="323" t="str">
        <f>IF(#REF!="","",IF(#REF!='Phieu YC'!$F$6,#REF!,""))</f>
        <v>#REF!</v>
      </c>
      <c r="B203" s="324" t="str">
        <f>IF(#REF!="","",IF(#REF!='Phieu YC'!$F$6,#REF!,""))</f>
        <v>#REF!</v>
      </c>
      <c r="C203" s="323" t="str">
        <f>IF(#REF!="","",IF(#REF!='Phieu YC'!$F$6,#REF!,""))</f>
        <v>#REF!</v>
      </c>
      <c r="D203" s="325" t="str">
        <f>IF(#REF!="","",IF(#REF!='Phieu YC'!$F$6,#REF!,""))</f>
        <v>#REF!</v>
      </c>
      <c r="E203" s="325"/>
      <c r="F203" s="317"/>
      <c r="G203" s="317"/>
      <c r="H203" s="317"/>
      <c r="I203" s="317"/>
      <c r="J203" s="317"/>
      <c r="K203" s="317"/>
      <c r="L203" s="317"/>
      <c r="M203" s="317"/>
      <c r="N203" s="317"/>
      <c r="O203" s="317"/>
      <c r="P203" s="317"/>
      <c r="Q203" s="317"/>
      <c r="R203" s="317"/>
      <c r="S203" s="317"/>
      <c r="T203" s="317"/>
      <c r="U203" s="317"/>
      <c r="V203" s="317"/>
      <c r="W203" s="306"/>
      <c r="X203" s="306"/>
      <c r="Y203" s="306"/>
      <c r="Z203" s="306"/>
    </row>
    <row r="204" ht="16.5" hidden="1" customHeight="1">
      <c r="A204" s="323" t="str">
        <f>IF(#REF!="","",IF(#REF!='Phieu YC'!$F$6,#REF!,""))</f>
        <v>#REF!</v>
      </c>
      <c r="B204" s="324" t="str">
        <f>IF(#REF!="","",IF(#REF!='Phieu YC'!$F$6,#REF!,""))</f>
        <v>#REF!</v>
      </c>
      <c r="C204" s="323" t="str">
        <f>IF(#REF!="","",IF(#REF!='Phieu YC'!$F$6,#REF!,""))</f>
        <v>#REF!</v>
      </c>
      <c r="D204" s="325" t="str">
        <f>IF(#REF!="","",IF(#REF!='Phieu YC'!$F$6,#REF!,""))</f>
        <v>#REF!</v>
      </c>
      <c r="E204" s="325"/>
      <c r="F204" s="317"/>
      <c r="G204" s="317"/>
      <c r="H204" s="317"/>
      <c r="I204" s="317"/>
      <c r="J204" s="317"/>
      <c r="K204" s="317"/>
      <c r="L204" s="317"/>
      <c r="M204" s="317"/>
      <c r="N204" s="317"/>
      <c r="O204" s="317"/>
      <c r="P204" s="317"/>
      <c r="Q204" s="317"/>
      <c r="R204" s="317"/>
      <c r="S204" s="317"/>
      <c r="T204" s="317"/>
      <c r="U204" s="317"/>
      <c r="V204" s="317"/>
      <c r="W204" s="306"/>
      <c r="X204" s="306"/>
      <c r="Y204" s="306"/>
      <c r="Z204" s="306"/>
    </row>
    <row r="205" ht="16.5" hidden="1" customHeight="1">
      <c r="A205" s="323" t="str">
        <f>IF(#REF!="","",IF(#REF!='Phieu YC'!$F$6,#REF!,""))</f>
        <v>#REF!</v>
      </c>
      <c r="B205" s="324" t="str">
        <f>IF(#REF!="","",IF(#REF!='Phieu YC'!$F$6,#REF!,""))</f>
        <v>#REF!</v>
      </c>
      <c r="C205" s="323" t="str">
        <f>IF(#REF!="","",IF(#REF!='Phieu YC'!$F$6,#REF!,""))</f>
        <v>#REF!</v>
      </c>
      <c r="D205" s="325" t="str">
        <f>IF(#REF!="","",IF(#REF!='Phieu YC'!$F$6,#REF!,""))</f>
        <v>#REF!</v>
      </c>
      <c r="E205" s="325"/>
      <c r="F205" s="317"/>
      <c r="G205" s="317"/>
      <c r="H205" s="317"/>
      <c r="I205" s="317"/>
      <c r="J205" s="317"/>
      <c r="K205" s="317"/>
      <c r="L205" s="317"/>
      <c r="M205" s="317"/>
      <c r="N205" s="317"/>
      <c r="O205" s="317"/>
      <c r="P205" s="317"/>
      <c r="Q205" s="317"/>
      <c r="R205" s="317"/>
      <c r="S205" s="317"/>
      <c r="T205" s="317"/>
      <c r="U205" s="317"/>
      <c r="V205" s="317"/>
      <c r="W205" s="306"/>
      <c r="X205" s="306"/>
      <c r="Y205" s="306"/>
      <c r="Z205" s="306"/>
    </row>
    <row r="206" ht="16.5" hidden="1" customHeight="1">
      <c r="A206" s="323" t="str">
        <f>IF(#REF!="","",IF(#REF!='Phieu YC'!$F$6,#REF!,""))</f>
        <v>#REF!</v>
      </c>
      <c r="B206" s="324" t="str">
        <f>IF(#REF!="","",IF(#REF!='Phieu YC'!$F$6,#REF!,""))</f>
        <v>#REF!</v>
      </c>
      <c r="C206" s="323" t="str">
        <f>IF(#REF!="","",IF(#REF!='Phieu YC'!$F$6,#REF!,""))</f>
        <v>#REF!</v>
      </c>
      <c r="D206" s="325" t="str">
        <f>IF(#REF!="","",IF(#REF!='Phieu YC'!$F$6,#REF!,""))</f>
        <v>#REF!</v>
      </c>
      <c r="E206" s="325"/>
      <c r="F206" s="317"/>
      <c r="G206" s="317"/>
      <c r="H206" s="317"/>
      <c r="I206" s="317"/>
      <c r="J206" s="317"/>
      <c r="K206" s="317"/>
      <c r="L206" s="317"/>
      <c r="M206" s="317"/>
      <c r="N206" s="317"/>
      <c r="O206" s="317"/>
      <c r="P206" s="317"/>
      <c r="Q206" s="317"/>
      <c r="R206" s="317"/>
      <c r="S206" s="317"/>
      <c r="T206" s="317"/>
      <c r="U206" s="317"/>
      <c r="V206" s="317"/>
      <c r="W206" s="306"/>
      <c r="X206" s="306"/>
      <c r="Y206" s="306"/>
      <c r="Z206" s="306"/>
    </row>
    <row r="207" ht="16.5" hidden="1" customHeight="1">
      <c r="A207" s="323" t="str">
        <f>IF(#REF!="","",IF(#REF!='Phieu YC'!$F$6,#REF!,""))</f>
        <v>#REF!</v>
      </c>
      <c r="B207" s="324" t="str">
        <f>IF(#REF!="","",IF(#REF!='Phieu YC'!$F$6,#REF!,""))</f>
        <v>#REF!</v>
      </c>
      <c r="C207" s="323" t="str">
        <f>IF(#REF!="","",IF(#REF!='Phieu YC'!$F$6,#REF!,""))</f>
        <v>#REF!</v>
      </c>
      <c r="D207" s="325" t="str">
        <f>IF(#REF!="","",IF(#REF!='Phieu YC'!$F$6,#REF!,""))</f>
        <v>#REF!</v>
      </c>
      <c r="E207" s="325"/>
      <c r="F207" s="317"/>
      <c r="G207" s="317"/>
      <c r="H207" s="317"/>
      <c r="I207" s="317"/>
      <c r="J207" s="317"/>
      <c r="K207" s="317"/>
      <c r="L207" s="317"/>
      <c r="M207" s="317"/>
      <c r="N207" s="317"/>
      <c r="O207" s="317"/>
      <c r="P207" s="317"/>
      <c r="Q207" s="317"/>
      <c r="R207" s="317"/>
      <c r="S207" s="317"/>
      <c r="T207" s="317"/>
      <c r="U207" s="317"/>
      <c r="V207" s="317"/>
      <c r="W207" s="306"/>
      <c r="X207" s="306"/>
      <c r="Y207" s="306"/>
      <c r="Z207" s="306"/>
    </row>
    <row r="208" ht="16.5" hidden="1" customHeight="1">
      <c r="A208" s="323" t="str">
        <f>IF(#REF!="","",IF(#REF!='Phieu YC'!$F$6,#REF!,""))</f>
        <v>#REF!</v>
      </c>
      <c r="B208" s="324" t="str">
        <f>IF(#REF!="","",IF(#REF!='Phieu YC'!$F$6,#REF!,""))</f>
        <v>#REF!</v>
      </c>
      <c r="C208" s="323" t="str">
        <f>IF(#REF!="","",IF(#REF!='Phieu YC'!$F$6,#REF!,""))</f>
        <v>#REF!</v>
      </c>
      <c r="D208" s="325" t="str">
        <f>IF(#REF!="","",IF(#REF!='Phieu YC'!$F$6,#REF!,""))</f>
        <v>#REF!</v>
      </c>
      <c r="E208" s="325"/>
      <c r="F208" s="317"/>
      <c r="G208" s="317"/>
      <c r="H208" s="317"/>
      <c r="I208" s="317"/>
      <c r="J208" s="317"/>
      <c r="K208" s="317"/>
      <c r="L208" s="317"/>
      <c r="M208" s="317"/>
      <c r="N208" s="317"/>
      <c r="O208" s="317"/>
      <c r="P208" s="317"/>
      <c r="Q208" s="317"/>
      <c r="R208" s="317"/>
      <c r="S208" s="317"/>
      <c r="T208" s="317"/>
      <c r="U208" s="317"/>
      <c r="V208" s="317"/>
      <c r="W208" s="306"/>
      <c r="X208" s="306"/>
      <c r="Y208" s="306"/>
      <c r="Z208" s="306"/>
    </row>
    <row r="209" ht="16.5" hidden="1" customHeight="1">
      <c r="A209" s="323" t="str">
        <f>IF(#REF!="","",IF(#REF!='Phieu YC'!$F$6,#REF!,""))</f>
        <v>#REF!</v>
      </c>
      <c r="B209" s="324" t="str">
        <f>IF(#REF!="","",IF(#REF!='Phieu YC'!$F$6,#REF!,""))</f>
        <v>#REF!</v>
      </c>
      <c r="C209" s="323" t="str">
        <f>IF(#REF!="","",IF(#REF!='Phieu YC'!$F$6,#REF!,""))</f>
        <v>#REF!</v>
      </c>
      <c r="D209" s="325" t="str">
        <f>IF(#REF!="","",IF(#REF!='Phieu YC'!$F$6,#REF!,""))</f>
        <v>#REF!</v>
      </c>
      <c r="E209" s="325"/>
      <c r="F209" s="317"/>
      <c r="G209" s="317"/>
      <c r="H209" s="317"/>
      <c r="I209" s="317"/>
      <c r="J209" s="317"/>
      <c r="K209" s="317"/>
      <c r="L209" s="317"/>
      <c r="M209" s="317"/>
      <c r="N209" s="317"/>
      <c r="O209" s="317"/>
      <c r="P209" s="317"/>
      <c r="Q209" s="317"/>
      <c r="R209" s="317"/>
      <c r="S209" s="317"/>
      <c r="T209" s="317"/>
      <c r="U209" s="317"/>
      <c r="V209" s="317"/>
      <c r="W209" s="306"/>
      <c r="X209" s="306"/>
      <c r="Y209" s="306"/>
      <c r="Z209" s="306"/>
    </row>
    <row r="210" ht="16.5" hidden="1" customHeight="1">
      <c r="A210" s="323" t="str">
        <f>IF(#REF!="","",IF(#REF!='Phieu YC'!$F$6,#REF!,""))</f>
        <v>#REF!</v>
      </c>
      <c r="B210" s="324" t="str">
        <f>IF(#REF!="","",IF(#REF!='Phieu YC'!$F$6,#REF!,""))</f>
        <v>#REF!</v>
      </c>
      <c r="C210" s="323" t="str">
        <f>IF(#REF!="","",IF(#REF!='Phieu YC'!$F$6,#REF!,""))</f>
        <v>#REF!</v>
      </c>
      <c r="D210" s="325" t="str">
        <f>IF(#REF!="","",IF(#REF!='Phieu YC'!$F$6,#REF!,""))</f>
        <v>#REF!</v>
      </c>
      <c r="E210" s="325"/>
      <c r="F210" s="317"/>
      <c r="G210" s="317"/>
      <c r="H210" s="317"/>
      <c r="I210" s="317"/>
      <c r="J210" s="317"/>
      <c r="K210" s="317"/>
      <c r="L210" s="317"/>
      <c r="M210" s="317"/>
      <c r="N210" s="317"/>
      <c r="O210" s="317"/>
      <c r="P210" s="317"/>
      <c r="Q210" s="317"/>
      <c r="R210" s="317"/>
      <c r="S210" s="317"/>
      <c r="T210" s="317"/>
      <c r="U210" s="317"/>
      <c r="V210" s="317"/>
      <c r="W210" s="306"/>
      <c r="X210" s="306"/>
      <c r="Y210" s="306"/>
      <c r="Z210" s="306"/>
    </row>
    <row r="211" ht="16.5" hidden="1" customHeight="1">
      <c r="A211" s="323" t="str">
        <f>IF(#REF!="","",IF(#REF!='Phieu YC'!$F$6,#REF!,""))</f>
        <v>#REF!</v>
      </c>
      <c r="B211" s="324" t="str">
        <f>IF(#REF!="","",IF(#REF!='Phieu YC'!$F$6,#REF!,""))</f>
        <v>#REF!</v>
      </c>
      <c r="C211" s="323" t="str">
        <f>IF(#REF!="","",IF(#REF!='Phieu YC'!$F$6,#REF!,""))</f>
        <v>#REF!</v>
      </c>
      <c r="D211" s="325" t="str">
        <f>IF(#REF!="","",IF(#REF!='Phieu YC'!$F$6,#REF!,""))</f>
        <v>#REF!</v>
      </c>
      <c r="E211" s="325"/>
      <c r="F211" s="317"/>
      <c r="G211" s="317"/>
      <c r="H211" s="317"/>
      <c r="I211" s="317"/>
      <c r="J211" s="317"/>
      <c r="K211" s="317"/>
      <c r="L211" s="317"/>
      <c r="M211" s="317"/>
      <c r="N211" s="317"/>
      <c r="O211" s="317"/>
      <c r="P211" s="317"/>
      <c r="Q211" s="317"/>
      <c r="R211" s="317"/>
      <c r="S211" s="317"/>
      <c r="T211" s="317"/>
      <c r="U211" s="317"/>
      <c r="V211" s="317"/>
      <c r="W211" s="306"/>
      <c r="X211" s="306"/>
      <c r="Y211" s="306"/>
      <c r="Z211" s="306"/>
    </row>
    <row r="212" ht="16.5" hidden="1" customHeight="1">
      <c r="A212" s="323" t="str">
        <f>IF(#REF!="","",IF(#REF!='Phieu YC'!$F$6,#REF!,""))</f>
        <v>#REF!</v>
      </c>
      <c r="B212" s="324" t="str">
        <f>IF(#REF!="","",IF(#REF!='Phieu YC'!$F$6,#REF!,""))</f>
        <v>#REF!</v>
      </c>
      <c r="C212" s="323" t="str">
        <f>IF(#REF!="","",IF(#REF!='Phieu YC'!$F$6,#REF!,""))</f>
        <v>#REF!</v>
      </c>
      <c r="D212" s="325" t="str">
        <f>IF(#REF!="","",IF(#REF!='Phieu YC'!$F$6,#REF!,""))</f>
        <v>#REF!</v>
      </c>
      <c r="E212" s="325"/>
      <c r="F212" s="317"/>
      <c r="G212" s="317"/>
      <c r="H212" s="317"/>
      <c r="I212" s="317"/>
      <c r="J212" s="317"/>
      <c r="K212" s="317"/>
      <c r="L212" s="317"/>
      <c r="M212" s="317"/>
      <c r="N212" s="317"/>
      <c r="O212" s="317"/>
      <c r="P212" s="317"/>
      <c r="Q212" s="317"/>
      <c r="R212" s="317"/>
      <c r="S212" s="317"/>
      <c r="T212" s="317"/>
      <c r="U212" s="317"/>
      <c r="V212" s="317"/>
      <c r="W212" s="306"/>
      <c r="X212" s="306"/>
      <c r="Y212" s="306"/>
      <c r="Z212" s="306"/>
    </row>
    <row r="213" ht="16.5" hidden="1" customHeight="1">
      <c r="A213" s="323" t="str">
        <f>IF(#REF!="","",IF(#REF!='Phieu YC'!$F$6,#REF!,""))</f>
        <v>#REF!</v>
      </c>
      <c r="B213" s="324" t="str">
        <f>IF(#REF!="","",IF(#REF!='Phieu YC'!$F$6,#REF!,""))</f>
        <v>#REF!</v>
      </c>
      <c r="C213" s="323" t="str">
        <f>IF(#REF!="","",IF(#REF!='Phieu YC'!$F$6,#REF!,""))</f>
        <v>#REF!</v>
      </c>
      <c r="D213" s="325" t="str">
        <f>IF(#REF!="","",IF(#REF!='Phieu YC'!$F$6,#REF!,""))</f>
        <v>#REF!</v>
      </c>
      <c r="E213" s="325"/>
      <c r="F213" s="317"/>
      <c r="G213" s="317"/>
      <c r="H213" s="317"/>
      <c r="I213" s="317"/>
      <c r="J213" s="317"/>
      <c r="K213" s="317"/>
      <c r="L213" s="317"/>
      <c r="M213" s="317"/>
      <c r="N213" s="317"/>
      <c r="O213" s="317"/>
      <c r="P213" s="317"/>
      <c r="Q213" s="317"/>
      <c r="R213" s="317"/>
      <c r="S213" s="317"/>
      <c r="T213" s="317"/>
      <c r="U213" s="317"/>
      <c r="V213" s="317"/>
      <c r="W213" s="306"/>
      <c r="X213" s="306"/>
      <c r="Y213" s="306"/>
      <c r="Z213" s="306"/>
    </row>
    <row r="214" ht="16.5" hidden="1" customHeight="1">
      <c r="A214" s="323" t="str">
        <f>IF(#REF!="","",IF(#REF!='Phieu YC'!$F$6,#REF!,""))</f>
        <v>#REF!</v>
      </c>
      <c r="B214" s="324" t="str">
        <f>IF(#REF!="","",IF(#REF!='Phieu YC'!$F$6,#REF!,""))</f>
        <v>#REF!</v>
      </c>
      <c r="C214" s="323" t="str">
        <f>IF(#REF!="","",IF(#REF!='Phieu YC'!$F$6,#REF!,""))</f>
        <v>#REF!</v>
      </c>
      <c r="D214" s="325" t="str">
        <f>IF(#REF!="","",IF(#REF!='Phieu YC'!$F$6,#REF!,""))</f>
        <v>#REF!</v>
      </c>
      <c r="E214" s="325"/>
      <c r="F214" s="317"/>
      <c r="G214" s="317"/>
      <c r="H214" s="317"/>
      <c r="I214" s="317"/>
      <c r="J214" s="317"/>
      <c r="K214" s="317"/>
      <c r="L214" s="317"/>
      <c r="M214" s="317"/>
      <c r="N214" s="317"/>
      <c r="O214" s="317"/>
      <c r="P214" s="317"/>
      <c r="Q214" s="317"/>
      <c r="R214" s="317"/>
      <c r="S214" s="317"/>
      <c r="T214" s="317"/>
      <c r="U214" s="317"/>
      <c r="V214" s="317"/>
      <c r="W214" s="306"/>
      <c r="X214" s="306"/>
      <c r="Y214" s="306"/>
      <c r="Z214" s="306"/>
    </row>
    <row r="215" ht="16.5" hidden="1" customHeight="1">
      <c r="A215" s="323" t="str">
        <f>IF(#REF!="","",IF(#REF!='Phieu YC'!$F$6,#REF!,""))</f>
        <v>#REF!</v>
      </c>
      <c r="B215" s="324" t="str">
        <f>IF(#REF!="","",IF(#REF!='Phieu YC'!$F$6,#REF!,""))</f>
        <v>#REF!</v>
      </c>
      <c r="C215" s="323" t="str">
        <f>IF(#REF!="","",IF(#REF!='Phieu YC'!$F$6,#REF!,""))</f>
        <v>#REF!</v>
      </c>
      <c r="D215" s="325" t="str">
        <f>IF(#REF!="","",IF(#REF!='Phieu YC'!$F$6,#REF!,""))</f>
        <v>#REF!</v>
      </c>
      <c r="E215" s="325"/>
      <c r="F215" s="317"/>
      <c r="G215" s="317"/>
      <c r="H215" s="317"/>
      <c r="I215" s="317"/>
      <c r="J215" s="317"/>
      <c r="K215" s="317"/>
      <c r="L215" s="317"/>
      <c r="M215" s="317"/>
      <c r="N215" s="317"/>
      <c r="O215" s="317"/>
      <c r="P215" s="317"/>
      <c r="Q215" s="317"/>
      <c r="R215" s="317"/>
      <c r="S215" s="317"/>
      <c r="T215" s="317"/>
      <c r="U215" s="317"/>
      <c r="V215" s="317"/>
      <c r="W215" s="306"/>
      <c r="X215" s="306"/>
      <c r="Y215" s="306"/>
      <c r="Z215" s="306"/>
    </row>
    <row r="216" ht="16.5" hidden="1" customHeight="1">
      <c r="A216" s="323" t="str">
        <f>IF(#REF!="","",IF(#REF!='Phieu YC'!$F$6,#REF!,""))</f>
        <v>#REF!</v>
      </c>
      <c r="B216" s="324" t="str">
        <f>IF(#REF!="","",IF(#REF!='Phieu YC'!$F$6,#REF!,""))</f>
        <v>#REF!</v>
      </c>
      <c r="C216" s="323" t="str">
        <f>IF(#REF!="","",IF(#REF!='Phieu YC'!$F$6,#REF!,""))</f>
        <v>#REF!</v>
      </c>
      <c r="D216" s="325" t="str">
        <f>IF(#REF!="","",IF(#REF!='Phieu YC'!$F$6,#REF!,""))</f>
        <v>#REF!</v>
      </c>
      <c r="E216" s="325"/>
      <c r="F216" s="317"/>
      <c r="G216" s="317"/>
      <c r="H216" s="317"/>
      <c r="I216" s="317"/>
      <c r="J216" s="317"/>
      <c r="K216" s="317"/>
      <c r="L216" s="317"/>
      <c r="M216" s="317"/>
      <c r="N216" s="317"/>
      <c r="O216" s="317"/>
      <c r="P216" s="317"/>
      <c r="Q216" s="317"/>
      <c r="R216" s="317"/>
      <c r="S216" s="317"/>
      <c r="T216" s="317"/>
      <c r="U216" s="317"/>
      <c r="V216" s="317"/>
      <c r="W216" s="306"/>
      <c r="X216" s="306"/>
      <c r="Y216" s="306"/>
      <c r="Z216" s="306"/>
    </row>
    <row r="217" ht="16.5" hidden="1" customHeight="1">
      <c r="A217" s="323" t="str">
        <f>IF(#REF!="","",IF(#REF!='Phieu YC'!$F$6,#REF!,""))</f>
        <v>#REF!</v>
      </c>
      <c r="B217" s="324" t="str">
        <f>IF(#REF!="","",IF(#REF!='Phieu YC'!$F$6,#REF!,""))</f>
        <v>#REF!</v>
      </c>
      <c r="C217" s="323" t="str">
        <f>IF(#REF!="","",IF(#REF!='Phieu YC'!$F$6,#REF!,""))</f>
        <v>#REF!</v>
      </c>
      <c r="D217" s="325" t="str">
        <f>IF(#REF!="","",IF(#REF!='Phieu YC'!$F$6,#REF!,""))</f>
        <v>#REF!</v>
      </c>
      <c r="E217" s="325"/>
      <c r="F217" s="317"/>
      <c r="G217" s="317"/>
      <c r="H217" s="317"/>
      <c r="I217" s="317"/>
      <c r="J217" s="317"/>
      <c r="K217" s="317"/>
      <c r="L217" s="317"/>
      <c r="M217" s="317"/>
      <c r="N217" s="317"/>
      <c r="O217" s="317"/>
      <c r="P217" s="317"/>
      <c r="Q217" s="317"/>
      <c r="R217" s="317"/>
      <c r="S217" s="317"/>
      <c r="T217" s="317"/>
      <c r="U217" s="317"/>
      <c r="V217" s="317"/>
      <c r="W217" s="306"/>
      <c r="X217" s="306"/>
      <c r="Y217" s="306"/>
      <c r="Z217" s="306"/>
    </row>
    <row r="218" ht="16.5" hidden="1" customHeight="1">
      <c r="A218" s="323" t="str">
        <f>IF(#REF!="","",IF(#REF!='Phieu YC'!$F$6,#REF!,""))</f>
        <v>#REF!</v>
      </c>
      <c r="B218" s="324" t="str">
        <f>IF(#REF!="","",IF(#REF!='Phieu YC'!$F$6,#REF!,""))</f>
        <v>#REF!</v>
      </c>
      <c r="C218" s="323" t="str">
        <f>IF(#REF!="","",IF(#REF!='Phieu YC'!$F$6,#REF!,""))</f>
        <v>#REF!</v>
      </c>
      <c r="D218" s="325" t="str">
        <f>IF(#REF!="","",IF(#REF!='Phieu YC'!$F$6,#REF!,""))</f>
        <v>#REF!</v>
      </c>
      <c r="E218" s="325"/>
      <c r="F218" s="317"/>
      <c r="G218" s="317"/>
      <c r="H218" s="317"/>
      <c r="I218" s="317"/>
      <c r="J218" s="317"/>
      <c r="K218" s="317"/>
      <c r="L218" s="317"/>
      <c r="M218" s="317"/>
      <c r="N218" s="317"/>
      <c r="O218" s="317"/>
      <c r="P218" s="317"/>
      <c r="Q218" s="317"/>
      <c r="R218" s="317"/>
      <c r="S218" s="317"/>
      <c r="T218" s="317"/>
      <c r="U218" s="317"/>
      <c r="V218" s="317"/>
      <c r="W218" s="306"/>
      <c r="X218" s="306"/>
      <c r="Y218" s="306"/>
      <c r="Z218" s="306"/>
    </row>
    <row r="219" ht="16.5" hidden="1" customHeight="1">
      <c r="A219" s="323" t="str">
        <f>IF(#REF!="","",IF(#REF!='Phieu YC'!$F$6,#REF!,""))</f>
        <v>#REF!</v>
      </c>
      <c r="B219" s="324" t="str">
        <f>IF(#REF!="","",IF(#REF!='Phieu YC'!$F$6,#REF!,""))</f>
        <v>#REF!</v>
      </c>
      <c r="C219" s="323" t="str">
        <f>IF(#REF!="","",IF(#REF!='Phieu YC'!$F$6,#REF!,""))</f>
        <v>#REF!</v>
      </c>
      <c r="D219" s="325" t="str">
        <f>IF(#REF!="","",IF(#REF!='Phieu YC'!$F$6,#REF!,""))</f>
        <v>#REF!</v>
      </c>
      <c r="E219" s="325"/>
      <c r="F219" s="317"/>
      <c r="G219" s="317"/>
      <c r="H219" s="317"/>
      <c r="I219" s="317"/>
      <c r="J219" s="317"/>
      <c r="K219" s="317"/>
      <c r="L219" s="317"/>
      <c r="M219" s="317"/>
      <c r="N219" s="317"/>
      <c r="O219" s="317"/>
      <c r="P219" s="317"/>
      <c r="Q219" s="317"/>
      <c r="R219" s="317"/>
      <c r="S219" s="317"/>
      <c r="T219" s="317"/>
      <c r="U219" s="317"/>
      <c r="V219" s="317"/>
      <c r="W219" s="306"/>
      <c r="X219" s="306"/>
      <c r="Y219" s="306"/>
      <c r="Z219" s="306"/>
    </row>
    <row r="220" ht="16.5" hidden="1" customHeight="1">
      <c r="A220" s="323" t="str">
        <f>IF(#REF!="","",IF(#REF!='Phieu YC'!$F$6,#REF!,""))</f>
        <v>#REF!</v>
      </c>
      <c r="B220" s="324" t="str">
        <f>IF(#REF!="","",IF(#REF!='Phieu YC'!$F$6,#REF!,""))</f>
        <v>#REF!</v>
      </c>
      <c r="C220" s="323" t="str">
        <f>IF(#REF!="","",IF(#REF!='Phieu YC'!$F$6,#REF!,""))</f>
        <v>#REF!</v>
      </c>
      <c r="D220" s="325" t="str">
        <f>IF(#REF!="","",IF(#REF!='Phieu YC'!$F$6,#REF!,""))</f>
        <v>#REF!</v>
      </c>
      <c r="E220" s="325"/>
      <c r="F220" s="317"/>
      <c r="G220" s="317"/>
      <c r="H220" s="317"/>
      <c r="I220" s="317"/>
      <c r="J220" s="317"/>
      <c r="K220" s="317"/>
      <c r="L220" s="317"/>
      <c r="M220" s="317"/>
      <c r="N220" s="317"/>
      <c r="O220" s="317"/>
      <c r="P220" s="317"/>
      <c r="Q220" s="317"/>
      <c r="R220" s="317"/>
      <c r="S220" s="317"/>
      <c r="T220" s="317"/>
      <c r="U220" s="317"/>
      <c r="V220" s="317"/>
      <c r="W220" s="306"/>
      <c r="X220" s="306"/>
      <c r="Y220" s="306"/>
      <c r="Z220" s="306"/>
    </row>
    <row r="221" ht="16.5" hidden="1" customHeight="1">
      <c r="A221" s="323" t="str">
        <f>IF(#REF!="","",IF(#REF!='Phieu YC'!$F$6,#REF!,""))</f>
        <v>#REF!</v>
      </c>
      <c r="B221" s="324" t="str">
        <f>IF(#REF!="","",IF(#REF!='Phieu YC'!$F$6,#REF!,""))</f>
        <v>#REF!</v>
      </c>
      <c r="C221" s="323" t="str">
        <f>IF(#REF!="","",IF(#REF!='Phieu YC'!$F$6,#REF!,""))</f>
        <v>#REF!</v>
      </c>
      <c r="D221" s="325" t="str">
        <f>IF(#REF!="","",IF(#REF!='Phieu YC'!$F$6,#REF!,""))</f>
        <v>#REF!</v>
      </c>
      <c r="E221" s="325"/>
      <c r="F221" s="317"/>
      <c r="G221" s="317"/>
      <c r="H221" s="317"/>
      <c r="I221" s="317"/>
      <c r="J221" s="317"/>
      <c r="K221" s="317"/>
      <c r="L221" s="317"/>
      <c r="M221" s="317"/>
      <c r="N221" s="317"/>
      <c r="O221" s="317"/>
      <c r="P221" s="317"/>
      <c r="Q221" s="317"/>
      <c r="R221" s="317"/>
      <c r="S221" s="317"/>
      <c r="T221" s="317"/>
      <c r="U221" s="317"/>
      <c r="V221" s="317"/>
      <c r="W221" s="306"/>
      <c r="X221" s="306"/>
      <c r="Y221" s="306"/>
      <c r="Z221" s="306"/>
    </row>
    <row r="222" ht="16.5" hidden="1" customHeight="1">
      <c r="A222" s="323" t="str">
        <f>IF(#REF!="","",IF(#REF!='Phieu YC'!$F$6,#REF!,""))</f>
        <v>#REF!</v>
      </c>
      <c r="B222" s="324" t="str">
        <f>IF(#REF!="","",IF(#REF!='Phieu YC'!$F$6,#REF!,""))</f>
        <v>#REF!</v>
      </c>
      <c r="C222" s="323" t="str">
        <f>IF(#REF!="","",IF(#REF!='Phieu YC'!$F$6,#REF!,""))</f>
        <v>#REF!</v>
      </c>
      <c r="D222" s="325" t="str">
        <f>IF(#REF!="","",IF(#REF!='Phieu YC'!$F$6,#REF!,""))</f>
        <v>#REF!</v>
      </c>
      <c r="E222" s="325"/>
      <c r="F222" s="317"/>
      <c r="G222" s="317"/>
      <c r="H222" s="317"/>
      <c r="I222" s="317"/>
      <c r="J222" s="317"/>
      <c r="K222" s="317"/>
      <c r="L222" s="317"/>
      <c r="M222" s="317"/>
      <c r="N222" s="317"/>
      <c r="O222" s="317"/>
      <c r="P222" s="317"/>
      <c r="Q222" s="317"/>
      <c r="R222" s="317"/>
      <c r="S222" s="317"/>
      <c r="T222" s="317"/>
      <c r="U222" s="317"/>
      <c r="V222" s="317"/>
      <c r="W222" s="306"/>
      <c r="X222" s="306"/>
      <c r="Y222" s="306"/>
      <c r="Z222" s="306"/>
    </row>
    <row r="223" ht="16.5" hidden="1" customHeight="1">
      <c r="A223" s="323" t="str">
        <f>IF(#REF!="","",IF(#REF!='Phieu YC'!$F$6,#REF!,""))</f>
        <v>#REF!</v>
      </c>
      <c r="B223" s="324" t="str">
        <f>IF(#REF!="","",IF(#REF!='Phieu YC'!$F$6,#REF!,""))</f>
        <v>#REF!</v>
      </c>
      <c r="C223" s="323" t="str">
        <f>IF(#REF!="","",IF(#REF!='Phieu YC'!$F$6,#REF!,""))</f>
        <v>#REF!</v>
      </c>
      <c r="D223" s="325" t="str">
        <f>IF(#REF!="","",IF(#REF!='Phieu YC'!$F$6,#REF!,""))</f>
        <v>#REF!</v>
      </c>
      <c r="E223" s="325"/>
      <c r="F223" s="317"/>
      <c r="G223" s="317"/>
      <c r="H223" s="317"/>
      <c r="I223" s="317"/>
      <c r="J223" s="317"/>
      <c r="K223" s="317"/>
      <c r="L223" s="317"/>
      <c r="M223" s="317"/>
      <c r="N223" s="317"/>
      <c r="O223" s="317"/>
      <c r="P223" s="317"/>
      <c r="Q223" s="317"/>
      <c r="R223" s="317"/>
      <c r="S223" s="317"/>
      <c r="T223" s="317"/>
      <c r="U223" s="317"/>
      <c r="V223" s="317"/>
      <c r="W223" s="306"/>
      <c r="X223" s="306"/>
      <c r="Y223" s="306"/>
      <c r="Z223" s="306"/>
    </row>
    <row r="224" ht="16.5" hidden="1" customHeight="1">
      <c r="A224" s="323" t="str">
        <f>IF(#REF!="","",IF(#REF!='Phieu YC'!$F$6,#REF!,""))</f>
        <v>#REF!</v>
      </c>
      <c r="B224" s="324" t="str">
        <f>IF(#REF!="","",IF(#REF!='Phieu YC'!$F$6,#REF!,""))</f>
        <v>#REF!</v>
      </c>
      <c r="C224" s="323" t="str">
        <f>IF(#REF!="","",IF(#REF!='Phieu YC'!$F$6,#REF!,""))</f>
        <v>#REF!</v>
      </c>
      <c r="D224" s="325" t="str">
        <f>IF(#REF!="","",IF(#REF!='Phieu YC'!$F$6,#REF!,""))</f>
        <v>#REF!</v>
      </c>
      <c r="E224" s="325"/>
      <c r="F224" s="317"/>
      <c r="G224" s="317"/>
      <c r="H224" s="317"/>
      <c r="I224" s="317"/>
      <c r="J224" s="317"/>
      <c r="K224" s="317"/>
      <c r="L224" s="317"/>
      <c r="M224" s="317"/>
      <c r="N224" s="317"/>
      <c r="O224" s="317"/>
      <c r="P224" s="317"/>
      <c r="Q224" s="317"/>
      <c r="R224" s="317"/>
      <c r="S224" s="317"/>
      <c r="T224" s="317"/>
      <c r="U224" s="317"/>
      <c r="V224" s="317"/>
      <c r="W224" s="306"/>
      <c r="X224" s="306"/>
      <c r="Y224" s="306"/>
      <c r="Z224" s="306"/>
    </row>
    <row r="225" ht="16.5" hidden="1" customHeight="1">
      <c r="A225" s="323" t="str">
        <f>IF(#REF!="","",IF(#REF!='Phieu YC'!$F$6,#REF!,""))</f>
        <v>#REF!</v>
      </c>
      <c r="B225" s="324" t="str">
        <f>IF(#REF!="","",IF(#REF!='Phieu YC'!$F$6,#REF!,""))</f>
        <v>#REF!</v>
      </c>
      <c r="C225" s="323" t="str">
        <f>IF(#REF!="","",IF(#REF!='Phieu YC'!$F$6,#REF!,""))</f>
        <v>#REF!</v>
      </c>
      <c r="D225" s="325" t="str">
        <f>IF(#REF!="","",IF(#REF!='Phieu YC'!$F$6,#REF!,""))</f>
        <v>#REF!</v>
      </c>
      <c r="E225" s="325"/>
      <c r="F225" s="317"/>
      <c r="G225" s="317"/>
      <c r="H225" s="317"/>
      <c r="I225" s="317"/>
      <c r="J225" s="317"/>
      <c r="K225" s="317"/>
      <c r="L225" s="317"/>
      <c r="M225" s="317"/>
      <c r="N225" s="317"/>
      <c r="O225" s="317"/>
      <c r="P225" s="317"/>
      <c r="Q225" s="317"/>
      <c r="R225" s="317"/>
      <c r="S225" s="317"/>
      <c r="T225" s="317"/>
      <c r="U225" s="317"/>
      <c r="V225" s="317"/>
      <c r="W225" s="306"/>
      <c r="X225" s="306"/>
      <c r="Y225" s="306"/>
      <c r="Z225" s="306"/>
    </row>
    <row r="226" ht="16.5" hidden="1" customHeight="1">
      <c r="A226" s="323" t="str">
        <f>IF(#REF!="","",IF(#REF!='Phieu YC'!$F$6,#REF!,""))</f>
        <v>#REF!</v>
      </c>
      <c r="B226" s="324" t="str">
        <f>IF(#REF!="","",IF(#REF!='Phieu YC'!$F$6,#REF!,""))</f>
        <v>#REF!</v>
      </c>
      <c r="C226" s="323" t="str">
        <f>IF(#REF!="","",IF(#REF!='Phieu YC'!$F$6,#REF!,""))</f>
        <v>#REF!</v>
      </c>
      <c r="D226" s="325" t="str">
        <f>IF(#REF!="","",IF(#REF!='Phieu YC'!$F$6,#REF!,""))</f>
        <v>#REF!</v>
      </c>
      <c r="E226" s="325"/>
      <c r="F226" s="317"/>
      <c r="G226" s="317"/>
      <c r="H226" s="317"/>
      <c r="I226" s="317"/>
      <c r="J226" s="317"/>
      <c r="K226" s="317"/>
      <c r="L226" s="317"/>
      <c r="M226" s="317"/>
      <c r="N226" s="317"/>
      <c r="O226" s="317"/>
      <c r="P226" s="317"/>
      <c r="Q226" s="317"/>
      <c r="R226" s="317"/>
      <c r="S226" s="317"/>
      <c r="T226" s="317"/>
      <c r="U226" s="317"/>
      <c r="V226" s="317"/>
      <c r="W226" s="306"/>
      <c r="X226" s="306"/>
      <c r="Y226" s="306"/>
      <c r="Z226" s="306"/>
    </row>
    <row r="227" ht="16.5" hidden="1" customHeight="1">
      <c r="A227" s="323" t="str">
        <f>IF(#REF!="","",IF(#REF!='Phieu YC'!$F$6,#REF!,""))</f>
        <v>#REF!</v>
      </c>
      <c r="B227" s="324" t="str">
        <f>IF(#REF!="","",IF(#REF!='Phieu YC'!$F$6,#REF!,""))</f>
        <v>#REF!</v>
      </c>
      <c r="C227" s="323" t="str">
        <f>IF(#REF!="","",IF(#REF!='Phieu YC'!$F$6,#REF!,""))</f>
        <v>#REF!</v>
      </c>
      <c r="D227" s="325" t="str">
        <f>IF(#REF!="","",IF(#REF!='Phieu YC'!$F$6,#REF!,""))</f>
        <v>#REF!</v>
      </c>
      <c r="E227" s="325"/>
      <c r="F227" s="317"/>
      <c r="G227" s="317"/>
      <c r="H227" s="317"/>
      <c r="I227" s="317"/>
      <c r="J227" s="317"/>
      <c r="K227" s="317"/>
      <c r="L227" s="317"/>
      <c r="M227" s="317"/>
      <c r="N227" s="317"/>
      <c r="O227" s="317"/>
      <c r="P227" s="317"/>
      <c r="Q227" s="317"/>
      <c r="R227" s="317"/>
      <c r="S227" s="317"/>
      <c r="T227" s="317"/>
      <c r="U227" s="317"/>
      <c r="V227" s="317"/>
      <c r="W227" s="306"/>
      <c r="X227" s="306"/>
      <c r="Y227" s="306"/>
      <c r="Z227" s="306"/>
    </row>
    <row r="228" ht="16.5" hidden="1" customHeight="1">
      <c r="A228" s="323" t="str">
        <f>IF(#REF!="","",IF(#REF!='Phieu YC'!$F$6,#REF!,""))</f>
        <v>#REF!</v>
      </c>
      <c r="B228" s="324" t="str">
        <f>IF(#REF!="","",IF(#REF!='Phieu YC'!$F$6,#REF!,""))</f>
        <v>#REF!</v>
      </c>
      <c r="C228" s="323" t="str">
        <f>IF(#REF!="","",IF(#REF!='Phieu YC'!$F$6,#REF!,""))</f>
        <v>#REF!</v>
      </c>
      <c r="D228" s="325" t="str">
        <f>IF(#REF!="","",IF(#REF!='Phieu YC'!$F$6,#REF!,""))</f>
        <v>#REF!</v>
      </c>
      <c r="E228" s="325"/>
      <c r="F228" s="317"/>
      <c r="G228" s="317"/>
      <c r="H228" s="317"/>
      <c r="I228" s="317"/>
      <c r="J228" s="317"/>
      <c r="K228" s="317"/>
      <c r="L228" s="317"/>
      <c r="M228" s="317"/>
      <c r="N228" s="317"/>
      <c r="O228" s="317"/>
      <c r="P228" s="317"/>
      <c r="Q228" s="317"/>
      <c r="R228" s="317"/>
      <c r="S228" s="317"/>
      <c r="T228" s="317"/>
      <c r="U228" s="317"/>
      <c r="V228" s="317"/>
      <c r="W228" s="306"/>
      <c r="X228" s="306"/>
      <c r="Y228" s="306"/>
      <c r="Z228" s="306"/>
    </row>
    <row r="229" ht="16.5" hidden="1" customHeight="1">
      <c r="A229" s="323" t="str">
        <f>IF(#REF!="","",IF(#REF!='Phieu YC'!$F$6,#REF!,""))</f>
        <v>#REF!</v>
      </c>
      <c r="B229" s="324" t="str">
        <f>IF(#REF!="","",IF(#REF!='Phieu YC'!$F$6,#REF!,""))</f>
        <v>#REF!</v>
      </c>
      <c r="C229" s="323" t="str">
        <f>IF(#REF!="","",IF(#REF!='Phieu YC'!$F$6,#REF!,""))</f>
        <v>#REF!</v>
      </c>
      <c r="D229" s="325" t="str">
        <f>IF(#REF!="","",IF(#REF!='Phieu YC'!$F$6,#REF!,""))</f>
        <v>#REF!</v>
      </c>
      <c r="E229" s="325"/>
      <c r="F229" s="317"/>
      <c r="G229" s="317"/>
      <c r="H229" s="317"/>
      <c r="I229" s="317"/>
      <c r="J229" s="317"/>
      <c r="K229" s="317"/>
      <c r="L229" s="317"/>
      <c r="M229" s="317"/>
      <c r="N229" s="317"/>
      <c r="O229" s="317"/>
      <c r="P229" s="317"/>
      <c r="Q229" s="317"/>
      <c r="R229" s="317"/>
      <c r="S229" s="317"/>
      <c r="T229" s="317"/>
      <c r="U229" s="317"/>
      <c r="V229" s="317"/>
      <c r="W229" s="306"/>
      <c r="X229" s="306"/>
      <c r="Y229" s="306"/>
      <c r="Z229" s="306"/>
    </row>
    <row r="230" ht="16.5" hidden="1" customHeight="1">
      <c r="A230" s="323" t="str">
        <f>IF(#REF!="","",IF(#REF!='Phieu YC'!$F$6,#REF!,""))</f>
        <v>#REF!</v>
      </c>
      <c r="B230" s="324" t="str">
        <f>IF(#REF!="","",IF(#REF!='Phieu YC'!$F$6,#REF!,""))</f>
        <v>#REF!</v>
      </c>
      <c r="C230" s="323" t="str">
        <f>IF(#REF!="","",IF(#REF!='Phieu YC'!$F$6,#REF!,""))</f>
        <v>#REF!</v>
      </c>
      <c r="D230" s="325" t="str">
        <f>IF(#REF!="","",IF(#REF!='Phieu YC'!$F$6,#REF!,""))</f>
        <v>#REF!</v>
      </c>
      <c r="E230" s="325"/>
      <c r="F230" s="317"/>
      <c r="G230" s="317"/>
      <c r="H230" s="317"/>
      <c r="I230" s="317"/>
      <c r="J230" s="317"/>
      <c r="K230" s="317"/>
      <c r="L230" s="317"/>
      <c r="M230" s="317"/>
      <c r="N230" s="317"/>
      <c r="O230" s="317"/>
      <c r="P230" s="317"/>
      <c r="Q230" s="317"/>
      <c r="R230" s="317"/>
      <c r="S230" s="317"/>
      <c r="T230" s="317"/>
      <c r="U230" s="317"/>
      <c r="V230" s="317"/>
      <c r="W230" s="306"/>
      <c r="X230" s="306"/>
      <c r="Y230" s="306"/>
      <c r="Z230" s="306"/>
    </row>
    <row r="231" ht="16.5" hidden="1" customHeight="1">
      <c r="A231" s="323" t="str">
        <f>IF(#REF!="","",IF(#REF!='Phieu YC'!$F$6,#REF!,""))</f>
        <v>#REF!</v>
      </c>
      <c r="B231" s="324" t="str">
        <f>IF(#REF!="","",IF(#REF!='Phieu YC'!$F$6,#REF!,""))</f>
        <v>#REF!</v>
      </c>
      <c r="C231" s="323" t="str">
        <f>IF(#REF!="","",IF(#REF!='Phieu YC'!$F$6,#REF!,""))</f>
        <v>#REF!</v>
      </c>
      <c r="D231" s="325" t="str">
        <f>IF(#REF!="","",IF(#REF!='Phieu YC'!$F$6,#REF!,""))</f>
        <v>#REF!</v>
      </c>
      <c r="E231" s="325"/>
      <c r="F231" s="317"/>
      <c r="G231" s="317"/>
      <c r="H231" s="317"/>
      <c r="I231" s="317"/>
      <c r="J231" s="317"/>
      <c r="K231" s="317"/>
      <c r="L231" s="317"/>
      <c r="M231" s="317"/>
      <c r="N231" s="317"/>
      <c r="O231" s="317"/>
      <c r="P231" s="317"/>
      <c r="Q231" s="317"/>
      <c r="R231" s="317"/>
      <c r="S231" s="317"/>
      <c r="T231" s="317"/>
      <c r="U231" s="317"/>
      <c r="V231" s="317"/>
      <c r="W231" s="306"/>
      <c r="X231" s="306"/>
      <c r="Y231" s="306"/>
      <c r="Z231" s="306"/>
    </row>
    <row r="232" ht="16.5" hidden="1" customHeight="1">
      <c r="A232" s="323" t="str">
        <f>IF(#REF!="","",IF(#REF!='Phieu YC'!$F$6,#REF!,""))</f>
        <v>#REF!</v>
      </c>
      <c r="B232" s="324" t="str">
        <f>IF(#REF!="","",IF(#REF!='Phieu YC'!$F$6,#REF!,""))</f>
        <v>#REF!</v>
      </c>
      <c r="C232" s="323" t="str">
        <f>IF(#REF!="","",IF(#REF!='Phieu YC'!$F$6,#REF!,""))</f>
        <v>#REF!</v>
      </c>
      <c r="D232" s="325" t="str">
        <f>IF(#REF!="","",IF(#REF!='Phieu YC'!$F$6,#REF!,""))</f>
        <v>#REF!</v>
      </c>
      <c r="E232" s="325"/>
      <c r="F232" s="317"/>
      <c r="G232" s="317"/>
      <c r="H232" s="317"/>
      <c r="I232" s="317"/>
      <c r="J232" s="317"/>
      <c r="K232" s="317"/>
      <c r="L232" s="317"/>
      <c r="M232" s="317"/>
      <c r="N232" s="317"/>
      <c r="O232" s="317"/>
      <c r="P232" s="317"/>
      <c r="Q232" s="317"/>
      <c r="R232" s="317"/>
      <c r="S232" s="317"/>
      <c r="T232" s="317"/>
      <c r="U232" s="317"/>
      <c r="V232" s="317"/>
      <c r="W232" s="306"/>
      <c r="X232" s="306"/>
      <c r="Y232" s="306"/>
      <c r="Z232" s="306"/>
    </row>
    <row r="233" ht="16.5" hidden="1" customHeight="1">
      <c r="A233" s="323" t="str">
        <f>IF(#REF!="","",IF(#REF!='Phieu YC'!$F$6,#REF!,""))</f>
        <v>#REF!</v>
      </c>
      <c r="B233" s="324" t="str">
        <f>IF(#REF!="","",IF(#REF!='Phieu YC'!$F$6,#REF!,""))</f>
        <v>#REF!</v>
      </c>
      <c r="C233" s="323" t="str">
        <f>IF(#REF!="","",IF(#REF!='Phieu YC'!$F$6,#REF!,""))</f>
        <v>#REF!</v>
      </c>
      <c r="D233" s="325" t="str">
        <f>IF(#REF!="","",IF(#REF!='Phieu YC'!$F$6,#REF!,""))</f>
        <v>#REF!</v>
      </c>
      <c r="E233" s="325"/>
      <c r="F233" s="317"/>
      <c r="G233" s="317"/>
      <c r="H233" s="317"/>
      <c r="I233" s="317"/>
      <c r="J233" s="317"/>
      <c r="K233" s="317"/>
      <c r="L233" s="317"/>
      <c r="M233" s="317"/>
      <c r="N233" s="317"/>
      <c r="O233" s="317"/>
      <c r="P233" s="317"/>
      <c r="Q233" s="317"/>
      <c r="R233" s="317"/>
      <c r="S233" s="317"/>
      <c r="T233" s="317"/>
      <c r="U233" s="317"/>
      <c r="V233" s="317"/>
      <c r="W233" s="306"/>
      <c r="X233" s="306"/>
      <c r="Y233" s="306"/>
      <c r="Z233" s="306"/>
    </row>
    <row r="234" ht="16.5" hidden="1" customHeight="1">
      <c r="A234" s="323" t="str">
        <f>IF(#REF!="","",IF(#REF!='Phieu YC'!$F$6,#REF!,""))</f>
        <v>#REF!</v>
      </c>
      <c r="B234" s="324" t="str">
        <f>IF(#REF!="","",IF(#REF!='Phieu YC'!$F$6,#REF!,""))</f>
        <v>#REF!</v>
      </c>
      <c r="C234" s="323" t="str">
        <f>IF(#REF!="","",IF(#REF!='Phieu YC'!$F$6,#REF!,""))</f>
        <v>#REF!</v>
      </c>
      <c r="D234" s="325" t="str">
        <f>IF(#REF!="","",IF(#REF!='Phieu YC'!$F$6,#REF!,""))</f>
        <v>#REF!</v>
      </c>
      <c r="E234" s="325"/>
      <c r="F234" s="317"/>
      <c r="G234" s="317"/>
      <c r="H234" s="317"/>
      <c r="I234" s="317"/>
      <c r="J234" s="317"/>
      <c r="K234" s="317"/>
      <c r="L234" s="317"/>
      <c r="M234" s="317"/>
      <c r="N234" s="317"/>
      <c r="O234" s="317"/>
      <c r="P234" s="317"/>
      <c r="Q234" s="317"/>
      <c r="R234" s="317"/>
      <c r="S234" s="317"/>
      <c r="T234" s="317"/>
      <c r="U234" s="317"/>
      <c r="V234" s="317"/>
      <c r="W234" s="306"/>
      <c r="X234" s="306"/>
      <c r="Y234" s="306"/>
      <c r="Z234" s="306"/>
    </row>
    <row r="235" ht="16.5" hidden="1" customHeight="1">
      <c r="A235" s="323" t="str">
        <f>IF(#REF!="","",IF(#REF!='Phieu YC'!$F$6,#REF!,""))</f>
        <v>#REF!</v>
      </c>
      <c r="B235" s="324" t="str">
        <f>IF(#REF!="","",IF(#REF!='Phieu YC'!$F$6,#REF!,""))</f>
        <v>#REF!</v>
      </c>
      <c r="C235" s="323" t="str">
        <f>IF(#REF!="","",IF(#REF!='Phieu YC'!$F$6,#REF!,""))</f>
        <v>#REF!</v>
      </c>
      <c r="D235" s="325" t="str">
        <f>IF(#REF!="","",IF(#REF!='Phieu YC'!$F$6,#REF!,""))</f>
        <v>#REF!</v>
      </c>
      <c r="E235" s="325"/>
      <c r="F235" s="317"/>
      <c r="G235" s="317"/>
      <c r="H235" s="317"/>
      <c r="I235" s="317"/>
      <c r="J235" s="317"/>
      <c r="K235" s="317"/>
      <c r="L235" s="317"/>
      <c r="M235" s="317"/>
      <c r="N235" s="317"/>
      <c r="O235" s="317"/>
      <c r="P235" s="317"/>
      <c r="Q235" s="317"/>
      <c r="R235" s="317"/>
      <c r="S235" s="317"/>
      <c r="T235" s="317"/>
      <c r="U235" s="317"/>
      <c r="V235" s="317"/>
      <c r="W235" s="306"/>
      <c r="X235" s="306"/>
      <c r="Y235" s="306"/>
      <c r="Z235" s="306"/>
    </row>
    <row r="236" ht="16.5" hidden="1" customHeight="1">
      <c r="A236" s="323" t="str">
        <f>IF(#REF!="","",IF(#REF!='Phieu YC'!$F$6,#REF!,""))</f>
        <v>#REF!</v>
      </c>
      <c r="B236" s="324" t="str">
        <f>IF(#REF!="","",IF(#REF!='Phieu YC'!$F$6,#REF!,""))</f>
        <v>#REF!</v>
      </c>
      <c r="C236" s="323" t="str">
        <f>IF(#REF!="","",IF(#REF!='Phieu YC'!$F$6,#REF!,""))</f>
        <v>#REF!</v>
      </c>
      <c r="D236" s="325" t="str">
        <f>IF(#REF!="","",IF(#REF!='Phieu YC'!$F$6,#REF!,""))</f>
        <v>#REF!</v>
      </c>
      <c r="E236" s="325"/>
      <c r="F236" s="317"/>
      <c r="G236" s="317"/>
      <c r="H236" s="317"/>
      <c r="I236" s="317"/>
      <c r="J236" s="317"/>
      <c r="K236" s="317"/>
      <c r="L236" s="317"/>
      <c r="M236" s="317"/>
      <c r="N236" s="317"/>
      <c r="O236" s="317"/>
      <c r="P236" s="317"/>
      <c r="Q236" s="317"/>
      <c r="R236" s="317"/>
      <c r="S236" s="317"/>
      <c r="T236" s="317"/>
      <c r="U236" s="317"/>
      <c r="V236" s="317"/>
      <c r="W236" s="306"/>
      <c r="X236" s="306"/>
      <c r="Y236" s="306"/>
      <c r="Z236" s="306"/>
    </row>
    <row r="237" ht="16.5" hidden="1" customHeight="1">
      <c r="A237" s="323" t="str">
        <f>IF(#REF!="","",IF(#REF!='Phieu YC'!$F$6,#REF!,""))</f>
        <v>#REF!</v>
      </c>
      <c r="B237" s="324" t="str">
        <f>IF(#REF!="","",IF(#REF!='Phieu YC'!$F$6,#REF!,""))</f>
        <v>#REF!</v>
      </c>
      <c r="C237" s="323" t="str">
        <f>IF(#REF!="","",IF(#REF!='Phieu YC'!$F$6,#REF!,""))</f>
        <v>#REF!</v>
      </c>
      <c r="D237" s="325" t="str">
        <f>IF(#REF!="","",IF(#REF!='Phieu YC'!$F$6,#REF!,""))</f>
        <v>#REF!</v>
      </c>
      <c r="E237" s="325"/>
      <c r="F237" s="317"/>
      <c r="G237" s="317"/>
      <c r="H237" s="317"/>
      <c r="I237" s="317"/>
      <c r="J237" s="317"/>
      <c r="K237" s="317"/>
      <c r="L237" s="317"/>
      <c r="M237" s="317"/>
      <c r="N237" s="317"/>
      <c r="O237" s="317"/>
      <c r="P237" s="317"/>
      <c r="Q237" s="317"/>
      <c r="R237" s="317"/>
      <c r="S237" s="317"/>
      <c r="T237" s="317"/>
      <c r="U237" s="317"/>
      <c r="V237" s="317"/>
      <c r="W237" s="306"/>
      <c r="X237" s="306"/>
      <c r="Y237" s="306"/>
      <c r="Z237" s="306"/>
    </row>
    <row r="238" ht="16.5" hidden="1" customHeight="1">
      <c r="A238" s="323" t="str">
        <f>IF(#REF!="","",IF(#REF!='Phieu YC'!$F$6,#REF!,""))</f>
        <v>#REF!</v>
      </c>
      <c r="B238" s="324" t="str">
        <f>IF(#REF!="","",IF(#REF!='Phieu YC'!$F$6,#REF!,""))</f>
        <v>#REF!</v>
      </c>
      <c r="C238" s="323" t="str">
        <f>IF(#REF!="","",IF(#REF!='Phieu YC'!$F$6,#REF!,""))</f>
        <v>#REF!</v>
      </c>
      <c r="D238" s="325" t="str">
        <f>IF(#REF!="","",IF(#REF!='Phieu YC'!$F$6,#REF!,""))</f>
        <v>#REF!</v>
      </c>
      <c r="E238" s="325"/>
      <c r="F238" s="317"/>
      <c r="G238" s="317"/>
      <c r="H238" s="317"/>
      <c r="I238" s="317"/>
      <c r="J238" s="317"/>
      <c r="K238" s="317"/>
      <c r="L238" s="317"/>
      <c r="M238" s="317"/>
      <c r="N238" s="317"/>
      <c r="O238" s="317"/>
      <c r="P238" s="317"/>
      <c r="Q238" s="317"/>
      <c r="R238" s="317"/>
      <c r="S238" s="317"/>
      <c r="T238" s="317"/>
      <c r="U238" s="317"/>
      <c r="V238" s="317"/>
      <c r="W238" s="306"/>
      <c r="X238" s="306"/>
      <c r="Y238" s="306"/>
      <c r="Z238" s="306"/>
    </row>
    <row r="239" ht="16.5" hidden="1" customHeight="1">
      <c r="A239" s="323" t="str">
        <f>IF(#REF!="","",IF(#REF!='Phieu YC'!$F$6,#REF!,""))</f>
        <v>#REF!</v>
      </c>
      <c r="B239" s="324" t="str">
        <f>IF(#REF!="","",IF(#REF!='Phieu YC'!$F$6,#REF!,""))</f>
        <v>#REF!</v>
      </c>
      <c r="C239" s="323" t="str">
        <f>IF(#REF!="","",IF(#REF!='Phieu YC'!$F$6,#REF!,""))</f>
        <v>#REF!</v>
      </c>
      <c r="D239" s="325" t="str">
        <f>IF(#REF!="","",IF(#REF!='Phieu YC'!$F$6,#REF!,""))</f>
        <v>#REF!</v>
      </c>
      <c r="E239" s="325"/>
      <c r="F239" s="317"/>
      <c r="G239" s="317"/>
      <c r="H239" s="317"/>
      <c r="I239" s="317"/>
      <c r="J239" s="317"/>
      <c r="K239" s="317"/>
      <c r="L239" s="317"/>
      <c r="M239" s="317"/>
      <c r="N239" s="317"/>
      <c r="O239" s="317"/>
      <c r="P239" s="317"/>
      <c r="Q239" s="317"/>
      <c r="R239" s="317"/>
      <c r="S239" s="317"/>
      <c r="T239" s="317"/>
      <c r="U239" s="317"/>
      <c r="V239" s="317"/>
      <c r="W239" s="306"/>
      <c r="X239" s="306"/>
      <c r="Y239" s="306"/>
      <c r="Z239" s="306"/>
    </row>
    <row r="240" ht="16.5" hidden="1" customHeight="1">
      <c r="A240" s="323" t="str">
        <f>IF(#REF!="","",IF(#REF!='Phieu YC'!$F$6,#REF!,""))</f>
        <v>#REF!</v>
      </c>
      <c r="B240" s="324" t="str">
        <f>IF(#REF!="","",IF(#REF!='Phieu YC'!$F$6,#REF!,""))</f>
        <v>#REF!</v>
      </c>
      <c r="C240" s="323" t="str">
        <f>IF(#REF!="","",IF(#REF!='Phieu YC'!$F$6,#REF!,""))</f>
        <v>#REF!</v>
      </c>
      <c r="D240" s="325" t="str">
        <f>IF(#REF!="","",IF(#REF!='Phieu YC'!$F$6,#REF!,""))</f>
        <v>#REF!</v>
      </c>
      <c r="E240" s="325"/>
      <c r="F240" s="317"/>
      <c r="G240" s="317"/>
      <c r="H240" s="317"/>
      <c r="I240" s="317"/>
      <c r="J240" s="317"/>
      <c r="K240" s="317"/>
      <c r="L240" s="317"/>
      <c r="M240" s="317"/>
      <c r="N240" s="317"/>
      <c r="O240" s="317"/>
      <c r="P240" s="317"/>
      <c r="Q240" s="317"/>
      <c r="R240" s="317"/>
      <c r="S240" s="317"/>
      <c r="T240" s="317"/>
      <c r="U240" s="317"/>
      <c r="V240" s="317"/>
      <c r="W240" s="306"/>
      <c r="X240" s="306"/>
      <c r="Y240" s="306"/>
      <c r="Z240" s="306"/>
    </row>
    <row r="241" ht="16.5" hidden="1" customHeight="1">
      <c r="A241" s="323" t="str">
        <f>IF(#REF!="","",IF(#REF!='Phieu YC'!$F$6,#REF!,""))</f>
        <v>#REF!</v>
      </c>
      <c r="B241" s="324" t="str">
        <f>IF(#REF!="","",IF(#REF!='Phieu YC'!$F$6,#REF!,""))</f>
        <v>#REF!</v>
      </c>
      <c r="C241" s="323" t="str">
        <f>IF(#REF!="","",IF(#REF!='Phieu YC'!$F$6,#REF!,""))</f>
        <v>#REF!</v>
      </c>
      <c r="D241" s="325" t="str">
        <f>IF(#REF!="","",IF(#REF!='Phieu YC'!$F$6,#REF!,""))</f>
        <v>#REF!</v>
      </c>
      <c r="E241" s="325"/>
      <c r="F241" s="317"/>
      <c r="G241" s="317"/>
      <c r="H241" s="317"/>
      <c r="I241" s="317"/>
      <c r="J241" s="317"/>
      <c r="K241" s="317"/>
      <c r="L241" s="317"/>
      <c r="M241" s="317"/>
      <c r="N241" s="317"/>
      <c r="O241" s="317"/>
      <c r="P241" s="317"/>
      <c r="Q241" s="317"/>
      <c r="R241" s="317"/>
      <c r="S241" s="317"/>
      <c r="T241" s="317"/>
      <c r="U241" s="317"/>
      <c r="V241" s="317"/>
      <c r="W241" s="306"/>
      <c r="X241" s="306"/>
      <c r="Y241" s="306"/>
      <c r="Z241" s="306"/>
    </row>
    <row r="242" ht="16.5" hidden="1" customHeight="1">
      <c r="A242" s="323" t="str">
        <f>IF(#REF!="","",IF(#REF!='Phieu YC'!$F$6,#REF!,""))</f>
        <v>#REF!</v>
      </c>
      <c r="B242" s="324" t="str">
        <f>IF(#REF!="","",IF(#REF!='Phieu YC'!$F$6,#REF!,""))</f>
        <v>#REF!</v>
      </c>
      <c r="C242" s="323" t="str">
        <f>IF(#REF!="","",IF(#REF!='Phieu YC'!$F$6,#REF!,""))</f>
        <v>#REF!</v>
      </c>
      <c r="D242" s="325" t="str">
        <f>IF(#REF!="","",IF(#REF!='Phieu YC'!$F$6,#REF!,""))</f>
        <v>#REF!</v>
      </c>
      <c r="E242" s="325"/>
      <c r="F242" s="317"/>
      <c r="G242" s="317"/>
      <c r="H242" s="317"/>
      <c r="I242" s="317"/>
      <c r="J242" s="317"/>
      <c r="K242" s="317"/>
      <c r="L242" s="317"/>
      <c r="M242" s="317"/>
      <c r="N242" s="317"/>
      <c r="O242" s="317"/>
      <c r="P242" s="317"/>
      <c r="Q242" s="317"/>
      <c r="R242" s="317"/>
      <c r="S242" s="317"/>
      <c r="T242" s="317"/>
      <c r="U242" s="317"/>
      <c r="V242" s="317"/>
      <c r="W242" s="306"/>
      <c r="X242" s="306"/>
      <c r="Y242" s="306"/>
      <c r="Z242" s="306"/>
    </row>
    <row r="243" ht="16.5" hidden="1" customHeight="1">
      <c r="A243" s="323" t="str">
        <f>IF(#REF!="","",IF(#REF!='Phieu YC'!$F$6,#REF!,""))</f>
        <v>#REF!</v>
      </c>
      <c r="B243" s="324" t="str">
        <f>IF(#REF!="","",IF(#REF!='Phieu YC'!$F$6,#REF!,""))</f>
        <v>#REF!</v>
      </c>
      <c r="C243" s="323" t="str">
        <f>IF(#REF!="","",IF(#REF!='Phieu YC'!$F$6,#REF!,""))</f>
        <v>#REF!</v>
      </c>
      <c r="D243" s="325" t="str">
        <f>IF(#REF!="","",IF(#REF!='Phieu YC'!$F$6,#REF!,""))</f>
        <v>#REF!</v>
      </c>
      <c r="E243" s="325"/>
      <c r="F243" s="317"/>
      <c r="G243" s="317"/>
      <c r="H243" s="317"/>
      <c r="I243" s="317"/>
      <c r="J243" s="317"/>
      <c r="K243" s="317"/>
      <c r="L243" s="317"/>
      <c r="M243" s="317"/>
      <c r="N243" s="317"/>
      <c r="O243" s="317"/>
      <c r="P243" s="317"/>
      <c r="Q243" s="317"/>
      <c r="R243" s="317"/>
      <c r="S243" s="317"/>
      <c r="T243" s="317"/>
      <c r="U243" s="317"/>
      <c r="V243" s="317"/>
      <c r="W243" s="306"/>
      <c r="X243" s="306"/>
      <c r="Y243" s="306"/>
      <c r="Z243" s="306"/>
    </row>
    <row r="244" ht="16.5" hidden="1" customHeight="1">
      <c r="A244" s="323" t="str">
        <f>IF(#REF!="","",IF(#REF!='Phieu YC'!$F$6,#REF!,""))</f>
        <v>#REF!</v>
      </c>
      <c r="B244" s="324" t="str">
        <f>IF(#REF!="","",IF(#REF!='Phieu YC'!$F$6,#REF!,""))</f>
        <v>#REF!</v>
      </c>
      <c r="C244" s="323" t="str">
        <f>IF(#REF!="","",IF(#REF!='Phieu YC'!$F$6,#REF!,""))</f>
        <v>#REF!</v>
      </c>
      <c r="D244" s="325" t="str">
        <f>IF(#REF!="","",IF(#REF!='Phieu YC'!$F$6,#REF!,""))</f>
        <v>#REF!</v>
      </c>
      <c r="E244" s="325"/>
      <c r="F244" s="317"/>
      <c r="G244" s="317"/>
      <c r="H244" s="317"/>
      <c r="I244" s="317"/>
      <c r="J244" s="317"/>
      <c r="K244" s="317"/>
      <c r="L244" s="317"/>
      <c r="M244" s="317"/>
      <c r="N244" s="317"/>
      <c r="O244" s="317"/>
      <c r="P244" s="317"/>
      <c r="Q244" s="317"/>
      <c r="R244" s="317"/>
      <c r="S244" s="317"/>
      <c r="T244" s="317"/>
      <c r="U244" s="317"/>
      <c r="V244" s="317"/>
      <c r="W244" s="306"/>
      <c r="X244" s="306"/>
      <c r="Y244" s="306"/>
      <c r="Z244" s="306"/>
    </row>
    <row r="245" ht="16.5" hidden="1" customHeight="1">
      <c r="A245" s="323" t="str">
        <f>IF(#REF!="","",IF(#REF!='Phieu YC'!$F$6,#REF!,""))</f>
        <v>#REF!</v>
      </c>
      <c r="B245" s="324" t="str">
        <f>IF(#REF!="","",IF(#REF!='Phieu YC'!$F$6,#REF!,""))</f>
        <v>#REF!</v>
      </c>
      <c r="C245" s="323" t="str">
        <f>IF(#REF!="","",IF(#REF!='Phieu YC'!$F$6,#REF!,""))</f>
        <v>#REF!</v>
      </c>
      <c r="D245" s="325" t="str">
        <f>IF(#REF!="","",IF(#REF!='Phieu YC'!$F$6,#REF!,""))</f>
        <v>#REF!</v>
      </c>
      <c r="E245" s="325"/>
      <c r="F245" s="317"/>
      <c r="G245" s="317"/>
      <c r="H245" s="317"/>
      <c r="I245" s="317"/>
      <c r="J245" s="317"/>
      <c r="K245" s="317"/>
      <c r="L245" s="317"/>
      <c r="M245" s="317"/>
      <c r="N245" s="317"/>
      <c r="O245" s="317"/>
      <c r="P245" s="317"/>
      <c r="Q245" s="317"/>
      <c r="R245" s="317"/>
      <c r="S245" s="317"/>
      <c r="T245" s="317"/>
      <c r="U245" s="317"/>
      <c r="V245" s="317"/>
      <c r="W245" s="306"/>
      <c r="X245" s="306"/>
      <c r="Y245" s="306"/>
      <c r="Z245" s="306"/>
    </row>
    <row r="246" ht="16.5" hidden="1" customHeight="1">
      <c r="A246" s="323" t="str">
        <f>IF(#REF!="","",IF(#REF!='Phieu YC'!$F$6,#REF!,""))</f>
        <v>#REF!</v>
      </c>
      <c r="B246" s="324" t="str">
        <f>IF(#REF!="","",IF(#REF!='Phieu YC'!$F$6,#REF!,""))</f>
        <v>#REF!</v>
      </c>
      <c r="C246" s="323" t="str">
        <f>IF(#REF!="","",IF(#REF!='Phieu YC'!$F$6,#REF!,""))</f>
        <v>#REF!</v>
      </c>
      <c r="D246" s="325" t="str">
        <f>IF(#REF!="","",IF(#REF!='Phieu YC'!$F$6,#REF!,""))</f>
        <v>#REF!</v>
      </c>
      <c r="E246" s="325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06"/>
      <c r="X246" s="306"/>
      <c r="Y246" s="306"/>
      <c r="Z246" s="306"/>
    </row>
    <row r="247" ht="16.5" hidden="1" customHeight="1">
      <c r="A247" s="323" t="str">
        <f>IF(#REF!="","",IF(#REF!='Phieu YC'!$F$6,#REF!,""))</f>
        <v>#REF!</v>
      </c>
      <c r="B247" s="324" t="str">
        <f>IF(#REF!="","",IF(#REF!='Phieu YC'!$F$6,#REF!,""))</f>
        <v>#REF!</v>
      </c>
      <c r="C247" s="323" t="str">
        <f>IF(#REF!="","",IF(#REF!='Phieu YC'!$F$6,#REF!,""))</f>
        <v>#REF!</v>
      </c>
      <c r="D247" s="325" t="str">
        <f>IF(#REF!="","",IF(#REF!='Phieu YC'!$F$6,#REF!,""))</f>
        <v>#REF!</v>
      </c>
      <c r="E247" s="325"/>
      <c r="F247" s="317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06"/>
      <c r="X247" s="306"/>
      <c r="Y247" s="306"/>
      <c r="Z247" s="306"/>
    </row>
    <row r="248" ht="16.5" hidden="1" customHeight="1">
      <c r="A248" s="323" t="str">
        <f>IF(#REF!="","",IF(#REF!='Phieu YC'!$F$6,#REF!,""))</f>
        <v>#REF!</v>
      </c>
      <c r="B248" s="324" t="str">
        <f>IF(#REF!="","",IF(#REF!='Phieu YC'!$F$6,#REF!,""))</f>
        <v>#REF!</v>
      </c>
      <c r="C248" s="323" t="str">
        <f>IF(#REF!="","",IF(#REF!='Phieu YC'!$F$6,#REF!,""))</f>
        <v>#REF!</v>
      </c>
      <c r="D248" s="325" t="str">
        <f>IF(#REF!="","",IF(#REF!='Phieu YC'!$F$6,#REF!,""))</f>
        <v>#REF!</v>
      </c>
      <c r="E248" s="325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06"/>
      <c r="X248" s="306"/>
      <c r="Y248" s="306"/>
      <c r="Z248" s="306"/>
    </row>
    <row r="249" ht="16.5" hidden="1" customHeight="1">
      <c r="A249" s="323" t="str">
        <f>IF(#REF!="","",IF(#REF!='Phieu YC'!$F$6,#REF!,""))</f>
        <v>#REF!</v>
      </c>
      <c r="B249" s="324" t="str">
        <f>IF(#REF!="","",IF(#REF!='Phieu YC'!$F$6,#REF!,""))</f>
        <v>#REF!</v>
      </c>
      <c r="C249" s="323" t="str">
        <f>IF(#REF!="","",IF(#REF!='Phieu YC'!$F$6,#REF!,""))</f>
        <v>#REF!</v>
      </c>
      <c r="D249" s="325" t="str">
        <f>IF(#REF!="","",IF(#REF!='Phieu YC'!$F$6,#REF!,""))</f>
        <v>#REF!</v>
      </c>
      <c r="E249" s="325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06"/>
      <c r="X249" s="306"/>
      <c r="Y249" s="306"/>
      <c r="Z249" s="306"/>
    </row>
    <row r="250" ht="16.5" hidden="1" customHeight="1">
      <c r="A250" s="323" t="str">
        <f>IF(#REF!="","",IF(#REF!='Phieu YC'!$F$6,#REF!,""))</f>
        <v>#REF!</v>
      </c>
      <c r="B250" s="324" t="str">
        <f>IF(#REF!="","",IF(#REF!='Phieu YC'!$F$6,#REF!,""))</f>
        <v>#REF!</v>
      </c>
      <c r="C250" s="323" t="str">
        <f>IF(#REF!="","",IF(#REF!='Phieu YC'!$F$6,#REF!,""))</f>
        <v>#REF!</v>
      </c>
      <c r="D250" s="325" t="str">
        <f>IF(#REF!="","",IF(#REF!='Phieu YC'!$F$6,#REF!,""))</f>
        <v>#REF!</v>
      </c>
      <c r="E250" s="325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06"/>
      <c r="X250" s="306"/>
      <c r="Y250" s="306"/>
      <c r="Z250" s="306"/>
    </row>
    <row r="251" ht="16.5" hidden="1" customHeight="1">
      <c r="A251" s="323" t="str">
        <f>IF(#REF!="","",IF(#REF!='Phieu YC'!$F$6,#REF!,""))</f>
        <v>#REF!</v>
      </c>
      <c r="B251" s="324" t="str">
        <f>IF(#REF!="","",IF(#REF!='Phieu YC'!$F$6,#REF!,""))</f>
        <v>#REF!</v>
      </c>
      <c r="C251" s="323" t="str">
        <f>IF(#REF!="","",IF(#REF!='Phieu YC'!$F$6,#REF!,""))</f>
        <v>#REF!</v>
      </c>
      <c r="D251" s="325" t="str">
        <f>IF(#REF!="","",IF(#REF!='Phieu YC'!$F$6,#REF!,""))</f>
        <v>#REF!</v>
      </c>
      <c r="E251" s="325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06"/>
      <c r="X251" s="306"/>
      <c r="Y251" s="306"/>
      <c r="Z251" s="306"/>
    </row>
    <row r="252" ht="16.5" hidden="1" customHeight="1">
      <c r="A252" s="323" t="str">
        <f>IF(#REF!="","",IF(#REF!='Phieu YC'!$F$6,#REF!,""))</f>
        <v>#REF!</v>
      </c>
      <c r="B252" s="324" t="str">
        <f>IF(#REF!="","",IF(#REF!='Phieu YC'!$F$6,#REF!,""))</f>
        <v>#REF!</v>
      </c>
      <c r="C252" s="323" t="str">
        <f>IF(#REF!="","",IF(#REF!='Phieu YC'!$F$6,#REF!,""))</f>
        <v>#REF!</v>
      </c>
      <c r="D252" s="325" t="str">
        <f>IF(#REF!="","",IF(#REF!='Phieu YC'!$F$6,#REF!,""))</f>
        <v>#REF!</v>
      </c>
      <c r="E252" s="325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06"/>
      <c r="X252" s="306"/>
      <c r="Y252" s="306"/>
      <c r="Z252" s="306"/>
    </row>
    <row r="253" ht="16.5" hidden="1" customHeight="1">
      <c r="A253" s="323" t="str">
        <f>IF(#REF!="","",IF(#REF!='Phieu YC'!$F$6,#REF!,""))</f>
        <v>#REF!</v>
      </c>
      <c r="B253" s="324" t="str">
        <f>IF(#REF!="","",IF(#REF!='Phieu YC'!$F$6,#REF!,""))</f>
        <v>#REF!</v>
      </c>
      <c r="C253" s="323" t="str">
        <f>IF(#REF!="","",IF(#REF!='Phieu YC'!$F$6,#REF!,""))</f>
        <v>#REF!</v>
      </c>
      <c r="D253" s="325" t="str">
        <f>IF(#REF!="","",IF(#REF!='Phieu YC'!$F$6,#REF!,""))</f>
        <v>#REF!</v>
      </c>
      <c r="E253" s="325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06"/>
      <c r="X253" s="306"/>
      <c r="Y253" s="306"/>
      <c r="Z253" s="306"/>
    </row>
    <row r="254" ht="16.5" hidden="1" customHeight="1">
      <c r="A254" s="323" t="str">
        <f>IF(#REF!="","",IF(#REF!='Phieu YC'!$F$6,#REF!,""))</f>
        <v>#REF!</v>
      </c>
      <c r="B254" s="324" t="str">
        <f>IF(#REF!="","",IF(#REF!='Phieu YC'!$F$6,#REF!,""))</f>
        <v>#REF!</v>
      </c>
      <c r="C254" s="323" t="str">
        <f>IF(#REF!="","",IF(#REF!='Phieu YC'!$F$6,#REF!,""))</f>
        <v>#REF!</v>
      </c>
      <c r="D254" s="325" t="str">
        <f>IF(#REF!="","",IF(#REF!='Phieu YC'!$F$6,#REF!,""))</f>
        <v>#REF!</v>
      </c>
      <c r="E254" s="325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06"/>
      <c r="X254" s="306"/>
      <c r="Y254" s="306"/>
      <c r="Z254" s="306"/>
    </row>
    <row r="255" ht="16.5" hidden="1" customHeight="1">
      <c r="A255" s="323" t="str">
        <f>IF(#REF!="","",IF(#REF!='Phieu YC'!$F$6,#REF!,""))</f>
        <v>#REF!</v>
      </c>
      <c r="B255" s="324" t="str">
        <f>IF(#REF!="","",IF(#REF!='Phieu YC'!$F$6,#REF!,""))</f>
        <v>#REF!</v>
      </c>
      <c r="C255" s="323" t="str">
        <f>IF(#REF!="","",IF(#REF!='Phieu YC'!$F$6,#REF!,""))</f>
        <v>#REF!</v>
      </c>
      <c r="D255" s="325" t="str">
        <f>IF(#REF!="","",IF(#REF!='Phieu YC'!$F$6,#REF!,""))</f>
        <v>#REF!</v>
      </c>
      <c r="E255" s="325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06"/>
      <c r="X255" s="306"/>
      <c r="Y255" s="306"/>
      <c r="Z255" s="306"/>
    </row>
    <row r="256" ht="16.5" hidden="1" customHeight="1">
      <c r="A256" s="323" t="str">
        <f>IF(#REF!="","",IF(#REF!='Phieu YC'!$F$6,#REF!,""))</f>
        <v>#REF!</v>
      </c>
      <c r="B256" s="324" t="str">
        <f>IF(#REF!="","",IF(#REF!='Phieu YC'!$F$6,#REF!,""))</f>
        <v>#REF!</v>
      </c>
      <c r="C256" s="323" t="str">
        <f>IF(#REF!="","",IF(#REF!='Phieu YC'!$F$6,#REF!,""))</f>
        <v>#REF!</v>
      </c>
      <c r="D256" s="325" t="str">
        <f>IF(#REF!="","",IF(#REF!='Phieu YC'!$F$6,#REF!,""))</f>
        <v>#REF!</v>
      </c>
      <c r="E256" s="325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06"/>
      <c r="X256" s="306"/>
      <c r="Y256" s="306"/>
      <c r="Z256" s="306"/>
    </row>
    <row r="257" ht="16.5" hidden="1" customHeight="1">
      <c r="A257" s="323" t="str">
        <f>IF(#REF!="","",IF(#REF!='Phieu YC'!$F$6,#REF!,""))</f>
        <v>#REF!</v>
      </c>
      <c r="B257" s="324" t="str">
        <f>IF(#REF!="","",IF(#REF!='Phieu YC'!$F$6,#REF!,""))</f>
        <v>#REF!</v>
      </c>
      <c r="C257" s="323" t="str">
        <f>IF(#REF!="","",IF(#REF!='Phieu YC'!$F$6,#REF!,""))</f>
        <v>#REF!</v>
      </c>
      <c r="D257" s="325" t="str">
        <f>IF(#REF!="","",IF(#REF!='Phieu YC'!$F$6,#REF!,""))</f>
        <v>#REF!</v>
      </c>
      <c r="E257" s="325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06"/>
      <c r="X257" s="306"/>
      <c r="Y257" s="306"/>
      <c r="Z257" s="306"/>
    </row>
    <row r="258" ht="16.5" hidden="1" customHeight="1">
      <c r="A258" s="323" t="str">
        <f>IF(#REF!="","",IF(#REF!='Phieu YC'!$F$6,#REF!,""))</f>
        <v>#REF!</v>
      </c>
      <c r="B258" s="324" t="str">
        <f>IF(#REF!="","",IF(#REF!='Phieu YC'!$F$6,#REF!,""))</f>
        <v>#REF!</v>
      </c>
      <c r="C258" s="323" t="str">
        <f>IF(#REF!="","",IF(#REF!='Phieu YC'!$F$6,#REF!,""))</f>
        <v>#REF!</v>
      </c>
      <c r="D258" s="325" t="str">
        <f>IF(#REF!="","",IF(#REF!='Phieu YC'!$F$6,#REF!,""))</f>
        <v>#REF!</v>
      </c>
      <c r="E258" s="325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06"/>
      <c r="X258" s="306"/>
      <c r="Y258" s="306"/>
      <c r="Z258" s="306"/>
    </row>
    <row r="259" ht="16.5" hidden="1" customHeight="1">
      <c r="A259" s="323" t="str">
        <f>IF(#REF!="","",IF(#REF!='Phieu YC'!$F$6,#REF!,""))</f>
        <v>#REF!</v>
      </c>
      <c r="B259" s="324" t="str">
        <f>IF(#REF!="","",IF(#REF!='Phieu YC'!$F$6,#REF!,""))</f>
        <v>#REF!</v>
      </c>
      <c r="C259" s="323" t="str">
        <f>IF(#REF!="","",IF(#REF!='Phieu YC'!$F$6,#REF!,""))</f>
        <v>#REF!</v>
      </c>
      <c r="D259" s="325" t="str">
        <f>IF(#REF!="","",IF(#REF!='Phieu YC'!$F$6,#REF!,""))</f>
        <v>#REF!</v>
      </c>
      <c r="E259" s="325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06"/>
      <c r="X259" s="306"/>
      <c r="Y259" s="306"/>
      <c r="Z259" s="306"/>
    </row>
    <row r="260" ht="16.5" hidden="1" customHeight="1">
      <c r="A260" s="323" t="str">
        <f>IF(#REF!="","",IF(#REF!='Phieu YC'!$F$6,#REF!,""))</f>
        <v>#REF!</v>
      </c>
      <c r="B260" s="324" t="str">
        <f>IF(#REF!="","",IF(#REF!='Phieu YC'!$F$6,#REF!,""))</f>
        <v>#REF!</v>
      </c>
      <c r="C260" s="323" t="str">
        <f>IF(#REF!="","",IF(#REF!='Phieu YC'!$F$6,#REF!,""))</f>
        <v>#REF!</v>
      </c>
      <c r="D260" s="325" t="str">
        <f>IF(#REF!="","",IF(#REF!='Phieu YC'!$F$6,#REF!,""))</f>
        <v>#REF!</v>
      </c>
      <c r="E260" s="325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06"/>
      <c r="X260" s="306"/>
      <c r="Y260" s="306"/>
      <c r="Z260" s="306"/>
    </row>
    <row r="261" ht="16.5" hidden="1" customHeight="1">
      <c r="A261" s="323" t="str">
        <f>IF(#REF!="","",IF(#REF!='Phieu YC'!$F$6,#REF!,""))</f>
        <v>#REF!</v>
      </c>
      <c r="B261" s="324" t="str">
        <f>IF(#REF!="","",IF(#REF!='Phieu YC'!$F$6,#REF!,""))</f>
        <v>#REF!</v>
      </c>
      <c r="C261" s="323" t="str">
        <f>IF(#REF!="","",IF(#REF!='Phieu YC'!$F$6,#REF!,""))</f>
        <v>#REF!</v>
      </c>
      <c r="D261" s="325" t="str">
        <f>IF(#REF!="","",IF(#REF!='Phieu YC'!$F$6,#REF!,""))</f>
        <v>#REF!</v>
      </c>
      <c r="E261" s="325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06"/>
      <c r="X261" s="306"/>
      <c r="Y261" s="306"/>
      <c r="Z261" s="306"/>
    </row>
    <row r="262" ht="16.5" hidden="1" customHeight="1">
      <c r="A262" s="323" t="str">
        <f>IF(#REF!="","",IF(#REF!='Phieu YC'!$F$6,#REF!,""))</f>
        <v>#REF!</v>
      </c>
      <c r="B262" s="324" t="str">
        <f>IF(#REF!="","",IF(#REF!='Phieu YC'!$F$6,#REF!,""))</f>
        <v>#REF!</v>
      </c>
      <c r="C262" s="323" t="str">
        <f>IF(#REF!="","",IF(#REF!='Phieu YC'!$F$6,#REF!,""))</f>
        <v>#REF!</v>
      </c>
      <c r="D262" s="325" t="str">
        <f>IF(#REF!="","",IF(#REF!='Phieu YC'!$F$6,#REF!,""))</f>
        <v>#REF!</v>
      </c>
      <c r="E262" s="325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06"/>
      <c r="X262" s="306"/>
      <c r="Y262" s="306"/>
      <c r="Z262" s="306"/>
    </row>
    <row r="263" ht="16.5" hidden="1" customHeight="1">
      <c r="A263" s="323" t="str">
        <f>IF(#REF!="","",IF(#REF!='Phieu YC'!$F$6,#REF!,""))</f>
        <v>#REF!</v>
      </c>
      <c r="B263" s="324" t="str">
        <f>IF(#REF!="","",IF(#REF!='Phieu YC'!$F$6,#REF!,""))</f>
        <v>#REF!</v>
      </c>
      <c r="C263" s="323" t="str">
        <f>IF(#REF!="","",IF(#REF!='Phieu YC'!$F$6,#REF!,""))</f>
        <v>#REF!</v>
      </c>
      <c r="D263" s="325" t="str">
        <f>IF(#REF!="","",IF(#REF!='Phieu YC'!$F$6,#REF!,""))</f>
        <v>#REF!</v>
      </c>
      <c r="E263" s="325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06"/>
      <c r="X263" s="306"/>
      <c r="Y263" s="306"/>
      <c r="Z263" s="306"/>
    </row>
    <row r="264" ht="16.5" hidden="1" customHeight="1">
      <c r="A264" s="323" t="str">
        <f>IF(#REF!="","",IF(#REF!='Phieu YC'!$F$6,#REF!,""))</f>
        <v>#REF!</v>
      </c>
      <c r="B264" s="324" t="str">
        <f>IF(#REF!="","",IF(#REF!='Phieu YC'!$F$6,#REF!,""))</f>
        <v>#REF!</v>
      </c>
      <c r="C264" s="323" t="str">
        <f>IF(#REF!="","",IF(#REF!='Phieu YC'!$F$6,#REF!,""))</f>
        <v>#REF!</v>
      </c>
      <c r="D264" s="325" t="str">
        <f>IF(#REF!="","",IF(#REF!='Phieu YC'!$F$6,#REF!,""))</f>
        <v>#REF!</v>
      </c>
      <c r="E264" s="325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06"/>
      <c r="X264" s="306"/>
      <c r="Y264" s="306"/>
      <c r="Z264" s="306"/>
    </row>
    <row r="265" ht="16.5" hidden="1" customHeight="1">
      <c r="A265" s="323" t="str">
        <f>IF(#REF!="","",IF(#REF!='Phieu YC'!$F$6,#REF!,""))</f>
        <v>#REF!</v>
      </c>
      <c r="B265" s="324" t="str">
        <f>IF(#REF!="","",IF(#REF!='Phieu YC'!$F$6,#REF!,""))</f>
        <v>#REF!</v>
      </c>
      <c r="C265" s="323" t="str">
        <f>IF(#REF!="","",IF(#REF!='Phieu YC'!$F$6,#REF!,""))</f>
        <v>#REF!</v>
      </c>
      <c r="D265" s="325" t="str">
        <f>IF(#REF!="","",IF(#REF!='Phieu YC'!$F$6,#REF!,""))</f>
        <v>#REF!</v>
      </c>
      <c r="E265" s="325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06"/>
      <c r="X265" s="306"/>
      <c r="Y265" s="306"/>
      <c r="Z265" s="306"/>
    </row>
    <row r="266" ht="16.5" hidden="1" customHeight="1">
      <c r="A266" s="323" t="str">
        <f>IF(#REF!="","",IF(#REF!='Phieu YC'!$F$6,#REF!,""))</f>
        <v>#REF!</v>
      </c>
      <c r="B266" s="324" t="str">
        <f>IF(#REF!="","",IF(#REF!='Phieu YC'!$F$6,#REF!,""))</f>
        <v>#REF!</v>
      </c>
      <c r="C266" s="323" t="str">
        <f>IF(#REF!="","",IF(#REF!='Phieu YC'!$F$6,#REF!,""))</f>
        <v>#REF!</v>
      </c>
      <c r="D266" s="325" t="str">
        <f>IF(#REF!="","",IF(#REF!='Phieu YC'!$F$6,#REF!,""))</f>
        <v>#REF!</v>
      </c>
      <c r="E266" s="325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06"/>
      <c r="X266" s="306"/>
      <c r="Y266" s="306"/>
      <c r="Z266" s="306"/>
    </row>
    <row r="267" ht="16.5" hidden="1" customHeight="1">
      <c r="A267" s="323" t="str">
        <f>IF(#REF!="","",IF(#REF!='Phieu YC'!$F$6,#REF!,""))</f>
        <v>#REF!</v>
      </c>
      <c r="B267" s="324" t="str">
        <f>IF(#REF!="","",IF(#REF!='Phieu YC'!$F$6,#REF!,""))</f>
        <v>#REF!</v>
      </c>
      <c r="C267" s="323" t="str">
        <f>IF(#REF!="","",IF(#REF!='Phieu YC'!$F$6,#REF!,""))</f>
        <v>#REF!</v>
      </c>
      <c r="D267" s="325" t="str">
        <f>IF(#REF!="","",IF(#REF!='Phieu YC'!$F$6,#REF!,""))</f>
        <v>#REF!</v>
      </c>
      <c r="E267" s="325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06"/>
      <c r="X267" s="306"/>
      <c r="Y267" s="306"/>
      <c r="Z267" s="306"/>
    </row>
    <row r="268" ht="16.5" hidden="1" customHeight="1">
      <c r="A268" s="323" t="str">
        <f>IF(#REF!="","",IF(#REF!='Phieu YC'!$F$6,#REF!,""))</f>
        <v>#REF!</v>
      </c>
      <c r="B268" s="324" t="str">
        <f>IF(#REF!="","",IF(#REF!='Phieu YC'!$F$6,#REF!,""))</f>
        <v>#REF!</v>
      </c>
      <c r="C268" s="323" t="str">
        <f>IF(#REF!="","",IF(#REF!='Phieu YC'!$F$6,#REF!,""))</f>
        <v>#REF!</v>
      </c>
      <c r="D268" s="325" t="str">
        <f>IF(#REF!="","",IF(#REF!='Phieu YC'!$F$6,#REF!,""))</f>
        <v>#REF!</v>
      </c>
      <c r="E268" s="325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06"/>
      <c r="X268" s="306"/>
      <c r="Y268" s="306"/>
      <c r="Z268" s="306"/>
    </row>
    <row r="269" ht="16.5" hidden="1" customHeight="1">
      <c r="A269" s="323" t="str">
        <f>IF(#REF!="","",IF(#REF!='Phieu YC'!$F$6,#REF!,""))</f>
        <v>#REF!</v>
      </c>
      <c r="B269" s="324" t="str">
        <f>IF(#REF!="","",IF(#REF!='Phieu YC'!$F$6,#REF!,""))</f>
        <v>#REF!</v>
      </c>
      <c r="C269" s="323" t="str">
        <f>IF(#REF!="","",IF(#REF!='Phieu YC'!$F$6,#REF!,""))</f>
        <v>#REF!</v>
      </c>
      <c r="D269" s="325" t="str">
        <f>IF(#REF!="","",IF(#REF!='Phieu YC'!$F$6,#REF!,""))</f>
        <v>#REF!</v>
      </c>
      <c r="E269" s="325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06"/>
      <c r="X269" s="306"/>
      <c r="Y269" s="306"/>
      <c r="Z269" s="306"/>
    </row>
    <row r="270" ht="16.5" hidden="1" customHeight="1">
      <c r="A270" s="323" t="str">
        <f>IF(#REF!="","",IF(#REF!='Phieu YC'!$F$6,#REF!,""))</f>
        <v>#REF!</v>
      </c>
      <c r="B270" s="324" t="str">
        <f>IF(#REF!="","",IF(#REF!='Phieu YC'!$F$6,#REF!,""))</f>
        <v>#REF!</v>
      </c>
      <c r="C270" s="323" t="str">
        <f>IF(#REF!="","",IF(#REF!='Phieu YC'!$F$6,#REF!,""))</f>
        <v>#REF!</v>
      </c>
      <c r="D270" s="325" t="str">
        <f>IF(#REF!="","",IF(#REF!='Phieu YC'!$F$6,#REF!,""))</f>
        <v>#REF!</v>
      </c>
      <c r="E270" s="325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06"/>
      <c r="X270" s="306"/>
      <c r="Y270" s="306"/>
      <c r="Z270" s="306"/>
    </row>
    <row r="271" ht="16.5" hidden="1" customHeight="1">
      <c r="A271" s="323" t="str">
        <f>IF(#REF!="","",IF(#REF!='Phieu YC'!$F$6,#REF!,""))</f>
        <v>#REF!</v>
      </c>
      <c r="B271" s="324" t="str">
        <f>IF(#REF!="","",IF(#REF!='Phieu YC'!$F$6,#REF!,""))</f>
        <v>#REF!</v>
      </c>
      <c r="C271" s="323" t="str">
        <f>IF(#REF!="","",IF(#REF!='Phieu YC'!$F$6,#REF!,""))</f>
        <v>#REF!</v>
      </c>
      <c r="D271" s="325" t="str">
        <f>IF(#REF!="","",IF(#REF!='Phieu YC'!$F$6,#REF!,""))</f>
        <v>#REF!</v>
      </c>
      <c r="E271" s="325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06"/>
      <c r="X271" s="306"/>
      <c r="Y271" s="306"/>
      <c r="Z271" s="306"/>
    </row>
    <row r="272" ht="16.5" hidden="1" customHeight="1">
      <c r="A272" s="323" t="str">
        <f>IF(#REF!="","",IF(#REF!='Phieu YC'!$F$6,#REF!,""))</f>
        <v>#REF!</v>
      </c>
      <c r="B272" s="324" t="str">
        <f>IF(#REF!="","",IF(#REF!='Phieu YC'!$F$6,#REF!,""))</f>
        <v>#REF!</v>
      </c>
      <c r="C272" s="323" t="str">
        <f>IF(#REF!="","",IF(#REF!='Phieu YC'!$F$6,#REF!,""))</f>
        <v>#REF!</v>
      </c>
      <c r="D272" s="325" t="str">
        <f>IF(#REF!="","",IF(#REF!='Phieu YC'!$F$6,#REF!,""))</f>
        <v>#REF!</v>
      </c>
      <c r="E272" s="325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06"/>
      <c r="X272" s="306"/>
      <c r="Y272" s="306"/>
      <c r="Z272" s="306"/>
    </row>
    <row r="273" ht="16.5" hidden="1" customHeight="1">
      <c r="A273" s="323" t="str">
        <f>IF(#REF!="","",IF(#REF!='Phieu YC'!$F$6,#REF!,""))</f>
        <v>#REF!</v>
      </c>
      <c r="B273" s="324" t="str">
        <f>IF(#REF!="","",IF(#REF!='Phieu YC'!$F$6,#REF!,""))</f>
        <v>#REF!</v>
      </c>
      <c r="C273" s="323" t="str">
        <f>IF(#REF!="","",IF(#REF!='Phieu YC'!$F$6,#REF!,""))</f>
        <v>#REF!</v>
      </c>
      <c r="D273" s="325" t="str">
        <f>IF(#REF!="","",IF(#REF!='Phieu YC'!$F$6,#REF!,""))</f>
        <v>#REF!</v>
      </c>
      <c r="E273" s="325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06"/>
      <c r="X273" s="306"/>
      <c r="Y273" s="306"/>
      <c r="Z273" s="306"/>
    </row>
    <row r="274" ht="16.5" hidden="1" customHeight="1">
      <c r="A274" s="323" t="str">
        <f>IF(#REF!="","",IF(#REF!='Phieu YC'!$F$6,#REF!,""))</f>
        <v>#REF!</v>
      </c>
      <c r="B274" s="324" t="str">
        <f>IF(#REF!="","",IF(#REF!='Phieu YC'!$F$6,#REF!,""))</f>
        <v>#REF!</v>
      </c>
      <c r="C274" s="323" t="str">
        <f>IF(#REF!="","",IF(#REF!='Phieu YC'!$F$6,#REF!,""))</f>
        <v>#REF!</v>
      </c>
      <c r="D274" s="325" t="str">
        <f>IF(#REF!="","",IF(#REF!='Phieu YC'!$F$6,#REF!,""))</f>
        <v>#REF!</v>
      </c>
      <c r="E274" s="325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06"/>
      <c r="X274" s="306"/>
      <c r="Y274" s="306"/>
      <c r="Z274" s="306"/>
    </row>
    <row r="275" ht="16.5" hidden="1" customHeight="1">
      <c r="A275" s="323" t="str">
        <f>IF(#REF!="","",IF(#REF!='Phieu YC'!$F$6,#REF!,""))</f>
        <v>#REF!</v>
      </c>
      <c r="B275" s="324" t="str">
        <f>IF(#REF!="","",IF(#REF!='Phieu YC'!$F$6,#REF!,""))</f>
        <v>#REF!</v>
      </c>
      <c r="C275" s="323" t="str">
        <f>IF(#REF!="","",IF(#REF!='Phieu YC'!$F$6,#REF!,""))</f>
        <v>#REF!</v>
      </c>
      <c r="D275" s="325" t="str">
        <f>IF(#REF!="","",IF(#REF!='Phieu YC'!$F$6,#REF!,""))</f>
        <v>#REF!</v>
      </c>
      <c r="E275" s="325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06"/>
      <c r="X275" s="306"/>
      <c r="Y275" s="306"/>
      <c r="Z275" s="306"/>
    </row>
    <row r="276" ht="16.5" hidden="1" customHeight="1">
      <c r="A276" s="323" t="str">
        <f>IF(#REF!="","",IF(#REF!='Phieu YC'!$F$6,#REF!,""))</f>
        <v>#REF!</v>
      </c>
      <c r="B276" s="324" t="str">
        <f>IF(#REF!="","",IF(#REF!='Phieu YC'!$F$6,#REF!,""))</f>
        <v>#REF!</v>
      </c>
      <c r="C276" s="323" t="str">
        <f>IF(#REF!="","",IF(#REF!='Phieu YC'!$F$6,#REF!,""))</f>
        <v>#REF!</v>
      </c>
      <c r="D276" s="325" t="str">
        <f>IF(#REF!="","",IF(#REF!='Phieu YC'!$F$6,#REF!,""))</f>
        <v>#REF!</v>
      </c>
      <c r="E276" s="325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06"/>
      <c r="X276" s="306"/>
      <c r="Y276" s="306"/>
      <c r="Z276" s="306"/>
    </row>
    <row r="277" ht="16.5" hidden="1" customHeight="1">
      <c r="A277" s="323" t="str">
        <f>IF(#REF!="","",IF(#REF!='Phieu YC'!$F$6,#REF!,""))</f>
        <v>#REF!</v>
      </c>
      <c r="B277" s="324" t="str">
        <f>IF(#REF!="","",IF(#REF!='Phieu YC'!$F$6,#REF!,""))</f>
        <v>#REF!</v>
      </c>
      <c r="C277" s="323" t="str">
        <f>IF(#REF!="","",IF(#REF!='Phieu YC'!$F$6,#REF!,""))</f>
        <v>#REF!</v>
      </c>
      <c r="D277" s="325" t="str">
        <f>IF(#REF!="","",IF(#REF!='Phieu YC'!$F$6,#REF!,""))</f>
        <v>#REF!</v>
      </c>
      <c r="E277" s="325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06"/>
      <c r="X277" s="306"/>
      <c r="Y277" s="306"/>
      <c r="Z277" s="306"/>
    </row>
    <row r="278" ht="16.5" hidden="1" customHeight="1">
      <c r="A278" s="323" t="str">
        <f>IF(#REF!="","",IF(#REF!='Phieu YC'!$F$6,#REF!,""))</f>
        <v>#REF!</v>
      </c>
      <c r="B278" s="324" t="str">
        <f>IF(#REF!="","",IF(#REF!='Phieu YC'!$F$6,#REF!,""))</f>
        <v>#REF!</v>
      </c>
      <c r="C278" s="323" t="str">
        <f>IF(#REF!="","",IF(#REF!='Phieu YC'!$F$6,#REF!,""))</f>
        <v>#REF!</v>
      </c>
      <c r="D278" s="325" t="str">
        <f>IF(#REF!="","",IF(#REF!='Phieu YC'!$F$6,#REF!,""))</f>
        <v>#REF!</v>
      </c>
      <c r="E278" s="325"/>
      <c r="F278" s="317"/>
      <c r="G278" s="317"/>
      <c r="H278" s="317"/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06"/>
      <c r="X278" s="306"/>
      <c r="Y278" s="306"/>
      <c r="Z278" s="306"/>
    </row>
    <row r="279" ht="16.5" hidden="1" customHeight="1">
      <c r="A279" s="323" t="str">
        <f>IF(#REF!="","",IF(#REF!='Phieu YC'!$F$6,#REF!,""))</f>
        <v>#REF!</v>
      </c>
      <c r="B279" s="324" t="str">
        <f>IF(#REF!="","",IF(#REF!='Phieu YC'!$F$6,#REF!,""))</f>
        <v>#REF!</v>
      </c>
      <c r="C279" s="323" t="str">
        <f>IF(#REF!="","",IF(#REF!='Phieu YC'!$F$6,#REF!,""))</f>
        <v>#REF!</v>
      </c>
      <c r="D279" s="325" t="str">
        <f>IF(#REF!="","",IF(#REF!='Phieu YC'!$F$6,#REF!,""))</f>
        <v>#REF!</v>
      </c>
      <c r="E279" s="325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06"/>
      <c r="X279" s="306"/>
      <c r="Y279" s="306"/>
      <c r="Z279" s="306"/>
    </row>
    <row r="280" ht="16.5" hidden="1" customHeight="1">
      <c r="A280" s="323" t="str">
        <f>IF(#REF!="","",IF(#REF!='Phieu YC'!$F$6,#REF!,""))</f>
        <v>#REF!</v>
      </c>
      <c r="B280" s="324" t="str">
        <f>IF(#REF!="","",IF(#REF!='Phieu YC'!$F$6,#REF!,""))</f>
        <v>#REF!</v>
      </c>
      <c r="C280" s="323" t="str">
        <f>IF(#REF!="","",IF(#REF!='Phieu YC'!$F$6,#REF!,""))</f>
        <v>#REF!</v>
      </c>
      <c r="D280" s="325" t="str">
        <f>IF(#REF!="","",IF(#REF!='Phieu YC'!$F$6,#REF!,""))</f>
        <v>#REF!</v>
      </c>
      <c r="E280" s="325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06"/>
      <c r="X280" s="306"/>
      <c r="Y280" s="306"/>
      <c r="Z280" s="306"/>
    </row>
    <row r="281" ht="16.5" hidden="1" customHeight="1">
      <c r="A281" s="323" t="str">
        <f>IF(#REF!="","",IF(#REF!='Phieu YC'!$F$6,#REF!,""))</f>
        <v>#REF!</v>
      </c>
      <c r="B281" s="324" t="str">
        <f>IF(#REF!="","",IF(#REF!='Phieu YC'!$F$6,#REF!,""))</f>
        <v>#REF!</v>
      </c>
      <c r="C281" s="323" t="str">
        <f>IF(#REF!="","",IF(#REF!='Phieu YC'!$F$6,#REF!,""))</f>
        <v>#REF!</v>
      </c>
      <c r="D281" s="325" t="str">
        <f>IF(#REF!="","",IF(#REF!='Phieu YC'!$F$6,#REF!,""))</f>
        <v>#REF!</v>
      </c>
      <c r="E281" s="325"/>
      <c r="F281" s="317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17"/>
      <c r="R281" s="317"/>
      <c r="S281" s="317"/>
      <c r="T281" s="317"/>
      <c r="U281" s="317"/>
      <c r="V281" s="317"/>
      <c r="W281" s="306"/>
      <c r="X281" s="306"/>
      <c r="Y281" s="306"/>
      <c r="Z281" s="306"/>
    </row>
    <row r="282" ht="16.5" hidden="1" customHeight="1">
      <c r="A282" s="323" t="str">
        <f>IF(#REF!="","",IF(#REF!='Phieu YC'!$F$6,#REF!,""))</f>
        <v>#REF!</v>
      </c>
      <c r="B282" s="324" t="str">
        <f>IF(#REF!="","",IF(#REF!='Phieu YC'!$F$6,#REF!,""))</f>
        <v>#REF!</v>
      </c>
      <c r="C282" s="323" t="str">
        <f>IF(#REF!="","",IF(#REF!='Phieu YC'!$F$6,#REF!,""))</f>
        <v>#REF!</v>
      </c>
      <c r="D282" s="325" t="str">
        <f>IF(#REF!="","",IF(#REF!='Phieu YC'!$F$6,#REF!,""))</f>
        <v>#REF!</v>
      </c>
      <c r="E282" s="325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06"/>
      <c r="X282" s="306"/>
      <c r="Y282" s="306"/>
      <c r="Z282" s="306"/>
    </row>
    <row r="283" ht="16.5" hidden="1" customHeight="1">
      <c r="A283" s="323" t="str">
        <f>IF(#REF!="","",IF(#REF!='Phieu YC'!$F$6,#REF!,""))</f>
        <v>#REF!</v>
      </c>
      <c r="B283" s="324" t="str">
        <f>IF(#REF!="","",IF(#REF!='Phieu YC'!$F$6,#REF!,""))</f>
        <v>#REF!</v>
      </c>
      <c r="C283" s="323" t="str">
        <f>IF(#REF!="","",IF(#REF!='Phieu YC'!$F$6,#REF!,""))</f>
        <v>#REF!</v>
      </c>
      <c r="D283" s="325" t="str">
        <f>IF(#REF!="","",IF(#REF!='Phieu YC'!$F$6,#REF!,""))</f>
        <v>#REF!</v>
      </c>
      <c r="E283" s="325"/>
      <c r="F283" s="317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06"/>
      <c r="X283" s="306"/>
      <c r="Y283" s="306"/>
      <c r="Z283" s="306"/>
    </row>
    <row r="284" ht="16.5" hidden="1" customHeight="1">
      <c r="A284" s="323" t="str">
        <f>IF(#REF!="","",IF(#REF!='Phieu YC'!$F$6,#REF!,""))</f>
        <v>#REF!</v>
      </c>
      <c r="B284" s="324" t="str">
        <f>IF(#REF!="","",IF(#REF!='Phieu YC'!$F$6,#REF!,""))</f>
        <v>#REF!</v>
      </c>
      <c r="C284" s="323" t="str">
        <f>IF(#REF!="","",IF(#REF!='Phieu YC'!$F$6,#REF!,""))</f>
        <v>#REF!</v>
      </c>
      <c r="D284" s="325" t="str">
        <f>IF(#REF!="","",IF(#REF!='Phieu YC'!$F$6,#REF!,""))</f>
        <v>#REF!</v>
      </c>
      <c r="E284" s="325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06"/>
      <c r="X284" s="306"/>
      <c r="Y284" s="306"/>
      <c r="Z284" s="306"/>
    </row>
    <row r="285" ht="16.5" hidden="1" customHeight="1">
      <c r="A285" s="323" t="str">
        <f>IF(#REF!="","",IF(#REF!='Phieu YC'!$F$6,#REF!,""))</f>
        <v>#REF!</v>
      </c>
      <c r="B285" s="324" t="str">
        <f>IF(#REF!="","",IF(#REF!='Phieu YC'!$F$6,#REF!,""))</f>
        <v>#REF!</v>
      </c>
      <c r="C285" s="323" t="str">
        <f>IF(#REF!="","",IF(#REF!='Phieu YC'!$F$6,#REF!,""))</f>
        <v>#REF!</v>
      </c>
      <c r="D285" s="325" t="str">
        <f>IF(#REF!="","",IF(#REF!='Phieu YC'!$F$6,#REF!,""))</f>
        <v>#REF!</v>
      </c>
      <c r="E285" s="325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06"/>
      <c r="X285" s="306"/>
      <c r="Y285" s="306"/>
      <c r="Z285" s="306"/>
    </row>
    <row r="286" ht="16.5" hidden="1" customHeight="1">
      <c r="A286" s="323" t="str">
        <f>IF(#REF!="","",IF(#REF!='Phieu YC'!$F$6,#REF!,""))</f>
        <v>#REF!</v>
      </c>
      <c r="B286" s="324" t="str">
        <f>IF(#REF!="","",IF(#REF!='Phieu YC'!$F$6,#REF!,""))</f>
        <v>#REF!</v>
      </c>
      <c r="C286" s="323" t="str">
        <f>IF(#REF!="","",IF(#REF!='Phieu YC'!$F$6,#REF!,""))</f>
        <v>#REF!</v>
      </c>
      <c r="D286" s="325" t="str">
        <f>IF(#REF!="","",IF(#REF!='Phieu YC'!$F$6,#REF!,""))</f>
        <v>#REF!</v>
      </c>
      <c r="E286" s="325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06"/>
      <c r="X286" s="306"/>
      <c r="Y286" s="306"/>
      <c r="Z286" s="306"/>
    </row>
    <row r="287" ht="16.5" hidden="1" customHeight="1">
      <c r="A287" s="323" t="str">
        <f>IF(#REF!="","",IF(#REF!='Phieu YC'!$F$6,#REF!,""))</f>
        <v>#REF!</v>
      </c>
      <c r="B287" s="324" t="str">
        <f>IF(#REF!="","",IF(#REF!='Phieu YC'!$F$6,#REF!,""))</f>
        <v>#REF!</v>
      </c>
      <c r="C287" s="323" t="str">
        <f>IF(#REF!="","",IF(#REF!='Phieu YC'!$F$6,#REF!,""))</f>
        <v>#REF!</v>
      </c>
      <c r="D287" s="325" t="str">
        <f>IF(#REF!="","",IF(#REF!='Phieu YC'!$F$6,#REF!,""))</f>
        <v>#REF!</v>
      </c>
      <c r="E287" s="325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06"/>
      <c r="X287" s="306"/>
      <c r="Y287" s="306"/>
      <c r="Z287" s="306"/>
    </row>
    <row r="288" ht="16.5" hidden="1" customHeight="1">
      <c r="A288" s="323" t="str">
        <f>IF(#REF!="","",IF(#REF!='Phieu YC'!$F$6,#REF!,""))</f>
        <v>#REF!</v>
      </c>
      <c r="B288" s="324" t="str">
        <f>IF(#REF!="","",IF(#REF!='Phieu YC'!$F$6,#REF!,""))</f>
        <v>#REF!</v>
      </c>
      <c r="C288" s="323" t="str">
        <f>IF(#REF!="","",IF(#REF!='Phieu YC'!$F$6,#REF!,""))</f>
        <v>#REF!</v>
      </c>
      <c r="D288" s="325" t="str">
        <f>IF(#REF!="","",IF(#REF!='Phieu YC'!$F$6,#REF!,""))</f>
        <v>#REF!</v>
      </c>
      <c r="E288" s="325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06"/>
      <c r="X288" s="306"/>
      <c r="Y288" s="306"/>
      <c r="Z288" s="306"/>
    </row>
    <row r="289" ht="16.5" hidden="1" customHeight="1">
      <c r="A289" s="323" t="str">
        <f>IF(#REF!="","",IF(#REF!='Phieu YC'!$F$6,#REF!,""))</f>
        <v>#REF!</v>
      </c>
      <c r="B289" s="324" t="str">
        <f>IF(#REF!="","",IF(#REF!='Phieu YC'!$F$6,#REF!,""))</f>
        <v>#REF!</v>
      </c>
      <c r="C289" s="323" t="str">
        <f>IF(#REF!="","",IF(#REF!='Phieu YC'!$F$6,#REF!,""))</f>
        <v>#REF!</v>
      </c>
      <c r="D289" s="325" t="str">
        <f>IF(#REF!="","",IF(#REF!='Phieu YC'!$F$6,#REF!,""))</f>
        <v>#REF!</v>
      </c>
      <c r="E289" s="325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06"/>
      <c r="X289" s="306"/>
      <c r="Y289" s="306"/>
      <c r="Z289" s="306"/>
    </row>
    <row r="290" ht="16.5" hidden="1" customHeight="1">
      <c r="A290" s="323" t="str">
        <f>IF(#REF!="","",IF(#REF!='Phieu YC'!$F$6,#REF!,""))</f>
        <v>#REF!</v>
      </c>
      <c r="B290" s="324" t="str">
        <f>IF(#REF!="","",IF(#REF!='Phieu YC'!$F$6,#REF!,""))</f>
        <v>#REF!</v>
      </c>
      <c r="C290" s="323" t="str">
        <f>IF(#REF!="","",IF(#REF!='Phieu YC'!$F$6,#REF!,""))</f>
        <v>#REF!</v>
      </c>
      <c r="D290" s="325" t="str">
        <f>IF(#REF!="","",IF(#REF!='Phieu YC'!$F$6,#REF!,""))</f>
        <v>#REF!</v>
      </c>
      <c r="E290" s="325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06"/>
      <c r="X290" s="306"/>
      <c r="Y290" s="306"/>
      <c r="Z290" s="306"/>
    </row>
    <row r="291" ht="16.5" hidden="1" customHeight="1">
      <c r="A291" s="323" t="str">
        <f>IF(#REF!="","",IF(#REF!='Phieu YC'!$F$6,#REF!,""))</f>
        <v>#REF!</v>
      </c>
      <c r="B291" s="324" t="str">
        <f>IF(#REF!="","",IF(#REF!='Phieu YC'!$F$6,#REF!,""))</f>
        <v>#REF!</v>
      </c>
      <c r="C291" s="323" t="str">
        <f>IF(#REF!="","",IF(#REF!='Phieu YC'!$F$6,#REF!,""))</f>
        <v>#REF!</v>
      </c>
      <c r="D291" s="325" t="str">
        <f>IF(#REF!="","",IF(#REF!='Phieu YC'!$F$6,#REF!,""))</f>
        <v>#REF!</v>
      </c>
      <c r="E291" s="325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06"/>
      <c r="X291" s="306"/>
      <c r="Y291" s="306"/>
      <c r="Z291" s="306"/>
    </row>
    <row r="292" ht="16.5" hidden="1" customHeight="1">
      <c r="A292" s="323" t="str">
        <f>IF(#REF!="","",IF(#REF!='Phieu YC'!$F$6,#REF!,""))</f>
        <v>#REF!</v>
      </c>
      <c r="B292" s="324" t="str">
        <f>IF(#REF!="","",IF(#REF!='Phieu YC'!$F$6,#REF!,""))</f>
        <v>#REF!</v>
      </c>
      <c r="C292" s="323" t="str">
        <f>IF(#REF!="","",IF(#REF!='Phieu YC'!$F$6,#REF!,""))</f>
        <v>#REF!</v>
      </c>
      <c r="D292" s="325" t="str">
        <f>IF(#REF!="","",IF(#REF!='Phieu YC'!$F$6,#REF!,""))</f>
        <v>#REF!</v>
      </c>
      <c r="E292" s="325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06"/>
      <c r="X292" s="306"/>
      <c r="Y292" s="306"/>
      <c r="Z292" s="306"/>
    </row>
    <row r="293" ht="16.5" hidden="1" customHeight="1">
      <c r="A293" s="323" t="str">
        <f>IF(#REF!="","",IF(#REF!='Phieu YC'!$F$6,#REF!,""))</f>
        <v>#REF!</v>
      </c>
      <c r="B293" s="324" t="str">
        <f>IF(#REF!="","",IF(#REF!='Phieu YC'!$F$6,#REF!,""))</f>
        <v>#REF!</v>
      </c>
      <c r="C293" s="323" t="str">
        <f>IF(#REF!="","",IF(#REF!='Phieu YC'!$F$6,#REF!,""))</f>
        <v>#REF!</v>
      </c>
      <c r="D293" s="325" t="str">
        <f>IF(#REF!="","",IF(#REF!='Phieu YC'!$F$6,#REF!,""))</f>
        <v>#REF!</v>
      </c>
      <c r="E293" s="325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06"/>
      <c r="X293" s="306"/>
      <c r="Y293" s="306"/>
      <c r="Z293" s="306"/>
    </row>
    <row r="294" ht="16.5" hidden="1" customHeight="1">
      <c r="A294" s="323" t="str">
        <f>IF(#REF!="","",IF(#REF!='Phieu YC'!$F$6,#REF!,""))</f>
        <v>#REF!</v>
      </c>
      <c r="B294" s="324" t="str">
        <f>IF(#REF!="","",IF(#REF!='Phieu YC'!$F$6,#REF!,""))</f>
        <v>#REF!</v>
      </c>
      <c r="C294" s="323" t="str">
        <f>IF(#REF!="","",IF(#REF!='Phieu YC'!$F$6,#REF!,""))</f>
        <v>#REF!</v>
      </c>
      <c r="D294" s="325" t="str">
        <f>IF(#REF!="","",IF(#REF!='Phieu YC'!$F$6,#REF!,""))</f>
        <v>#REF!</v>
      </c>
      <c r="E294" s="325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06"/>
      <c r="X294" s="306"/>
      <c r="Y294" s="306"/>
      <c r="Z294" s="306"/>
    </row>
    <row r="295" ht="16.5" hidden="1" customHeight="1">
      <c r="A295" s="323" t="str">
        <f>IF(#REF!="","",IF(#REF!='Phieu YC'!$F$6,#REF!,""))</f>
        <v>#REF!</v>
      </c>
      <c r="B295" s="324" t="str">
        <f>IF(#REF!="","",IF(#REF!='Phieu YC'!$F$6,#REF!,""))</f>
        <v>#REF!</v>
      </c>
      <c r="C295" s="323" t="str">
        <f>IF(#REF!="","",IF(#REF!='Phieu YC'!$F$6,#REF!,""))</f>
        <v>#REF!</v>
      </c>
      <c r="D295" s="325" t="str">
        <f>IF(#REF!="","",IF(#REF!='Phieu YC'!$F$6,#REF!,""))</f>
        <v>#REF!</v>
      </c>
      <c r="E295" s="325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06"/>
      <c r="X295" s="306"/>
      <c r="Y295" s="306"/>
      <c r="Z295" s="306"/>
    </row>
    <row r="296" ht="16.5" hidden="1" customHeight="1">
      <c r="A296" s="323" t="str">
        <f>IF(#REF!="","",IF(#REF!='Phieu YC'!$F$6,#REF!,""))</f>
        <v>#REF!</v>
      </c>
      <c r="B296" s="324" t="str">
        <f>IF(#REF!="","",IF(#REF!='Phieu YC'!$F$6,#REF!,""))</f>
        <v>#REF!</v>
      </c>
      <c r="C296" s="323" t="str">
        <f>IF(#REF!="","",IF(#REF!='Phieu YC'!$F$6,#REF!,""))</f>
        <v>#REF!</v>
      </c>
      <c r="D296" s="325" t="str">
        <f>IF(#REF!="","",IF(#REF!='Phieu YC'!$F$6,#REF!,""))</f>
        <v>#REF!</v>
      </c>
      <c r="E296" s="325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06"/>
      <c r="X296" s="306"/>
      <c r="Y296" s="306"/>
      <c r="Z296" s="306"/>
    </row>
    <row r="297" ht="16.5" hidden="1" customHeight="1">
      <c r="A297" s="323" t="str">
        <f>IF(#REF!="","",IF(#REF!='Phieu YC'!$F$6,#REF!,""))</f>
        <v>#REF!</v>
      </c>
      <c r="B297" s="324" t="str">
        <f>IF(#REF!="","",IF(#REF!='Phieu YC'!$F$6,#REF!,""))</f>
        <v>#REF!</v>
      </c>
      <c r="C297" s="323" t="str">
        <f>IF(#REF!="","",IF(#REF!='Phieu YC'!$F$6,#REF!,""))</f>
        <v>#REF!</v>
      </c>
      <c r="D297" s="325" t="str">
        <f>IF(#REF!="","",IF(#REF!='Phieu YC'!$F$6,#REF!,""))</f>
        <v>#REF!</v>
      </c>
      <c r="E297" s="325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06"/>
      <c r="X297" s="306"/>
      <c r="Y297" s="306"/>
      <c r="Z297" s="306"/>
    </row>
    <row r="298" ht="16.5" hidden="1" customHeight="1">
      <c r="A298" s="323" t="str">
        <f>IF(#REF!="","",IF(#REF!='Phieu YC'!$F$6,#REF!,""))</f>
        <v>#REF!</v>
      </c>
      <c r="B298" s="324" t="str">
        <f>IF(#REF!="","",IF(#REF!='Phieu YC'!$F$6,#REF!,""))</f>
        <v>#REF!</v>
      </c>
      <c r="C298" s="323" t="str">
        <f>IF(#REF!="","",IF(#REF!='Phieu YC'!$F$6,#REF!,""))</f>
        <v>#REF!</v>
      </c>
      <c r="D298" s="325" t="str">
        <f>IF(#REF!="","",IF(#REF!='Phieu YC'!$F$6,#REF!,""))</f>
        <v>#REF!</v>
      </c>
      <c r="E298" s="325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06"/>
      <c r="X298" s="306"/>
      <c r="Y298" s="306"/>
      <c r="Z298" s="306"/>
    </row>
    <row r="299" ht="16.5" hidden="1" customHeight="1">
      <c r="A299" s="323" t="str">
        <f>IF(#REF!="","",IF(#REF!='Phieu YC'!$F$6,#REF!,""))</f>
        <v>#REF!</v>
      </c>
      <c r="B299" s="324" t="str">
        <f>IF(#REF!="","",IF(#REF!='Phieu YC'!$F$6,#REF!,""))</f>
        <v>#REF!</v>
      </c>
      <c r="C299" s="323" t="str">
        <f>IF(#REF!="","",IF(#REF!='Phieu YC'!$F$6,#REF!,""))</f>
        <v>#REF!</v>
      </c>
      <c r="D299" s="325" t="str">
        <f>IF(#REF!="","",IF(#REF!='Phieu YC'!$F$6,#REF!,""))</f>
        <v>#REF!</v>
      </c>
      <c r="E299" s="325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06"/>
      <c r="X299" s="306"/>
      <c r="Y299" s="306"/>
      <c r="Z299" s="306"/>
    </row>
    <row r="300" ht="16.5" hidden="1" customHeight="1">
      <c r="A300" s="323" t="str">
        <f>IF(#REF!="","",IF(#REF!='Phieu YC'!$F$6,#REF!,""))</f>
        <v>#REF!</v>
      </c>
      <c r="B300" s="324" t="str">
        <f>IF(#REF!="","",IF(#REF!='Phieu YC'!$F$6,#REF!,""))</f>
        <v>#REF!</v>
      </c>
      <c r="C300" s="323" t="str">
        <f>IF(#REF!="","",IF(#REF!='Phieu YC'!$F$6,#REF!,""))</f>
        <v>#REF!</v>
      </c>
      <c r="D300" s="325" t="str">
        <f>IF(#REF!="","",IF(#REF!='Phieu YC'!$F$6,#REF!,""))</f>
        <v>#REF!</v>
      </c>
      <c r="E300" s="325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06"/>
      <c r="X300" s="306"/>
      <c r="Y300" s="306"/>
      <c r="Z300" s="306"/>
    </row>
    <row r="301" ht="16.5" hidden="1" customHeight="1">
      <c r="A301" s="323" t="str">
        <f>IF(#REF!="","",IF(#REF!='Phieu YC'!$F$6,#REF!,""))</f>
        <v>#REF!</v>
      </c>
      <c r="B301" s="324" t="str">
        <f>IF(#REF!="","",IF(#REF!='Phieu YC'!$F$6,#REF!,""))</f>
        <v>#REF!</v>
      </c>
      <c r="C301" s="323" t="str">
        <f>IF(#REF!="","",IF(#REF!='Phieu YC'!$F$6,#REF!,""))</f>
        <v>#REF!</v>
      </c>
      <c r="D301" s="325" t="str">
        <f>IF(#REF!="","",IF(#REF!='Phieu YC'!$F$6,#REF!,""))</f>
        <v>#REF!</v>
      </c>
      <c r="E301" s="325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06"/>
      <c r="X301" s="306"/>
      <c r="Y301" s="306"/>
      <c r="Z301" s="306"/>
    </row>
    <row r="302" ht="16.5" hidden="1" customHeight="1">
      <c r="A302" s="323" t="str">
        <f>IF(#REF!="","",IF(#REF!='Phieu YC'!$F$6,#REF!,""))</f>
        <v>#REF!</v>
      </c>
      <c r="B302" s="324" t="str">
        <f>IF(#REF!="","",IF(#REF!='Phieu YC'!$F$6,#REF!,""))</f>
        <v>#REF!</v>
      </c>
      <c r="C302" s="323" t="str">
        <f>IF(#REF!="","",IF(#REF!='Phieu YC'!$F$6,#REF!,""))</f>
        <v>#REF!</v>
      </c>
      <c r="D302" s="325" t="str">
        <f>IF(#REF!="","",IF(#REF!='Phieu YC'!$F$6,#REF!,""))</f>
        <v>#REF!</v>
      </c>
      <c r="E302" s="325"/>
      <c r="F302" s="317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06"/>
      <c r="X302" s="306"/>
      <c r="Y302" s="306"/>
      <c r="Z302" s="306"/>
    </row>
    <row r="303" ht="16.5" hidden="1" customHeight="1">
      <c r="A303" s="323" t="str">
        <f>IF(#REF!="","",IF(#REF!='Phieu YC'!$F$6,#REF!,""))</f>
        <v>#REF!</v>
      </c>
      <c r="B303" s="324" t="str">
        <f>IF(#REF!="","",IF(#REF!='Phieu YC'!$F$6,#REF!,""))</f>
        <v>#REF!</v>
      </c>
      <c r="C303" s="323" t="str">
        <f>IF(#REF!="","",IF(#REF!='Phieu YC'!$F$6,#REF!,""))</f>
        <v>#REF!</v>
      </c>
      <c r="D303" s="325" t="str">
        <f>IF(#REF!="","",IF(#REF!='Phieu YC'!$F$6,#REF!,""))</f>
        <v>#REF!</v>
      </c>
      <c r="E303" s="325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06"/>
      <c r="X303" s="306"/>
      <c r="Y303" s="306"/>
      <c r="Z303" s="306"/>
    </row>
    <row r="304" ht="16.5" hidden="1" customHeight="1">
      <c r="A304" s="323" t="str">
        <f>IF(#REF!="","",IF(#REF!='Phieu YC'!$F$6,#REF!,""))</f>
        <v>#REF!</v>
      </c>
      <c r="B304" s="324" t="str">
        <f>IF(#REF!="","",IF(#REF!='Phieu YC'!$F$6,#REF!,""))</f>
        <v>#REF!</v>
      </c>
      <c r="C304" s="323" t="str">
        <f>IF(#REF!="","",IF(#REF!='Phieu YC'!$F$6,#REF!,""))</f>
        <v>#REF!</v>
      </c>
      <c r="D304" s="325" t="str">
        <f>IF(#REF!="","",IF(#REF!='Phieu YC'!$F$6,#REF!,""))</f>
        <v>#REF!</v>
      </c>
      <c r="E304" s="325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06"/>
      <c r="X304" s="306"/>
      <c r="Y304" s="306"/>
      <c r="Z304" s="306"/>
    </row>
    <row r="305" ht="16.5" hidden="1" customHeight="1">
      <c r="A305" s="323" t="str">
        <f>IF(#REF!="","",IF(#REF!='Phieu YC'!$F$6,#REF!,""))</f>
        <v>#REF!</v>
      </c>
      <c r="B305" s="324" t="str">
        <f>IF(#REF!="","",IF(#REF!='Phieu YC'!$F$6,#REF!,""))</f>
        <v>#REF!</v>
      </c>
      <c r="C305" s="323" t="str">
        <f>IF(#REF!="","",IF(#REF!='Phieu YC'!$F$6,#REF!,""))</f>
        <v>#REF!</v>
      </c>
      <c r="D305" s="325" t="str">
        <f>IF(#REF!="","",IF(#REF!='Phieu YC'!$F$6,#REF!,""))</f>
        <v>#REF!</v>
      </c>
      <c r="E305" s="325"/>
      <c r="F305" s="317"/>
      <c r="G305" s="317"/>
      <c r="H305" s="317"/>
      <c r="I305" s="317"/>
      <c r="J305" s="317"/>
      <c r="K305" s="317"/>
      <c r="L305" s="317"/>
      <c r="M305" s="317"/>
      <c r="N305" s="317"/>
      <c r="O305" s="317"/>
      <c r="P305" s="317"/>
      <c r="Q305" s="317"/>
      <c r="R305" s="317"/>
      <c r="S305" s="317"/>
      <c r="T305" s="317"/>
      <c r="U305" s="317"/>
      <c r="V305" s="317"/>
      <c r="W305" s="306"/>
      <c r="X305" s="306"/>
      <c r="Y305" s="306"/>
      <c r="Z305" s="306"/>
    </row>
    <row r="306" ht="16.5" hidden="1" customHeight="1">
      <c r="A306" s="323" t="str">
        <f>IF(#REF!="","",IF(#REF!='Phieu YC'!$F$6,#REF!,""))</f>
        <v>#REF!</v>
      </c>
      <c r="B306" s="324" t="str">
        <f>IF(#REF!="","",IF(#REF!='Phieu YC'!$F$6,#REF!,""))</f>
        <v>#REF!</v>
      </c>
      <c r="C306" s="323" t="str">
        <f>IF(#REF!="","",IF(#REF!='Phieu YC'!$F$6,#REF!,""))</f>
        <v>#REF!</v>
      </c>
      <c r="D306" s="325" t="str">
        <f>IF(#REF!="","",IF(#REF!='Phieu YC'!$F$6,#REF!,""))</f>
        <v>#REF!</v>
      </c>
      <c r="E306" s="325"/>
      <c r="F306" s="317"/>
      <c r="G306" s="317"/>
      <c r="H306" s="317"/>
      <c r="I306" s="317"/>
      <c r="J306" s="317"/>
      <c r="K306" s="317"/>
      <c r="L306" s="317"/>
      <c r="M306" s="317"/>
      <c r="N306" s="317"/>
      <c r="O306" s="317"/>
      <c r="P306" s="317"/>
      <c r="Q306" s="317"/>
      <c r="R306" s="317"/>
      <c r="S306" s="317"/>
      <c r="T306" s="317"/>
      <c r="U306" s="317"/>
      <c r="V306" s="317"/>
      <c r="W306" s="306"/>
      <c r="X306" s="306"/>
      <c r="Y306" s="306"/>
      <c r="Z306" s="306"/>
    </row>
    <row r="307" ht="16.5" hidden="1" customHeight="1">
      <c r="A307" s="323" t="str">
        <f>IF(#REF!="","",IF(#REF!='Phieu YC'!$F$6,#REF!,""))</f>
        <v>#REF!</v>
      </c>
      <c r="B307" s="324" t="str">
        <f>IF(#REF!="","",IF(#REF!='Phieu YC'!$F$6,#REF!,""))</f>
        <v>#REF!</v>
      </c>
      <c r="C307" s="323" t="str">
        <f>IF(#REF!="","",IF(#REF!='Phieu YC'!$F$6,#REF!,""))</f>
        <v>#REF!</v>
      </c>
      <c r="D307" s="325" t="str">
        <f>IF(#REF!="","",IF(#REF!='Phieu YC'!$F$6,#REF!,""))</f>
        <v>#REF!</v>
      </c>
      <c r="E307" s="325"/>
      <c r="F307" s="317"/>
      <c r="G307" s="317"/>
      <c r="H307" s="317"/>
      <c r="I307" s="317"/>
      <c r="J307" s="317"/>
      <c r="K307" s="317"/>
      <c r="L307" s="317"/>
      <c r="M307" s="317"/>
      <c r="N307" s="317"/>
      <c r="O307" s="317"/>
      <c r="P307" s="317"/>
      <c r="Q307" s="317"/>
      <c r="R307" s="317"/>
      <c r="S307" s="317"/>
      <c r="T307" s="317"/>
      <c r="U307" s="317"/>
      <c r="V307" s="317"/>
      <c r="W307" s="306"/>
      <c r="X307" s="306"/>
      <c r="Y307" s="306"/>
      <c r="Z307" s="306"/>
    </row>
    <row r="308" ht="16.5" hidden="1" customHeight="1">
      <c r="A308" s="323" t="str">
        <f>IF(#REF!="","",IF(#REF!='Phieu YC'!$F$6,#REF!,""))</f>
        <v>#REF!</v>
      </c>
      <c r="B308" s="324" t="str">
        <f>IF(#REF!="","",IF(#REF!='Phieu YC'!$F$6,#REF!,""))</f>
        <v>#REF!</v>
      </c>
      <c r="C308" s="323" t="str">
        <f>IF(#REF!="","",IF(#REF!='Phieu YC'!$F$6,#REF!,""))</f>
        <v>#REF!</v>
      </c>
      <c r="D308" s="325" t="str">
        <f>IF(#REF!="","",IF(#REF!='Phieu YC'!$F$6,#REF!,""))</f>
        <v>#REF!</v>
      </c>
      <c r="E308" s="325"/>
      <c r="F308" s="317"/>
      <c r="G308" s="317"/>
      <c r="H308" s="317"/>
      <c r="I308" s="317"/>
      <c r="J308" s="317"/>
      <c r="K308" s="317"/>
      <c r="L308" s="317"/>
      <c r="M308" s="317"/>
      <c r="N308" s="317"/>
      <c r="O308" s="317"/>
      <c r="P308" s="317"/>
      <c r="Q308" s="317"/>
      <c r="R308" s="317"/>
      <c r="S308" s="317"/>
      <c r="T308" s="317"/>
      <c r="U308" s="317"/>
      <c r="V308" s="317"/>
      <c r="W308" s="306"/>
      <c r="X308" s="306"/>
      <c r="Y308" s="306"/>
      <c r="Z308" s="306"/>
    </row>
    <row r="309" ht="16.5" hidden="1" customHeight="1">
      <c r="A309" s="323" t="str">
        <f>IF(#REF!="","",IF(#REF!='Phieu YC'!$F$6,#REF!,""))</f>
        <v>#REF!</v>
      </c>
      <c r="B309" s="324" t="str">
        <f>IF(#REF!="","",IF(#REF!='Phieu YC'!$F$6,#REF!,""))</f>
        <v>#REF!</v>
      </c>
      <c r="C309" s="323" t="str">
        <f>IF(#REF!="","",IF(#REF!='Phieu YC'!$F$6,#REF!,""))</f>
        <v>#REF!</v>
      </c>
      <c r="D309" s="325" t="str">
        <f>IF(#REF!="","",IF(#REF!='Phieu YC'!$F$6,#REF!,""))</f>
        <v>#REF!</v>
      </c>
      <c r="E309" s="325"/>
      <c r="F309" s="317"/>
      <c r="G309" s="317"/>
      <c r="H309" s="317"/>
      <c r="I309" s="317"/>
      <c r="J309" s="317"/>
      <c r="K309" s="317"/>
      <c r="L309" s="317"/>
      <c r="M309" s="317"/>
      <c r="N309" s="317"/>
      <c r="O309" s="317"/>
      <c r="P309" s="317"/>
      <c r="Q309" s="317"/>
      <c r="R309" s="317"/>
      <c r="S309" s="317"/>
      <c r="T309" s="317"/>
      <c r="U309" s="317"/>
      <c r="V309" s="317"/>
      <c r="W309" s="306"/>
      <c r="X309" s="306"/>
      <c r="Y309" s="306"/>
      <c r="Z309" s="306"/>
    </row>
    <row r="310" ht="16.5" hidden="1" customHeight="1">
      <c r="A310" s="323" t="str">
        <f>IF(#REF!="","",IF(#REF!='Phieu YC'!$F$6,#REF!,""))</f>
        <v>#REF!</v>
      </c>
      <c r="B310" s="324" t="str">
        <f>IF(#REF!="","",IF(#REF!='Phieu YC'!$F$6,#REF!,""))</f>
        <v>#REF!</v>
      </c>
      <c r="C310" s="323" t="str">
        <f>IF(#REF!="","",IF(#REF!='Phieu YC'!$F$6,#REF!,""))</f>
        <v>#REF!</v>
      </c>
      <c r="D310" s="325" t="str">
        <f>IF(#REF!="","",IF(#REF!='Phieu YC'!$F$6,#REF!,""))</f>
        <v>#REF!</v>
      </c>
      <c r="E310" s="325"/>
      <c r="F310" s="317"/>
      <c r="G310" s="317"/>
      <c r="H310" s="317"/>
      <c r="I310" s="317"/>
      <c r="J310" s="317"/>
      <c r="K310" s="317"/>
      <c r="L310" s="317"/>
      <c r="M310" s="317"/>
      <c r="N310" s="317"/>
      <c r="O310" s="317"/>
      <c r="P310" s="317"/>
      <c r="Q310" s="317"/>
      <c r="R310" s="317"/>
      <c r="S310" s="317"/>
      <c r="T310" s="317"/>
      <c r="U310" s="317"/>
      <c r="V310" s="317"/>
      <c r="W310" s="306"/>
      <c r="X310" s="306"/>
      <c r="Y310" s="306"/>
      <c r="Z310" s="306"/>
    </row>
    <row r="311" ht="16.5" hidden="1" customHeight="1">
      <c r="A311" s="323" t="str">
        <f>IF(#REF!="","",IF(#REF!='Phieu YC'!$F$6,#REF!,""))</f>
        <v>#REF!</v>
      </c>
      <c r="B311" s="324" t="str">
        <f>IF(#REF!="","",IF(#REF!='Phieu YC'!$F$6,#REF!,""))</f>
        <v>#REF!</v>
      </c>
      <c r="C311" s="323" t="str">
        <f>IF(#REF!="","",IF(#REF!='Phieu YC'!$F$6,#REF!,""))</f>
        <v>#REF!</v>
      </c>
      <c r="D311" s="325" t="str">
        <f>IF(#REF!="","",IF(#REF!='Phieu YC'!$F$6,#REF!,""))</f>
        <v>#REF!</v>
      </c>
      <c r="E311" s="325"/>
      <c r="F311" s="317"/>
      <c r="G311" s="317"/>
      <c r="H311" s="317"/>
      <c r="I311" s="317"/>
      <c r="J311" s="317"/>
      <c r="K311" s="317"/>
      <c r="L311" s="317"/>
      <c r="M311" s="317"/>
      <c r="N311" s="317"/>
      <c r="O311" s="317"/>
      <c r="P311" s="317"/>
      <c r="Q311" s="317"/>
      <c r="R311" s="317"/>
      <c r="S311" s="317"/>
      <c r="T311" s="317"/>
      <c r="U311" s="317"/>
      <c r="V311" s="317"/>
      <c r="W311" s="306"/>
      <c r="X311" s="306"/>
      <c r="Y311" s="306"/>
      <c r="Z311" s="306"/>
    </row>
    <row r="312" ht="16.5" hidden="1" customHeight="1">
      <c r="A312" s="323" t="str">
        <f>IF(#REF!="","",IF(#REF!='Phieu YC'!$F$6,#REF!,""))</f>
        <v>#REF!</v>
      </c>
      <c r="B312" s="324" t="str">
        <f>IF(#REF!="","",IF(#REF!='Phieu YC'!$F$6,#REF!,""))</f>
        <v>#REF!</v>
      </c>
      <c r="C312" s="323" t="str">
        <f>IF(#REF!="","",IF(#REF!='Phieu YC'!$F$6,#REF!,""))</f>
        <v>#REF!</v>
      </c>
      <c r="D312" s="325" t="str">
        <f>IF(#REF!="","",IF(#REF!='Phieu YC'!$F$6,#REF!,""))</f>
        <v>#REF!</v>
      </c>
      <c r="E312" s="325"/>
      <c r="F312" s="317"/>
      <c r="G312" s="317"/>
      <c r="H312" s="317"/>
      <c r="I312" s="317"/>
      <c r="J312" s="317"/>
      <c r="K312" s="317"/>
      <c r="L312" s="317"/>
      <c r="M312" s="317"/>
      <c r="N312" s="317"/>
      <c r="O312" s="317"/>
      <c r="P312" s="317"/>
      <c r="Q312" s="317"/>
      <c r="R312" s="317"/>
      <c r="S312" s="317"/>
      <c r="T312" s="317"/>
      <c r="U312" s="317"/>
      <c r="V312" s="317"/>
      <c r="W312" s="306"/>
      <c r="X312" s="306"/>
      <c r="Y312" s="306"/>
      <c r="Z312" s="306"/>
    </row>
    <row r="313" ht="16.5" hidden="1" customHeight="1">
      <c r="A313" s="323" t="str">
        <f>IF(#REF!="","",IF(#REF!='Phieu YC'!$F$6,#REF!,""))</f>
        <v>#REF!</v>
      </c>
      <c r="B313" s="324" t="str">
        <f>IF(#REF!="","",IF(#REF!='Phieu YC'!$F$6,#REF!,""))</f>
        <v>#REF!</v>
      </c>
      <c r="C313" s="323" t="str">
        <f>IF(#REF!="","",IF(#REF!='Phieu YC'!$F$6,#REF!,""))</f>
        <v>#REF!</v>
      </c>
      <c r="D313" s="325" t="str">
        <f>IF(#REF!="","",IF(#REF!='Phieu YC'!$F$6,#REF!,""))</f>
        <v>#REF!</v>
      </c>
      <c r="E313" s="325"/>
      <c r="F313" s="317"/>
      <c r="G313" s="317"/>
      <c r="H313" s="317"/>
      <c r="I313" s="317"/>
      <c r="J313" s="317"/>
      <c r="K313" s="317"/>
      <c r="L313" s="317"/>
      <c r="M313" s="317"/>
      <c r="N313" s="317"/>
      <c r="O313" s="317"/>
      <c r="P313" s="317"/>
      <c r="Q313" s="317"/>
      <c r="R313" s="317"/>
      <c r="S313" s="317"/>
      <c r="T313" s="317"/>
      <c r="U313" s="317"/>
      <c r="V313" s="317"/>
      <c r="W313" s="306"/>
      <c r="X313" s="306"/>
      <c r="Y313" s="306"/>
      <c r="Z313" s="306"/>
    </row>
    <row r="314" ht="16.5" hidden="1" customHeight="1">
      <c r="A314" s="323" t="str">
        <f>IF(#REF!="","",IF(#REF!='Phieu YC'!$F$6,#REF!,""))</f>
        <v>#REF!</v>
      </c>
      <c r="B314" s="324" t="str">
        <f>IF(#REF!="","",IF(#REF!='Phieu YC'!$F$6,#REF!,""))</f>
        <v>#REF!</v>
      </c>
      <c r="C314" s="323" t="str">
        <f>IF(#REF!="","",IF(#REF!='Phieu YC'!$F$6,#REF!,""))</f>
        <v>#REF!</v>
      </c>
      <c r="D314" s="325" t="str">
        <f>IF(#REF!="","",IF(#REF!='Phieu YC'!$F$6,#REF!,""))</f>
        <v>#REF!</v>
      </c>
      <c r="E314" s="325"/>
      <c r="F314" s="317"/>
      <c r="G314" s="317"/>
      <c r="H314" s="317"/>
      <c r="I314" s="317"/>
      <c r="J314" s="317"/>
      <c r="K314" s="317"/>
      <c r="L314" s="317"/>
      <c r="M314" s="317"/>
      <c r="N314" s="317"/>
      <c r="O314" s="317"/>
      <c r="P314" s="317"/>
      <c r="Q314" s="317"/>
      <c r="R314" s="317"/>
      <c r="S314" s="317"/>
      <c r="T314" s="317"/>
      <c r="U314" s="317"/>
      <c r="V314" s="317"/>
      <c r="W314" s="306"/>
      <c r="X314" s="306"/>
      <c r="Y314" s="306"/>
      <c r="Z314" s="306"/>
    </row>
    <row r="315" ht="16.5" hidden="1" customHeight="1">
      <c r="A315" s="323" t="str">
        <f>IF(#REF!="","",IF(#REF!='Phieu YC'!$F$6,#REF!,""))</f>
        <v>#REF!</v>
      </c>
      <c r="B315" s="324" t="str">
        <f>IF(#REF!="","",IF(#REF!='Phieu YC'!$F$6,#REF!,""))</f>
        <v>#REF!</v>
      </c>
      <c r="C315" s="323" t="str">
        <f>IF(#REF!="","",IF(#REF!='Phieu YC'!$F$6,#REF!,""))</f>
        <v>#REF!</v>
      </c>
      <c r="D315" s="325" t="str">
        <f>IF(#REF!="","",IF(#REF!='Phieu YC'!$F$6,#REF!,""))</f>
        <v>#REF!</v>
      </c>
      <c r="E315" s="325"/>
      <c r="F315" s="317"/>
      <c r="G315" s="317"/>
      <c r="H315" s="317"/>
      <c r="I315" s="317"/>
      <c r="J315" s="317"/>
      <c r="K315" s="317"/>
      <c r="L315" s="317"/>
      <c r="M315" s="317"/>
      <c r="N315" s="317"/>
      <c r="O315" s="317"/>
      <c r="P315" s="317"/>
      <c r="Q315" s="317"/>
      <c r="R315" s="317"/>
      <c r="S315" s="317"/>
      <c r="T315" s="317"/>
      <c r="U315" s="317"/>
      <c r="V315" s="317"/>
      <c r="W315" s="306"/>
      <c r="X315" s="306"/>
      <c r="Y315" s="306"/>
      <c r="Z315" s="306"/>
    </row>
    <row r="316" ht="16.5" hidden="1" customHeight="1">
      <c r="A316" s="323" t="str">
        <f>IF(#REF!="","",IF(#REF!='Phieu YC'!$F$6,#REF!,""))</f>
        <v>#REF!</v>
      </c>
      <c r="B316" s="324" t="str">
        <f>IF(#REF!="","",IF(#REF!='Phieu YC'!$F$6,#REF!,""))</f>
        <v>#REF!</v>
      </c>
      <c r="C316" s="323" t="str">
        <f>IF(#REF!="","",IF(#REF!='Phieu YC'!$F$6,#REF!,""))</f>
        <v>#REF!</v>
      </c>
      <c r="D316" s="325" t="str">
        <f>IF(#REF!="","",IF(#REF!='Phieu YC'!$F$6,#REF!,""))</f>
        <v>#REF!</v>
      </c>
      <c r="E316" s="325"/>
      <c r="F316" s="317"/>
      <c r="G316" s="317"/>
      <c r="H316" s="317"/>
      <c r="I316" s="317"/>
      <c r="J316" s="317"/>
      <c r="K316" s="317"/>
      <c r="L316" s="317"/>
      <c r="M316" s="317"/>
      <c r="N316" s="317"/>
      <c r="O316" s="317"/>
      <c r="P316" s="317"/>
      <c r="Q316" s="317"/>
      <c r="R316" s="317"/>
      <c r="S316" s="317"/>
      <c r="T316" s="317"/>
      <c r="U316" s="317"/>
      <c r="V316" s="317"/>
      <c r="W316" s="306"/>
      <c r="X316" s="306"/>
      <c r="Y316" s="306"/>
      <c r="Z316" s="306"/>
    </row>
    <row r="317" ht="16.5" hidden="1" customHeight="1">
      <c r="A317" s="323" t="str">
        <f>IF(#REF!="","",IF(#REF!='Phieu YC'!$F$6,#REF!,""))</f>
        <v>#REF!</v>
      </c>
      <c r="B317" s="324" t="str">
        <f>IF(#REF!="","",IF(#REF!='Phieu YC'!$F$6,#REF!,""))</f>
        <v>#REF!</v>
      </c>
      <c r="C317" s="323" t="str">
        <f>IF(#REF!="","",IF(#REF!='Phieu YC'!$F$6,#REF!,""))</f>
        <v>#REF!</v>
      </c>
      <c r="D317" s="325" t="str">
        <f>IF(#REF!="","",IF(#REF!='Phieu YC'!$F$6,#REF!,""))</f>
        <v>#REF!</v>
      </c>
      <c r="E317" s="325"/>
      <c r="F317" s="317"/>
      <c r="G317" s="317"/>
      <c r="H317" s="317"/>
      <c r="I317" s="317"/>
      <c r="J317" s="317"/>
      <c r="K317" s="317"/>
      <c r="L317" s="317"/>
      <c r="M317" s="317"/>
      <c r="N317" s="317"/>
      <c r="O317" s="317"/>
      <c r="P317" s="317"/>
      <c r="Q317" s="317"/>
      <c r="R317" s="317"/>
      <c r="S317" s="317"/>
      <c r="T317" s="317"/>
      <c r="U317" s="317"/>
      <c r="V317" s="317"/>
      <c r="W317" s="306"/>
      <c r="X317" s="306"/>
      <c r="Y317" s="306"/>
      <c r="Z317" s="306"/>
    </row>
    <row r="318" ht="16.5" hidden="1" customHeight="1">
      <c r="A318" s="323" t="str">
        <f>IF(#REF!="","",IF(#REF!='Phieu YC'!$F$6,#REF!,""))</f>
        <v>#REF!</v>
      </c>
      <c r="B318" s="324" t="str">
        <f>IF(#REF!="","",IF(#REF!='Phieu YC'!$F$6,#REF!,""))</f>
        <v>#REF!</v>
      </c>
      <c r="C318" s="323" t="str">
        <f>IF(#REF!="","",IF(#REF!='Phieu YC'!$F$6,#REF!,""))</f>
        <v>#REF!</v>
      </c>
      <c r="D318" s="325" t="str">
        <f>IF(#REF!="","",IF(#REF!='Phieu YC'!$F$6,#REF!,""))</f>
        <v>#REF!</v>
      </c>
      <c r="E318" s="325"/>
      <c r="F318" s="317"/>
      <c r="G318" s="317"/>
      <c r="H318" s="317"/>
      <c r="I318" s="317"/>
      <c r="J318" s="317"/>
      <c r="K318" s="317"/>
      <c r="L318" s="317"/>
      <c r="M318" s="317"/>
      <c r="N318" s="317"/>
      <c r="O318" s="317"/>
      <c r="P318" s="317"/>
      <c r="Q318" s="317"/>
      <c r="R318" s="317"/>
      <c r="S318" s="317"/>
      <c r="T318" s="317"/>
      <c r="U318" s="317"/>
      <c r="V318" s="317"/>
      <c r="W318" s="306"/>
      <c r="X318" s="306"/>
      <c r="Y318" s="306"/>
      <c r="Z318" s="306"/>
    </row>
    <row r="319" ht="16.5" hidden="1" customHeight="1">
      <c r="A319" s="323" t="str">
        <f>IF(#REF!="","",IF(#REF!='Phieu YC'!$F$6,#REF!,""))</f>
        <v>#REF!</v>
      </c>
      <c r="B319" s="324" t="str">
        <f>IF(#REF!="","",IF(#REF!='Phieu YC'!$F$6,#REF!,""))</f>
        <v>#REF!</v>
      </c>
      <c r="C319" s="323" t="str">
        <f>IF(#REF!="","",IF(#REF!='Phieu YC'!$F$6,#REF!,""))</f>
        <v>#REF!</v>
      </c>
      <c r="D319" s="325" t="str">
        <f>IF(#REF!="","",IF(#REF!='Phieu YC'!$F$6,#REF!,""))</f>
        <v>#REF!</v>
      </c>
      <c r="E319" s="325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06"/>
      <c r="X319" s="306"/>
      <c r="Y319" s="306"/>
      <c r="Z319" s="306"/>
    </row>
    <row r="320" ht="16.5" hidden="1" customHeight="1">
      <c r="A320" s="323" t="str">
        <f>IF(#REF!="","",IF(#REF!='Phieu YC'!$F$6,#REF!,""))</f>
        <v>#REF!</v>
      </c>
      <c r="B320" s="324" t="str">
        <f>IF(#REF!="","",IF(#REF!='Phieu YC'!$F$6,#REF!,""))</f>
        <v>#REF!</v>
      </c>
      <c r="C320" s="323" t="str">
        <f>IF(#REF!="","",IF(#REF!='Phieu YC'!$F$6,#REF!,""))</f>
        <v>#REF!</v>
      </c>
      <c r="D320" s="325" t="str">
        <f>IF(#REF!="","",IF(#REF!='Phieu YC'!$F$6,#REF!,""))</f>
        <v>#REF!</v>
      </c>
      <c r="E320" s="325"/>
      <c r="F320" s="317"/>
      <c r="G320" s="317"/>
      <c r="H320" s="317"/>
      <c r="I320" s="317"/>
      <c r="J320" s="317"/>
      <c r="K320" s="317"/>
      <c r="L320" s="317"/>
      <c r="M320" s="317"/>
      <c r="N320" s="317"/>
      <c r="O320" s="317"/>
      <c r="P320" s="317"/>
      <c r="Q320" s="317"/>
      <c r="R320" s="317"/>
      <c r="S320" s="317"/>
      <c r="T320" s="317"/>
      <c r="U320" s="317"/>
      <c r="V320" s="317"/>
      <c r="W320" s="306"/>
      <c r="X320" s="306"/>
      <c r="Y320" s="306"/>
      <c r="Z320" s="306"/>
    </row>
    <row r="321" ht="16.5" hidden="1" customHeight="1">
      <c r="A321" s="323" t="str">
        <f>IF(#REF!="","",IF(#REF!='Phieu YC'!$F$6,#REF!,""))</f>
        <v>#REF!</v>
      </c>
      <c r="B321" s="324" t="str">
        <f>IF(#REF!="","",IF(#REF!='Phieu YC'!$F$6,#REF!,""))</f>
        <v>#REF!</v>
      </c>
      <c r="C321" s="323" t="str">
        <f>IF(#REF!="","",IF(#REF!='Phieu YC'!$F$6,#REF!,""))</f>
        <v>#REF!</v>
      </c>
      <c r="D321" s="325" t="str">
        <f>IF(#REF!="","",IF(#REF!='Phieu YC'!$F$6,#REF!,""))</f>
        <v>#REF!</v>
      </c>
      <c r="E321" s="325"/>
      <c r="F321" s="317"/>
      <c r="G321" s="317"/>
      <c r="H321" s="317"/>
      <c r="I321" s="317"/>
      <c r="J321" s="317"/>
      <c r="K321" s="317"/>
      <c r="L321" s="317"/>
      <c r="M321" s="317"/>
      <c r="N321" s="317"/>
      <c r="O321" s="317"/>
      <c r="P321" s="317"/>
      <c r="Q321" s="317"/>
      <c r="R321" s="317"/>
      <c r="S321" s="317"/>
      <c r="T321" s="317"/>
      <c r="U321" s="317"/>
      <c r="V321" s="317"/>
      <c r="W321" s="306"/>
      <c r="X321" s="306"/>
      <c r="Y321" s="306"/>
      <c r="Z321" s="306"/>
    </row>
    <row r="322" ht="16.5" hidden="1" customHeight="1">
      <c r="A322" s="323" t="str">
        <f>IF(#REF!="","",IF(#REF!='Phieu YC'!$F$6,#REF!,""))</f>
        <v>#REF!</v>
      </c>
      <c r="B322" s="324" t="str">
        <f>IF(#REF!="","",IF(#REF!='Phieu YC'!$F$6,#REF!,""))</f>
        <v>#REF!</v>
      </c>
      <c r="C322" s="323" t="str">
        <f>IF(#REF!="","",IF(#REF!='Phieu YC'!$F$6,#REF!,""))</f>
        <v>#REF!</v>
      </c>
      <c r="D322" s="325" t="str">
        <f>IF(#REF!="","",IF(#REF!='Phieu YC'!$F$6,#REF!,""))</f>
        <v>#REF!</v>
      </c>
      <c r="E322" s="325"/>
      <c r="F322" s="317"/>
      <c r="G322" s="317"/>
      <c r="H322" s="317"/>
      <c r="I322" s="317"/>
      <c r="J322" s="317"/>
      <c r="K322" s="317"/>
      <c r="L322" s="317"/>
      <c r="M322" s="317"/>
      <c r="N322" s="317"/>
      <c r="O322" s="317"/>
      <c r="P322" s="317"/>
      <c r="Q322" s="317"/>
      <c r="R322" s="317"/>
      <c r="S322" s="317"/>
      <c r="T322" s="317"/>
      <c r="U322" s="317"/>
      <c r="V322" s="317"/>
      <c r="W322" s="306"/>
      <c r="X322" s="306"/>
      <c r="Y322" s="306"/>
      <c r="Z322" s="306"/>
    </row>
    <row r="323" ht="16.5" hidden="1" customHeight="1">
      <c r="A323" s="323" t="str">
        <f>IF(#REF!="","",IF(#REF!='Phieu YC'!$F$6,#REF!,""))</f>
        <v>#REF!</v>
      </c>
      <c r="B323" s="324" t="str">
        <f>IF(#REF!="","",IF(#REF!='Phieu YC'!$F$6,#REF!,""))</f>
        <v>#REF!</v>
      </c>
      <c r="C323" s="323" t="str">
        <f>IF(#REF!="","",IF(#REF!='Phieu YC'!$F$6,#REF!,""))</f>
        <v>#REF!</v>
      </c>
      <c r="D323" s="325" t="str">
        <f>IF(#REF!="","",IF(#REF!='Phieu YC'!$F$6,#REF!,""))</f>
        <v>#REF!</v>
      </c>
      <c r="E323" s="325"/>
      <c r="F323" s="317"/>
      <c r="G323" s="317"/>
      <c r="H323" s="317"/>
      <c r="I323" s="317"/>
      <c r="J323" s="317"/>
      <c r="K323" s="317"/>
      <c r="L323" s="317"/>
      <c r="M323" s="317"/>
      <c r="N323" s="317"/>
      <c r="O323" s="317"/>
      <c r="P323" s="317"/>
      <c r="Q323" s="317"/>
      <c r="R323" s="317"/>
      <c r="S323" s="317"/>
      <c r="T323" s="317"/>
      <c r="U323" s="317"/>
      <c r="V323" s="317"/>
      <c r="W323" s="306"/>
      <c r="X323" s="306"/>
      <c r="Y323" s="306"/>
      <c r="Z323" s="306"/>
    </row>
    <row r="324" ht="16.5" hidden="1" customHeight="1">
      <c r="A324" s="323" t="str">
        <f>IF(#REF!="","",IF(#REF!='Phieu YC'!$F$6,#REF!,""))</f>
        <v>#REF!</v>
      </c>
      <c r="B324" s="324" t="str">
        <f>IF(#REF!="","",IF(#REF!='Phieu YC'!$F$6,#REF!,""))</f>
        <v>#REF!</v>
      </c>
      <c r="C324" s="323" t="str">
        <f>IF(#REF!="","",IF(#REF!='Phieu YC'!$F$6,#REF!,""))</f>
        <v>#REF!</v>
      </c>
      <c r="D324" s="325" t="str">
        <f>IF(#REF!="","",IF(#REF!='Phieu YC'!$F$6,#REF!,""))</f>
        <v>#REF!</v>
      </c>
      <c r="E324" s="325"/>
      <c r="F324" s="317"/>
      <c r="G324" s="317"/>
      <c r="H324" s="317"/>
      <c r="I324" s="317"/>
      <c r="J324" s="317"/>
      <c r="K324" s="317"/>
      <c r="L324" s="317"/>
      <c r="M324" s="317"/>
      <c r="N324" s="317"/>
      <c r="O324" s="317"/>
      <c r="P324" s="317"/>
      <c r="Q324" s="317"/>
      <c r="R324" s="317"/>
      <c r="S324" s="317"/>
      <c r="T324" s="317"/>
      <c r="U324" s="317"/>
      <c r="V324" s="317"/>
      <c r="W324" s="306"/>
      <c r="X324" s="306"/>
      <c r="Y324" s="306"/>
      <c r="Z324" s="306"/>
    </row>
    <row r="325" ht="16.5" hidden="1" customHeight="1">
      <c r="A325" s="323" t="str">
        <f>IF(#REF!="","",IF(#REF!='Phieu YC'!$F$6,#REF!,""))</f>
        <v>#REF!</v>
      </c>
      <c r="B325" s="324" t="str">
        <f>IF(#REF!="","",IF(#REF!='Phieu YC'!$F$6,#REF!,""))</f>
        <v>#REF!</v>
      </c>
      <c r="C325" s="323" t="str">
        <f>IF(#REF!="","",IF(#REF!='Phieu YC'!$F$6,#REF!,""))</f>
        <v>#REF!</v>
      </c>
      <c r="D325" s="325" t="str">
        <f>IF(#REF!="","",IF(#REF!='Phieu YC'!$F$6,#REF!,""))</f>
        <v>#REF!</v>
      </c>
      <c r="E325" s="325"/>
      <c r="F325" s="317"/>
      <c r="G325" s="317"/>
      <c r="H325" s="317"/>
      <c r="I325" s="317"/>
      <c r="J325" s="317"/>
      <c r="K325" s="317"/>
      <c r="L325" s="317"/>
      <c r="M325" s="317"/>
      <c r="N325" s="317"/>
      <c r="O325" s="317"/>
      <c r="P325" s="317"/>
      <c r="Q325" s="317"/>
      <c r="R325" s="317"/>
      <c r="S325" s="317"/>
      <c r="T325" s="317"/>
      <c r="U325" s="317"/>
      <c r="V325" s="317"/>
      <c r="W325" s="306"/>
      <c r="X325" s="306"/>
      <c r="Y325" s="306"/>
      <c r="Z325" s="306"/>
    </row>
    <row r="326" ht="16.5" hidden="1" customHeight="1">
      <c r="A326" s="323" t="str">
        <f>IF(#REF!="","",IF(#REF!='Phieu YC'!$F$6,#REF!,""))</f>
        <v>#REF!</v>
      </c>
      <c r="B326" s="324" t="str">
        <f>IF(#REF!="","",IF(#REF!='Phieu YC'!$F$6,#REF!,""))</f>
        <v>#REF!</v>
      </c>
      <c r="C326" s="323" t="str">
        <f>IF(#REF!="","",IF(#REF!='Phieu YC'!$F$6,#REF!,""))</f>
        <v>#REF!</v>
      </c>
      <c r="D326" s="325" t="str">
        <f>IF(#REF!="","",IF(#REF!='Phieu YC'!$F$6,#REF!,""))</f>
        <v>#REF!</v>
      </c>
      <c r="E326" s="325"/>
      <c r="F326" s="317"/>
      <c r="G326" s="317"/>
      <c r="H326" s="317"/>
      <c r="I326" s="317"/>
      <c r="J326" s="317"/>
      <c r="K326" s="317"/>
      <c r="L326" s="317"/>
      <c r="M326" s="317"/>
      <c r="N326" s="317"/>
      <c r="O326" s="317"/>
      <c r="P326" s="317"/>
      <c r="Q326" s="317"/>
      <c r="R326" s="317"/>
      <c r="S326" s="317"/>
      <c r="T326" s="317"/>
      <c r="U326" s="317"/>
      <c r="V326" s="317"/>
      <c r="W326" s="306"/>
      <c r="X326" s="306"/>
      <c r="Y326" s="306"/>
      <c r="Z326" s="306"/>
    </row>
    <row r="327" ht="16.5" hidden="1" customHeight="1">
      <c r="A327" s="323" t="str">
        <f>IF(#REF!="","",IF(#REF!='Phieu YC'!$F$6,#REF!,""))</f>
        <v>#REF!</v>
      </c>
      <c r="B327" s="324" t="str">
        <f>IF(#REF!="","",IF(#REF!='Phieu YC'!$F$6,#REF!,""))</f>
        <v>#REF!</v>
      </c>
      <c r="C327" s="323" t="str">
        <f>IF(#REF!="","",IF(#REF!='Phieu YC'!$F$6,#REF!,""))</f>
        <v>#REF!</v>
      </c>
      <c r="D327" s="325" t="str">
        <f>IF(#REF!="","",IF(#REF!='Phieu YC'!$F$6,#REF!,""))</f>
        <v>#REF!</v>
      </c>
      <c r="E327" s="325"/>
      <c r="F327" s="317"/>
      <c r="G327" s="317"/>
      <c r="H327" s="317"/>
      <c r="I327" s="317"/>
      <c r="J327" s="317"/>
      <c r="K327" s="317"/>
      <c r="L327" s="317"/>
      <c r="M327" s="317"/>
      <c r="N327" s="317"/>
      <c r="O327" s="317"/>
      <c r="P327" s="317"/>
      <c r="Q327" s="317"/>
      <c r="R327" s="317"/>
      <c r="S327" s="317"/>
      <c r="T327" s="317"/>
      <c r="U327" s="317"/>
      <c r="V327" s="317"/>
      <c r="W327" s="306"/>
      <c r="X327" s="306"/>
      <c r="Y327" s="306"/>
      <c r="Z327" s="306"/>
    </row>
    <row r="328" ht="16.5" hidden="1" customHeight="1">
      <c r="A328" s="323" t="str">
        <f>IF(#REF!="","",IF(#REF!='Phieu YC'!$F$6,#REF!,""))</f>
        <v>#REF!</v>
      </c>
      <c r="B328" s="324" t="str">
        <f>IF(#REF!="","",IF(#REF!='Phieu YC'!$F$6,#REF!,""))</f>
        <v>#REF!</v>
      </c>
      <c r="C328" s="323" t="str">
        <f>IF(#REF!="","",IF(#REF!='Phieu YC'!$F$6,#REF!,""))</f>
        <v>#REF!</v>
      </c>
      <c r="D328" s="325" t="str">
        <f>IF(#REF!="","",IF(#REF!='Phieu YC'!$F$6,#REF!,""))</f>
        <v>#REF!</v>
      </c>
      <c r="E328" s="325"/>
      <c r="F328" s="317"/>
      <c r="G328" s="317"/>
      <c r="H328" s="317"/>
      <c r="I328" s="317"/>
      <c r="J328" s="317"/>
      <c r="K328" s="317"/>
      <c r="L328" s="317"/>
      <c r="M328" s="317"/>
      <c r="N328" s="317"/>
      <c r="O328" s="317"/>
      <c r="P328" s="317"/>
      <c r="Q328" s="317"/>
      <c r="R328" s="317"/>
      <c r="S328" s="317"/>
      <c r="T328" s="317"/>
      <c r="U328" s="317"/>
      <c r="V328" s="317"/>
      <c r="W328" s="306"/>
      <c r="X328" s="306"/>
      <c r="Y328" s="306"/>
      <c r="Z328" s="306"/>
    </row>
    <row r="329" ht="16.5" hidden="1" customHeight="1">
      <c r="A329" s="323" t="str">
        <f>IF(#REF!="","",IF(#REF!='Phieu YC'!$F$6,#REF!,""))</f>
        <v>#REF!</v>
      </c>
      <c r="B329" s="324" t="str">
        <f>IF(#REF!="","",IF(#REF!='Phieu YC'!$F$6,#REF!,""))</f>
        <v>#REF!</v>
      </c>
      <c r="C329" s="323" t="str">
        <f>IF(#REF!="","",IF(#REF!='Phieu YC'!$F$6,#REF!,""))</f>
        <v>#REF!</v>
      </c>
      <c r="D329" s="325" t="str">
        <f>IF(#REF!="","",IF(#REF!='Phieu YC'!$F$6,#REF!,""))</f>
        <v>#REF!</v>
      </c>
      <c r="E329" s="325"/>
      <c r="F329" s="317"/>
      <c r="G329" s="317"/>
      <c r="H329" s="317"/>
      <c r="I329" s="317"/>
      <c r="J329" s="317"/>
      <c r="K329" s="317"/>
      <c r="L329" s="317"/>
      <c r="M329" s="317"/>
      <c r="N329" s="317"/>
      <c r="O329" s="317"/>
      <c r="P329" s="317"/>
      <c r="Q329" s="317"/>
      <c r="R329" s="317"/>
      <c r="S329" s="317"/>
      <c r="T329" s="317"/>
      <c r="U329" s="317"/>
      <c r="V329" s="317"/>
      <c r="W329" s="306"/>
      <c r="X329" s="306"/>
      <c r="Y329" s="306"/>
      <c r="Z329" s="306"/>
    </row>
    <row r="330" ht="16.5" hidden="1" customHeight="1">
      <c r="A330" s="323" t="str">
        <f>IF(#REF!="","",IF(#REF!='Phieu YC'!$F$6,#REF!,""))</f>
        <v>#REF!</v>
      </c>
      <c r="B330" s="324" t="str">
        <f>IF(#REF!="","",IF(#REF!='Phieu YC'!$F$6,#REF!,""))</f>
        <v>#REF!</v>
      </c>
      <c r="C330" s="323" t="str">
        <f>IF(#REF!="","",IF(#REF!='Phieu YC'!$F$6,#REF!,""))</f>
        <v>#REF!</v>
      </c>
      <c r="D330" s="325" t="str">
        <f>IF(#REF!="","",IF(#REF!='Phieu YC'!$F$6,#REF!,""))</f>
        <v>#REF!</v>
      </c>
      <c r="E330" s="325"/>
      <c r="F330" s="317"/>
      <c r="G330" s="317"/>
      <c r="H330" s="317"/>
      <c r="I330" s="317"/>
      <c r="J330" s="317"/>
      <c r="K330" s="317"/>
      <c r="L330" s="317"/>
      <c r="M330" s="317"/>
      <c r="N330" s="317"/>
      <c r="O330" s="317"/>
      <c r="P330" s="317"/>
      <c r="Q330" s="317"/>
      <c r="R330" s="317"/>
      <c r="S330" s="317"/>
      <c r="T330" s="317"/>
      <c r="U330" s="317"/>
      <c r="V330" s="317"/>
      <c r="W330" s="306"/>
      <c r="X330" s="306"/>
      <c r="Y330" s="306"/>
      <c r="Z330" s="306"/>
    </row>
    <row r="331" ht="16.5" hidden="1" customHeight="1">
      <c r="A331" s="323" t="str">
        <f>IF(#REF!="","",IF(#REF!='Phieu YC'!$F$6,#REF!,""))</f>
        <v>#REF!</v>
      </c>
      <c r="B331" s="324" t="str">
        <f>IF(#REF!="","",IF(#REF!='Phieu YC'!$F$6,#REF!,""))</f>
        <v>#REF!</v>
      </c>
      <c r="C331" s="323" t="str">
        <f>IF(#REF!="","",IF(#REF!='Phieu YC'!$F$6,#REF!,""))</f>
        <v>#REF!</v>
      </c>
      <c r="D331" s="325" t="str">
        <f>IF(#REF!="","",IF(#REF!='Phieu YC'!$F$6,#REF!,""))</f>
        <v>#REF!</v>
      </c>
      <c r="E331" s="325"/>
      <c r="F331" s="317"/>
      <c r="G331" s="317"/>
      <c r="H331" s="317"/>
      <c r="I331" s="317"/>
      <c r="J331" s="317"/>
      <c r="K331" s="317"/>
      <c r="L331" s="317"/>
      <c r="M331" s="317"/>
      <c r="N331" s="317"/>
      <c r="O331" s="317"/>
      <c r="P331" s="317"/>
      <c r="Q331" s="317"/>
      <c r="R331" s="317"/>
      <c r="S331" s="317"/>
      <c r="T331" s="317"/>
      <c r="U331" s="317"/>
      <c r="V331" s="317"/>
      <c r="W331" s="306"/>
      <c r="X331" s="306"/>
      <c r="Y331" s="306"/>
      <c r="Z331" s="306"/>
    </row>
    <row r="332" ht="16.5" hidden="1" customHeight="1">
      <c r="A332" s="323" t="str">
        <f>IF(#REF!="","",IF(#REF!='Phieu YC'!$F$6,#REF!,""))</f>
        <v>#REF!</v>
      </c>
      <c r="B332" s="324" t="str">
        <f>IF(#REF!="","",IF(#REF!='Phieu YC'!$F$6,#REF!,""))</f>
        <v>#REF!</v>
      </c>
      <c r="C332" s="323" t="str">
        <f>IF(#REF!="","",IF(#REF!='Phieu YC'!$F$6,#REF!,""))</f>
        <v>#REF!</v>
      </c>
      <c r="D332" s="325" t="str">
        <f>IF(#REF!="","",IF(#REF!='Phieu YC'!$F$6,#REF!,""))</f>
        <v>#REF!</v>
      </c>
      <c r="E332" s="325"/>
      <c r="F332" s="317"/>
      <c r="G332" s="317"/>
      <c r="H332" s="317"/>
      <c r="I332" s="317"/>
      <c r="J332" s="317"/>
      <c r="K332" s="317"/>
      <c r="L332" s="317"/>
      <c r="M332" s="317"/>
      <c r="N332" s="317"/>
      <c r="O332" s="317"/>
      <c r="P332" s="317"/>
      <c r="Q332" s="317"/>
      <c r="R332" s="317"/>
      <c r="S332" s="317"/>
      <c r="T332" s="317"/>
      <c r="U332" s="317"/>
      <c r="V332" s="317"/>
      <c r="W332" s="306"/>
      <c r="X332" s="306"/>
      <c r="Y332" s="306"/>
      <c r="Z332" s="306"/>
    </row>
    <row r="333" ht="16.5" hidden="1" customHeight="1">
      <c r="A333" s="323" t="str">
        <f>IF(#REF!="","",IF(#REF!='Phieu YC'!$F$6,#REF!,""))</f>
        <v>#REF!</v>
      </c>
      <c r="B333" s="324" t="str">
        <f>IF(#REF!="","",IF(#REF!='Phieu YC'!$F$6,#REF!,""))</f>
        <v>#REF!</v>
      </c>
      <c r="C333" s="323" t="str">
        <f>IF(#REF!="","",IF(#REF!='Phieu YC'!$F$6,#REF!,""))</f>
        <v>#REF!</v>
      </c>
      <c r="D333" s="325" t="str">
        <f>IF(#REF!="","",IF(#REF!='Phieu YC'!$F$6,#REF!,""))</f>
        <v>#REF!</v>
      </c>
      <c r="E333" s="325"/>
      <c r="F333" s="317"/>
      <c r="G333" s="317"/>
      <c r="H333" s="317"/>
      <c r="I333" s="317"/>
      <c r="J333" s="317"/>
      <c r="K333" s="317"/>
      <c r="L333" s="317"/>
      <c r="M333" s="317"/>
      <c r="N333" s="317"/>
      <c r="O333" s="317"/>
      <c r="P333" s="317"/>
      <c r="Q333" s="317"/>
      <c r="R333" s="317"/>
      <c r="S333" s="317"/>
      <c r="T333" s="317"/>
      <c r="U333" s="317"/>
      <c r="V333" s="317"/>
      <c r="W333" s="306"/>
      <c r="X333" s="306"/>
      <c r="Y333" s="306"/>
      <c r="Z333" s="306"/>
    </row>
    <row r="334" ht="16.5" hidden="1" customHeight="1">
      <c r="A334" s="323" t="str">
        <f>IF(#REF!="","",IF(#REF!='Phieu YC'!$F$6,#REF!,""))</f>
        <v>#REF!</v>
      </c>
      <c r="B334" s="324" t="str">
        <f>IF(#REF!="","",IF(#REF!='Phieu YC'!$F$6,#REF!,""))</f>
        <v>#REF!</v>
      </c>
      <c r="C334" s="323" t="str">
        <f>IF(#REF!="","",IF(#REF!='Phieu YC'!$F$6,#REF!,""))</f>
        <v>#REF!</v>
      </c>
      <c r="D334" s="325" t="str">
        <f>IF(#REF!="","",IF(#REF!='Phieu YC'!$F$6,#REF!,""))</f>
        <v>#REF!</v>
      </c>
      <c r="E334" s="325"/>
      <c r="F334" s="317"/>
      <c r="G334" s="317"/>
      <c r="H334" s="317"/>
      <c r="I334" s="317"/>
      <c r="J334" s="317"/>
      <c r="K334" s="317"/>
      <c r="L334" s="317"/>
      <c r="M334" s="317"/>
      <c r="N334" s="317"/>
      <c r="O334" s="317"/>
      <c r="P334" s="317"/>
      <c r="Q334" s="317"/>
      <c r="R334" s="317"/>
      <c r="S334" s="317"/>
      <c r="T334" s="317"/>
      <c r="U334" s="317"/>
      <c r="V334" s="317"/>
      <c r="W334" s="306"/>
      <c r="X334" s="306"/>
      <c r="Y334" s="306"/>
      <c r="Z334" s="306"/>
    </row>
    <row r="335" ht="16.5" hidden="1" customHeight="1">
      <c r="A335" s="323" t="str">
        <f>IF(#REF!="","",IF(#REF!='Phieu YC'!$F$6,#REF!,""))</f>
        <v>#REF!</v>
      </c>
      <c r="B335" s="324" t="str">
        <f>IF(#REF!="","",IF(#REF!='Phieu YC'!$F$6,#REF!,""))</f>
        <v>#REF!</v>
      </c>
      <c r="C335" s="323" t="str">
        <f>IF(#REF!="","",IF(#REF!='Phieu YC'!$F$6,#REF!,""))</f>
        <v>#REF!</v>
      </c>
      <c r="D335" s="325" t="str">
        <f>IF(#REF!="","",IF(#REF!='Phieu YC'!$F$6,#REF!,""))</f>
        <v>#REF!</v>
      </c>
      <c r="E335" s="325"/>
      <c r="F335" s="317"/>
      <c r="G335" s="317"/>
      <c r="H335" s="317"/>
      <c r="I335" s="317"/>
      <c r="J335" s="317"/>
      <c r="K335" s="317"/>
      <c r="L335" s="317"/>
      <c r="M335" s="317"/>
      <c r="N335" s="317"/>
      <c r="O335" s="317"/>
      <c r="P335" s="317"/>
      <c r="Q335" s="317"/>
      <c r="R335" s="317"/>
      <c r="S335" s="317"/>
      <c r="T335" s="317"/>
      <c r="U335" s="317"/>
      <c r="V335" s="317"/>
      <c r="W335" s="306"/>
      <c r="X335" s="306"/>
      <c r="Y335" s="306"/>
      <c r="Z335" s="306"/>
    </row>
    <row r="336" ht="16.5" hidden="1" customHeight="1">
      <c r="A336" s="323" t="str">
        <f>IF(#REF!="","",IF(#REF!='Phieu YC'!$F$6,#REF!,""))</f>
        <v>#REF!</v>
      </c>
      <c r="B336" s="324" t="str">
        <f>IF(#REF!="","",IF(#REF!='Phieu YC'!$F$6,#REF!,""))</f>
        <v>#REF!</v>
      </c>
      <c r="C336" s="323" t="str">
        <f>IF(#REF!="","",IF(#REF!='Phieu YC'!$F$6,#REF!,""))</f>
        <v>#REF!</v>
      </c>
      <c r="D336" s="325" t="str">
        <f>IF(#REF!="","",IF(#REF!='Phieu YC'!$F$6,#REF!,""))</f>
        <v>#REF!</v>
      </c>
      <c r="E336" s="325"/>
      <c r="F336" s="317"/>
      <c r="G336" s="317"/>
      <c r="H336" s="317"/>
      <c r="I336" s="317"/>
      <c r="J336" s="317"/>
      <c r="K336" s="317"/>
      <c r="L336" s="317"/>
      <c r="M336" s="317"/>
      <c r="N336" s="317"/>
      <c r="O336" s="317"/>
      <c r="P336" s="317"/>
      <c r="Q336" s="317"/>
      <c r="R336" s="317"/>
      <c r="S336" s="317"/>
      <c r="T336" s="317"/>
      <c r="U336" s="317"/>
      <c r="V336" s="317"/>
      <c r="W336" s="306"/>
      <c r="X336" s="306"/>
      <c r="Y336" s="306"/>
      <c r="Z336" s="306"/>
    </row>
    <row r="337" ht="16.5" hidden="1" customHeight="1">
      <c r="A337" s="323" t="str">
        <f>IF(#REF!="","",IF(#REF!='Phieu YC'!$F$6,#REF!,""))</f>
        <v>#REF!</v>
      </c>
      <c r="B337" s="324" t="str">
        <f>IF(#REF!="","",IF(#REF!='Phieu YC'!$F$6,#REF!,""))</f>
        <v>#REF!</v>
      </c>
      <c r="C337" s="323" t="str">
        <f>IF(#REF!="","",IF(#REF!='Phieu YC'!$F$6,#REF!,""))</f>
        <v>#REF!</v>
      </c>
      <c r="D337" s="325" t="str">
        <f>IF(#REF!="","",IF(#REF!='Phieu YC'!$F$6,#REF!,""))</f>
        <v>#REF!</v>
      </c>
      <c r="E337" s="325"/>
      <c r="F337" s="317"/>
      <c r="G337" s="317"/>
      <c r="H337" s="317"/>
      <c r="I337" s="317"/>
      <c r="J337" s="317"/>
      <c r="K337" s="317"/>
      <c r="L337" s="317"/>
      <c r="M337" s="317"/>
      <c r="N337" s="317"/>
      <c r="O337" s="317"/>
      <c r="P337" s="317"/>
      <c r="Q337" s="317"/>
      <c r="R337" s="317"/>
      <c r="S337" s="317"/>
      <c r="T337" s="317"/>
      <c r="U337" s="317"/>
      <c r="V337" s="317"/>
      <c r="W337" s="306"/>
      <c r="X337" s="306"/>
      <c r="Y337" s="306"/>
      <c r="Z337" s="306"/>
    </row>
    <row r="338" ht="16.5" hidden="1" customHeight="1">
      <c r="A338" s="323" t="str">
        <f>IF(#REF!="","",IF(#REF!='Phieu YC'!$F$6,#REF!,""))</f>
        <v>#REF!</v>
      </c>
      <c r="B338" s="324" t="str">
        <f>IF(#REF!="","",IF(#REF!='Phieu YC'!$F$6,#REF!,""))</f>
        <v>#REF!</v>
      </c>
      <c r="C338" s="323" t="str">
        <f>IF(#REF!="","",IF(#REF!='Phieu YC'!$F$6,#REF!,""))</f>
        <v>#REF!</v>
      </c>
      <c r="D338" s="325" t="str">
        <f>IF(#REF!="","",IF(#REF!='Phieu YC'!$F$6,#REF!,""))</f>
        <v>#REF!</v>
      </c>
      <c r="E338" s="325"/>
      <c r="F338" s="317"/>
      <c r="G338" s="317"/>
      <c r="H338" s="317"/>
      <c r="I338" s="317"/>
      <c r="J338" s="317"/>
      <c r="K338" s="317"/>
      <c r="L338" s="317"/>
      <c r="M338" s="317"/>
      <c r="N338" s="317"/>
      <c r="O338" s="317"/>
      <c r="P338" s="317"/>
      <c r="Q338" s="317"/>
      <c r="R338" s="317"/>
      <c r="S338" s="317"/>
      <c r="T338" s="317"/>
      <c r="U338" s="317"/>
      <c r="V338" s="317"/>
      <c r="W338" s="306"/>
      <c r="X338" s="306"/>
      <c r="Y338" s="306"/>
      <c r="Z338" s="306"/>
    </row>
    <row r="339" ht="16.5" hidden="1" customHeight="1">
      <c r="A339" s="323" t="str">
        <f>IF(#REF!="","",IF(#REF!='Phieu YC'!$F$6,#REF!,""))</f>
        <v>#REF!</v>
      </c>
      <c r="B339" s="324" t="str">
        <f>IF(#REF!="","",IF(#REF!='Phieu YC'!$F$6,#REF!,""))</f>
        <v>#REF!</v>
      </c>
      <c r="C339" s="323" t="str">
        <f>IF(#REF!="","",IF(#REF!='Phieu YC'!$F$6,#REF!,""))</f>
        <v>#REF!</v>
      </c>
      <c r="D339" s="325" t="str">
        <f>IF(#REF!="","",IF(#REF!='Phieu YC'!$F$6,#REF!,""))</f>
        <v>#REF!</v>
      </c>
      <c r="E339" s="325"/>
      <c r="F339" s="317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  <c r="T339" s="317"/>
      <c r="U339" s="317"/>
      <c r="V339" s="317"/>
      <c r="W339" s="306"/>
      <c r="X339" s="306"/>
      <c r="Y339" s="306"/>
      <c r="Z339" s="306"/>
    </row>
    <row r="340" ht="16.5" hidden="1" customHeight="1">
      <c r="A340" s="323" t="str">
        <f>IF(#REF!="","",IF(#REF!='Phieu YC'!$F$6,#REF!,""))</f>
        <v>#REF!</v>
      </c>
      <c r="B340" s="324" t="str">
        <f>IF(#REF!="","",IF(#REF!='Phieu YC'!$F$6,#REF!,""))</f>
        <v>#REF!</v>
      </c>
      <c r="C340" s="323" t="str">
        <f>IF(#REF!="","",IF(#REF!='Phieu YC'!$F$6,#REF!,""))</f>
        <v>#REF!</v>
      </c>
      <c r="D340" s="325" t="str">
        <f>IF(#REF!="","",IF(#REF!='Phieu YC'!$F$6,#REF!,""))</f>
        <v>#REF!</v>
      </c>
      <c r="E340" s="325"/>
      <c r="F340" s="317"/>
      <c r="G340" s="317"/>
      <c r="H340" s="317"/>
      <c r="I340" s="317"/>
      <c r="J340" s="317"/>
      <c r="K340" s="317"/>
      <c r="L340" s="317"/>
      <c r="M340" s="317"/>
      <c r="N340" s="317"/>
      <c r="O340" s="317"/>
      <c r="P340" s="317"/>
      <c r="Q340" s="317"/>
      <c r="R340" s="317"/>
      <c r="S340" s="317"/>
      <c r="T340" s="317"/>
      <c r="U340" s="317"/>
      <c r="V340" s="317"/>
      <c r="W340" s="306"/>
      <c r="X340" s="306"/>
      <c r="Y340" s="306"/>
      <c r="Z340" s="306"/>
    </row>
    <row r="341" ht="16.5" hidden="1" customHeight="1">
      <c r="A341" s="323" t="str">
        <f>IF(#REF!="","",IF(#REF!='Phieu YC'!$F$6,#REF!,""))</f>
        <v>#REF!</v>
      </c>
      <c r="B341" s="324" t="str">
        <f>IF(#REF!="","",IF(#REF!='Phieu YC'!$F$6,#REF!,""))</f>
        <v>#REF!</v>
      </c>
      <c r="C341" s="323" t="str">
        <f>IF(#REF!="","",IF(#REF!='Phieu YC'!$F$6,#REF!,""))</f>
        <v>#REF!</v>
      </c>
      <c r="D341" s="325" t="str">
        <f>IF(#REF!="","",IF(#REF!='Phieu YC'!$F$6,#REF!,""))</f>
        <v>#REF!</v>
      </c>
      <c r="E341" s="325"/>
      <c r="F341" s="317"/>
      <c r="G341" s="317"/>
      <c r="H341" s="317"/>
      <c r="I341" s="317"/>
      <c r="J341" s="317"/>
      <c r="K341" s="317"/>
      <c r="L341" s="317"/>
      <c r="M341" s="317"/>
      <c r="N341" s="317"/>
      <c r="O341" s="317"/>
      <c r="P341" s="317"/>
      <c r="Q341" s="317"/>
      <c r="R341" s="317"/>
      <c r="S341" s="317"/>
      <c r="T341" s="317"/>
      <c r="U341" s="317"/>
      <c r="V341" s="317"/>
      <c r="W341" s="306"/>
      <c r="X341" s="306"/>
      <c r="Y341" s="306"/>
      <c r="Z341" s="306"/>
    </row>
    <row r="342" ht="16.5" hidden="1" customHeight="1">
      <c r="A342" s="323" t="str">
        <f>IF(#REF!="","",IF(#REF!='Phieu YC'!$F$6,#REF!,""))</f>
        <v>#REF!</v>
      </c>
      <c r="B342" s="324" t="str">
        <f>IF(#REF!="","",IF(#REF!='Phieu YC'!$F$6,#REF!,""))</f>
        <v>#REF!</v>
      </c>
      <c r="C342" s="323" t="str">
        <f>IF(#REF!="","",IF(#REF!='Phieu YC'!$F$6,#REF!,""))</f>
        <v>#REF!</v>
      </c>
      <c r="D342" s="325" t="str">
        <f>IF(#REF!="","",IF(#REF!='Phieu YC'!$F$6,#REF!,""))</f>
        <v>#REF!</v>
      </c>
      <c r="E342" s="325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306"/>
      <c r="X342" s="306"/>
      <c r="Y342" s="306"/>
      <c r="Z342" s="306"/>
    </row>
    <row r="343" ht="16.5" hidden="1" customHeight="1">
      <c r="A343" s="323" t="str">
        <f>IF(#REF!="","",IF(#REF!='Phieu YC'!$F$6,#REF!,""))</f>
        <v>#REF!</v>
      </c>
      <c r="B343" s="324" t="str">
        <f>IF(#REF!="","",IF(#REF!='Phieu YC'!$F$6,#REF!,""))</f>
        <v>#REF!</v>
      </c>
      <c r="C343" s="323" t="str">
        <f>IF(#REF!="","",IF(#REF!='Phieu YC'!$F$6,#REF!,""))</f>
        <v>#REF!</v>
      </c>
      <c r="D343" s="325" t="str">
        <f>IF(#REF!="","",IF(#REF!='Phieu YC'!$F$6,#REF!,""))</f>
        <v>#REF!</v>
      </c>
      <c r="E343" s="325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06"/>
      <c r="X343" s="306"/>
      <c r="Y343" s="306"/>
      <c r="Z343" s="306"/>
    </row>
    <row r="344" ht="16.5" hidden="1" customHeight="1">
      <c r="A344" s="323" t="str">
        <f>IF(#REF!="","",IF(#REF!='Phieu YC'!$F$6,#REF!,""))</f>
        <v>#REF!</v>
      </c>
      <c r="B344" s="324" t="str">
        <f>IF(#REF!="","",IF(#REF!='Phieu YC'!$F$6,#REF!,""))</f>
        <v>#REF!</v>
      </c>
      <c r="C344" s="323" t="str">
        <f>IF(#REF!="","",IF(#REF!='Phieu YC'!$F$6,#REF!,""))</f>
        <v>#REF!</v>
      </c>
      <c r="D344" s="325" t="str">
        <f>IF(#REF!="","",IF(#REF!='Phieu YC'!$F$6,#REF!,""))</f>
        <v>#REF!</v>
      </c>
      <c r="E344" s="325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06"/>
      <c r="X344" s="306"/>
      <c r="Y344" s="306"/>
      <c r="Z344" s="306"/>
    </row>
    <row r="345" ht="16.5" hidden="1" customHeight="1">
      <c r="A345" s="323" t="str">
        <f>IF(#REF!="","",IF(#REF!='Phieu YC'!$F$6,#REF!,""))</f>
        <v>#REF!</v>
      </c>
      <c r="B345" s="324" t="str">
        <f>IF(#REF!="","",IF(#REF!='Phieu YC'!$F$6,#REF!,""))</f>
        <v>#REF!</v>
      </c>
      <c r="C345" s="323" t="str">
        <f>IF(#REF!="","",IF(#REF!='Phieu YC'!$F$6,#REF!,""))</f>
        <v>#REF!</v>
      </c>
      <c r="D345" s="325" t="str">
        <f>IF(#REF!="","",IF(#REF!='Phieu YC'!$F$6,#REF!,""))</f>
        <v>#REF!</v>
      </c>
      <c r="E345" s="325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06"/>
      <c r="X345" s="306"/>
      <c r="Y345" s="306"/>
      <c r="Z345" s="306"/>
    </row>
    <row r="346" ht="16.5" hidden="1" customHeight="1">
      <c r="A346" s="323" t="str">
        <f>IF(#REF!="","",IF(#REF!='Phieu YC'!$F$6,#REF!,""))</f>
        <v>#REF!</v>
      </c>
      <c r="B346" s="324" t="str">
        <f>IF(#REF!="","",IF(#REF!='Phieu YC'!$F$6,#REF!,""))</f>
        <v>#REF!</v>
      </c>
      <c r="C346" s="323" t="str">
        <f>IF(#REF!="","",IF(#REF!='Phieu YC'!$F$6,#REF!,""))</f>
        <v>#REF!</v>
      </c>
      <c r="D346" s="325" t="str">
        <f>IF(#REF!="","",IF(#REF!='Phieu YC'!$F$6,#REF!,""))</f>
        <v>#REF!</v>
      </c>
      <c r="E346" s="325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06"/>
      <c r="X346" s="306"/>
      <c r="Y346" s="306"/>
      <c r="Z346" s="306"/>
    </row>
    <row r="347" ht="16.5" hidden="1" customHeight="1">
      <c r="A347" s="323" t="str">
        <f>IF(#REF!="","",IF(#REF!='Phieu YC'!$F$6,#REF!,""))</f>
        <v>#REF!</v>
      </c>
      <c r="B347" s="324" t="str">
        <f>IF(#REF!="","",IF(#REF!='Phieu YC'!$F$6,#REF!,""))</f>
        <v>#REF!</v>
      </c>
      <c r="C347" s="323" t="str">
        <f>IF(#REF!="","",IF(#REF!='Phieu YC'!$F$6,#REF!,""))</f>
        <v>#REF!</v>
      </c>
      <c r="D347" s="325" t="str">
        <f>IF(#REF!="","",IF(#REF!='Phieu YC'!$F$6,#REF!,""))</f>
        <v>#REF!</v>
      </c>
      <c r="E347" s="325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06"/>
      <c r="X347" s="306"/>
      <c r="Y347" s="306"/>
      <c r="Z347" s="306"/>
    </row>
    <row r="348" ht="16.5" hidden="1" customHeight="1">
      <c r="A348" s="323" t="str">
        <f>IF(#REF!="","",IF(#REF!='Phieu YC'!$F$6,#REF!,""))</f>
        <v>#REF!</v>
      </c>
      <c r="B348" s="324" t="str">
        <f>IF(#REF!="","",IF(#REF!='Phieu YC'!$F$6,#REF!,""))</f>
        <v>#REF!</v>
      </c>
      <c r="C348" s="323" t="str">
        <f>IF(#REF!="","",IF(#REF!='Phieu YC'!$F$6,#REF!,""))</f>
        <v>#REF!</v>
      </c>
      <c r="D348" s="325" t="str">
        <f>IF(#REF!="","",IF(#REF!='Phieu YC'!$F$6,#REF!,""))</f>
        <v>#REF!</v>
      </c>
      <c r="E348" s="325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06"/>
      <c r="X348" s="306"/>
      <c r="Y348" s="306"/>
      <c r="Z348" s="306"/>
    </row>
    <row r="349" ht="16.5" hidden="1" customHeight="1">
      <c r="A349" s="323" t="str">
        <f>IF(#REF!="","",IF(#REF!='Phieu YC'!$F$6,#REF!,""))</f>
        <v>#REF!</v>
      </c>
      <c r="B349" s="324" t="str">
        <f>IF(#REF!="","",IF(#REF!='Phieu YC'!$F$6,#REF!,""))</f>
        <v>#REF!</v>
      </c>
      <c r="C349" s="323" t="str">
        <f>IF(#REF!="","",IF(#REF!='Phieu YC'!$F$6,#REF!,""))</f>
        <v>#REF!</v>
      </c>
      <c r="D349" s="325" t="str">
        <f>IF(#REF!="","",IF(#REF!='Phieu YC'!$F$6,#REF!,""))</f>
        <v>#REF!</v>
      </c>
      <c r="E349" s="325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06"/>
      <c r="X349" s="306"/>
      <c r="Y349" s="306"/>
      <c r="Z349" s="306"/>
    </row>
    <row r="350" ht="16.5" hidden="1" customHeight="1">
      <c r="A350" s="323" t="str">
        <f>IF(#REF!="","",IF(#REF!='Phieu YC'!$F$6,#REF!,""))</f>
        <v>#REF!</v>
      </c>
      <c r="B350" s="324" t="str">
        <f>IF(#REF!="","",IF(#REF!='Phieu YC'!$F$6,#REF!,""))</f>
        <v>#REF!</v>
      </c>
      <c r="C350" s="323" t="str">
        <f>IF(#REF!="","",IF(#REF!='Phieu YC'!$F$6,#REF!,""))</f>
        <v>#REF!</v>
      </c>
      <c r="D350" s="325" t="str">
        <f>IF(#REF!="","",IF(#REF!='Phieu YC'!$F$6,#REF!,""))</f>
        <v>#REF!</v>
      </c>
      <c r="E350" s="325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06"/>
      <c r="X350" s="306"/>
      <c r="Y350" s="306"/>
      <c r="Z350" s="306"/>
    </row>
    <row r="351" ht="16.5" hidden="1" customHeight="1">
      <c r="A351" s="323" t="str">
        <f>IF(#REF!="","",IF(#REF!='Phieu YC'!$F$6,#REF!,""))</f>
        <v>#REF!</v>
      </c>
      <c r="B351" s="324" t="str">
        <f>IF(#REF!="","",IF(#REF!='Phieu YC'!$F$6,#REF!,""))</f>
        <v>#REF!</v>
      </c>
      <c r="C351" s="323" t="str">
        <f>IF(#REF!="","",IF(#REF!='Phieu YC'!$F$6,#REF!,""))</f>
        <v>#REF!</v>
      </c>
      <c r="D351" s="325" t="str">
        <f>IF(#REF!="","",IF(#REF!='Phieu YC'!$F$6,#REF!,""))</f>
        <v>#REF!</v>
      </c>
      <c r="E351" s="325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06"/>
      <c r="X351" s="306"/>
      <c r="Y351" s="306"/>
      <c r="Z351" s="306"/>
    </row>
    <row r="352" ht="16.5" hidden="1" customHeight="1">
      <c r="A352" s="323" t="str">
        <f>IF(#REF!="","",IF(#REF!='Phieu YC'!$F$6,#REF!,""))</f>
        <v>#REF!</v>
      </c>
      <c r="B352" s="324" t="str">
        <f>IF(#REF!="","",IF(#REF!='Phieu YC'!$F$6,#REF!,""))</f>
        <v>#REF!</v>
      </c>
      <c r="C352" s="323" t="str">
        <f>IF(#REF!="","",IF(#REF!='Phieu YC'!$F$6,#REF!,""))</f>
        <v>#REF!</v>
      </c>
      <c r="D352" s="325" t="str">
        <f>IF(#REF!="","",IF(#REF!='Phieu YC'!$F$6,#REF!,""))</f>
        <v>#REF!</v>
      </c>
      <c r="E352" s="325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06"/>
      <c r="X352" s="306"/>
      <c r="Y352" s="306"/>
      <c r="Z352" s="306"/>
    </row>
    <row r="353" ht="16.5" hidden="1" customHeight="1">
      <c r="A353" s="323" t="str">
        <f>IF(#REF!="","",IF(#REF!='Phieu YC'!$F$6,#REF!,""))</f>
        <v>#REF!</v>
      </c>
      <c r="B353" s="324" t="str">
        <f>IF(#REF!="","",IF(#REF!='Phieu YC'!$F$6,#REF!,""))</f>
        <v>#REF!</v>
      </c>
      <c r="C353" s="323" t="str">
        <f>IF(#REF!="","",IF(#REF!='Phieu YC'!$F$6,#REF!,""))</f>
        <v>#REF!</v>
      </c>
      <c r="D353" s="325" t="str">
        <f>IF(#REF!="","",IF(#REF!='Phieu YC'!$F$6,#REF!,""))</f>
        <v>#REF!</v>
      </c>
      <c r="E353" s="325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06"/>
      <c r="X353" s="306"/>
      <c r="Y353" s="306"/>
      <c r="Z353" s="306"/>
    </row>
    <row r="354" ht="16.5" hidden="1" customHeight="1">
      <c r="A354" s="323" t="str">
        <f>IF(#REF!="","",IF(#REF!='Phieu YC'!$F$6,#REF!,""))</f>
        <v>#REF!</v>
      </c>
      <c r="B354" s="324" t="str">
        <f>IF(#REF!="","",IF(#REF!='Phieu YC'!$F$6,#REF!,""))</f>
        <v>#REF!</v>
      </c>
      <c r="C354" s="323" t="str">
        <f>IF(#REF!="","",IF(#REF!='Phieu YC'!$F$6,#REF!,""))</f>
        <v>#REF!</v>
      </c>
      <c r="D354" s="325" t="str">
        <f>IF(#REF!="","",IF(#REF!='Phieu YC'!$F$6,#REF!,""))</f>
        <v>#REF!</v>
      </c>
      <c r="E354" s="325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06"/>
      <c r="X354" s="306"/>
      <c r="Y354" s="306"/>
      <c r="Z354" s="306"/>
    </row>
    <row r="355" ht="16.5" hidden="1" customHeight="1">
      <c r="A355" s="323" t="str">
        <f>IF(#REF!="","",IF(#REF!='Phieu YC'!$F$6,#REF!,""))</f>
        <v>#REF!</v>
      </c>
      <c r="B355" s="324" t="str">
        <f>IF(#REF!="","",IF(#REF!='Phieu YC'!$F$6,#REF!,""))</f>
        <v>#REF!</v>
      </c>
      <c r="C355" s="323" t="str">
        <f>IF(#REF!="","",IF(#REF!='Phieu YC'!$F$6,#REF!,""))</f>
        <v>#REF!</v>
      </c>
      <c r="D355" s="325" t="str">
        <f>IF(#REF!="","",IF(#REF!='Phieu YC'!$F$6,#REF!,""))</f>
        <v>#REF!</v>
      </c>
      <c r="E355" s="325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06"/>
      <c r="X355" s="306"/>
      <c r="Y355" s="306"/>
      <c r="Z355" s="306"/>
    </row>
    <row r="356" ht="16.5" hidden="1" customHeight="1">
      <c r="A356" s="323" t="str">
        <f>IF(#REF!="","",IF(#REF!='Phieu YC'!$F$6,#REF!,""))</f>
        <v>#REF!</v>
      </c>
      <c r="B356" s="324" t="str">
        <f>IF(#REF!="","",IF(#REF!='Phieu YC'!$F$6,#REF!,""))</f>
        <v>#REF!</v>
      </c>
      <c r="C356" s="323" t="str">
        <f>IF(#REF!="","",IF(#REF!='Phieu YC'!$F$6,#REF!,""))</f>
        <v>#REF!</v>
      </c>
      <c r="D356" s="325" t="str">
        <f>IF(#REF!="","",IF(#REF!='Phieu YC'!$F$6,#REF!,""))</f>
        <v>#REF!</v>
      </c>
      <c r="E356" s="325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06"/>
      <c r="X356" s="306"/>
      <c r="Y356" s="306"/>
      <c r="Z356" s="306"/>
    </row>
    <row r="357" ht="16.5" hidden="1" customHeight="1">
      <c r="A357" s="323" t="str">
        <f>IF(#REF!="","",IF(#REF!='Phieu YC'!$F$6,#REF!,""))</f>
        <v>#REF!</v>
      </c>
      <c r="B357" s="324" t="str">
        <f>IF(#REF!="","",IF(#REF!='Phieu YC'!$F$6,#REF!,""))</f>
        <v>#REF!</v>
      </c>
      <c r="C357" s="323" t="str">
        <f>IF(#REF!="","",IF(#REF!='Phieu YC'!$F$6,#REF!,""))</f>
        <v>#REF!</v>
      </c>
      <c r="D357" s="325" t="str">
        <f>IF(#REF!="","",IF(#REF!='Phieu YC'!$F$6,#REF!,""))</f>
        <v>#REF!</v>
      </c>
      <c r="E357" s="325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06"/>
      <c r="X357" s="306"/>
      <c r="Y357" s="306"/>
      <c r="Z357" s="306"/>
    </row>
    <row r="358" ht="16.5" hidden="1" customHeight="1">
      <c r="A358" s="323" t="str">
        <f>IF(#REF!="","",IF(#REF!='Phieu YC'!$F$6,#REF!,""))</f>
        <v>#REF!</v>
      </c>
      <c r="B358" s="324" t="str">
        <f>IF(#REF!="","",IF(#REF!='Phieu YC'!$F$6,#REF!,""))</f>
        <v>#REF!</v>
      </c>
      <c r="C358" s="323" t="str">
        <f>IF(#REF!="","",IF(#REF!='Phieu YC'!$F$6,#REF!,""))</f>
        <v>#REF!</v>
      </c>
      <c r="D358" s="325" t="str">
        <f>IF(#REF!="","",IF(#REF!='Phieu YC'!$F$6,#REF!,""))</f>
        <v>#REF!</v>
      </c>
      <c r="E358" s="325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06"/>
      <c r="X358" s="306"/>
      <c r="Y358" s="306"/>
      <c r="Z358" s="306"/>
    </row>
    <row r="359" ht="16.5" hidden="1" customHeight="1">
      <c r="A359" s="323" t="str">
        <f>IF(#REF!="","",IF(#REF!='Phieu YC'!$F$6,#REF!,""))</f>
        <v>#REF!</v>
      </c>
      <c r="B359" s="324" t="str">
        <f>IF(#REF!="","",IF(#REF!='Phieu YC'!$F$6,#REF!,""))</f>
        <v>#REF!</v>
      </c>
      <c r="C359" s="323" t="str">
        <f>IF(#REF!="","",IF(#REF!='Phieu YC'!$F$6,#REF!,""))</f>
        <v>#REF!</v>
      </c>
      <c r="D359" s="325" t="str">
        <f>IF(#REF!="","",IF(#REF!='Phieu YC'!$F$6,#REF!,""))</f>
        <v>#REF!</v>
      </c>
      <c r="E359" s="325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06"/>
      <c r="X359" s="306"/>
      <c r="Y359" s="306"/>
      <c r="Z359" s="306"/>
    </row>
    <row r="360" ht="16.5" hidden="1" customHeight="1">
      <c r="A360" s="323" t="str">
        <f>IF(#REF!="","",IF(#REF!='Phieu YC'!$F$6,#REF!,""))</f>
        <v>#REF!</v>
      </c>
      <c r="B360" s="324" t="str">
        <f>IF(#REF!="","",IF(#REF!='Phieu YC'!$F$6,#REF!,""))</f>
        <v>#REF!</v>
      </c>
      <c r="C360" s="323" t="str">
        <f>IF(#REF!="","",IF(#REF!='Phieu YC'!$F$6,#REF!,""))</f>
        <v>#REF!</v>
      </c>
      <c r="D360" s="325" t="str">
        <f>IF(#REF!="","",IF(#REF!='Phieu YC'!$F$6,#REF!,""))</f>
        <v>#REF!</v>
      </c>
      <c r="E360" s="325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06"/>
      <c r="X360" s="306"/>
      <c r="Y360" s="306"/>
      <c r="Z360" s="306"/>
    </row>
    <row r="361" ht="16.5" hidden="1" customHeight="1">
      <c r="A361" s="323" t="str">
        <f>IF(#REF!="","",IF(#REF!='Phieu YC'!$F$6,#REF!,""))</f>
        <v>#REF!</v>
      </c>
      <c r="B361" s="324" t="str">
        <f>IF(#REF!="","",IF(#REF!='Phieu YC'!$F$6,#REF!,""))</f>
        <v>#REF!</v>
      </c>
      <c r="C361" s="323" t="str">
        <f>IF(#REF!="","",IF(#REF!='Phieu YC'!$F$6,#REF!,""))</f>
        <v>#REF!</v>
      </c>
      <c r="D361" s="325" t="str">
        <f>IF(#REF!="","",IF(#REF!='Phieu YC'!$F$6,#REF!,""))</f>
        <v>#REF!</v>
      </c>
      <c r="E361" s="325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06"/>
      <c r="X361" s="306"/>
      <c r="Y361" s="306"/>
      <c r="Z361" s="306"/>
    </row>
    <row r="362" ht="16.5" hidden="1" customHeight="1">
      <c r="A362" s="323" t="str">
        <f>IF(#REF!="","",IF(#REF!='Phieu YC'!$F$6,#REF!,""))</f>
        <v>#REF!</v>
      </c>
      <c r="B362" s="324" t="str">
        <f>IF(#REF!="","",IF(#REF!='Phieu YC'!$F$6,#REF!,""))</f>
        <v>#REF!</v>
      </c>
      <c r="C362" s="323" t="str">
        <f>IF(#REF!="","",IF(#REF!='Phieu YC'!$F$6,#REF!,""))</f>
        <v>#REF!</v>
      </c>
      <c r="D362" s="325" t="str">
        <f>IF(#REF!="","",IF(#REF!='Phieu YC'!$F$6,#REF!,""))</f>
        <v>#REF!</v>
      </c>
      <c r="E362" s="325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06"/>
      <c r="X362" s="306"/>
      <c r="Y362" s="306"/>
      <c r="Z362" s="306"/>
    </row>
    <row r="363" ht="16.5" hidden="1" customHeight="1">
      <c r="A363" s="323" t="str">
        <f>IF(#REF!="","",IF(#REF!='Phieu YC'!$F$6,#REF!,""))</f>
        <v>#REF!</v>
      </c>
      <c r="B363" s="324" t="str">
        <f>IF(#REF!="","",IF(#REF!='Phieu YC'!$F$6,#REF!,""))</f>
        <v>#REF!</v>
      </c>
      <c r="C363" s="323" t="str">
        <f>IF(#REF!="","",IF(#REF!='Phieu YC'!$F$6,#REF!,""))</f>
        <v>#REF!</v>
      </c>
      <c r="D363" s="325" t="str">
        <f>IF(#REF!="","",IF(#REF!='Phieu YC'!$F$6,#REF!,""))</f>
        <v>#REF!</v>
      </c>
      <c r="E363" s="325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06"/>
      <c r="X363" s="306"/>
      <c r="Y363" s="306"/>
      <c r="Z363" s="306"/>
    </row>
    <row r="364" ht="16.5" hidden="1" customHeight="1">
      <c r="A364" s="323" t="str">
        <f>IF(#REF!="","",IF(#REF!='Phieu YC'!$F$6,#REF!,""))</f>
        <v>#REF!</v>
      </c>
      <c r="B364" s="324" t="str">
        <f>IF(#REF!="","",IF(#REF!='Phieu YC'!$F$6,#REF!,""))</f>
        <v>#REF!</v>
      </c>
      <c r="C364" s="323" t="str">
        <f>IF(#REF!="","",IF(#REF!='Phieu YC'!$F$6,#REF!,""))</f>
        <v>#REF!</v>
      </c>
      <c r="D364" s="325" t="str">
        <f>IF(#REF!="","",IF(#REF!='Phieu YC'!$F$6,#REF!,""))</f>
        <v>#REF!</v>
      </c>
      <c r="E364" s="325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06"/>
      <c r="X364" s="306"/>
      <c r="Y364" s="306"/>
      <c r="Z364" s="306"/>
    </row>
    <row r="365" ht="16.5" hidden="1" customHeight="1">
      <c r="A365" s="323" t="str">
        <f>IF(#REF!="","",IF(#REF!='Phieu YC'!$F$6,#REF!,""))</f>
        <v>#REF!</v>
      </c>
      <c r="B365" s="324" t="str">
        <f>IF(#REF!="","",IF(#REF!='Phieu YC'!$F$6,#REF!,""))</f>
        <v>#REF!</v>
      </c>
      <c r="C365" s="323" t="str">
        <f>IF(#REF!="","",IF(#REF!='Phieu YC'!$F$6,#REF!,""))</f>
        <v>#REF!</v>
      </c>
      <c r="D365" s="325" t="str">
        <f>IF(#REF!="","",IF(#REF!='Phieu YC'!$F$6,#REF!,""))</f>
        <v>#REF!</v>
      </c>
      <c r="E365" s="325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06"/>
      <c r="X365" s="306"/>
      <c r="Y365" s="306"/>
      <c r="Z365" s="306"/>
    </row>
    <row r="366" ht="16.5" hidden="1" customHeight="1">
      <c r="A366" s="323" t="str">
        <f>IF(#REF!="","",IF(#REF!='Phieu YC'!$F$6,#REF!,""))</f>
        <v>#REF!</v>
      </c>
      <c r="B366" s="324" t="str">
        <f>IF(#REF!="","",IF(#REF!='Phieu YC'!$F$6,#REF!,""))</f>
        <v>#REF!</v>
      </c>
      <c r="C366" s="323" t="str">
        <f>IF(#REF!="","",IF(#REF!='Phieu YC'!$F$6,#REF!,""))</f>
        <v>#REF!</v>
      </c>
      <c r="D366" s="325" t="str">
        <f>IF(#REF!="","",IF(#REF!='Phieu YC'!$F$6,#REF!,""))</f>
        <v>#REF!</v>
      </c>
      <c r="E366" s="325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06"/>
      <c r="X366" s="306"/>
      <c r="Y366" s="306"/>
      <c r="Z366" s="306"/>
    </row>
    <row r="367" ht="16.5" hidden="1" customHeight="1">
      <c r="A367" s="323" t="str">
        <f>IF(#REF!="","",IF(#REF!='Phieu YC'!$F$6,#REF!,""))</f>
        <v>#REF!</v>
      </c>
      <c r="B367" s="324" t="str">
        <f>IF(#REF!="","",IF(#REF!='Phieu YC'!$F$6,#REF!,""))</f>
        <v>#REF!</v>
      </c>
      <c r="C367" s="323" t="str">
        <f>IF(#REF!="","",IF(#REF!='Phieu YC'!$F$6,#REF!,""))</f>
        <v>#REF!</v>
      </c>
      <c r="D367" s="325" t="str">
        <f>IF(#REF!="","",IF(#REF!='Phieu YC'!$F$6,#REF!,""))</f>
        <v>#REF!</v>
      </c>
      <c r="E367" s="325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06"/>
      <c r="X367" s="306"/>
      <c r="Y367" s="306"/>
      <c r="Z367" s="306"/>
    </row>
    <row r="368" ht="16.5" hidden="1" customHeight="1">
      <c r="A368" s="323" t="str">
        <f>IF(#REF!="","",IF(#REF!='Phieu YC'!$F$6,#REF!,""))</f>
        <v>#REF!</v>
      </c>
      <c r="B368" s="324" t="str">
        <f>IF(#REF!="","",IF(#REF!='Phieu YC'!$F$6,#REF!,""))</f>
        <v>#REF!</v>
      </c>
      <c r="C368" s="323" t="str">
        <f>IF(#REF!="","",IF(#REF!='Phieu YC'!$F$6,#REF!,""))</f>
        <v>#REF!</v>
      </c>
      <c r="D368" s="325" t="str">
        <f>IF(#REF!="","",IF(#REF!='Phieu YC'!$F$6,#REF!,""))</f>
        <v>#REF!</v>
      </c>
      <c r="E368" s="325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06"/>
      <c r="X368" s="306"/>
      <c r="Y368" s="306"/>
      <c r="Z368" s="306"/>
    </row>
    <row r="369" ht="16.5" hidden="1" customHeight="1">
      <c r="A369" s="323" t="str">
        <f>IF(#REF!="","",IF(#REF!='Phieu YC'!$F$6,#REF!,""))</f>
        <v>#REF!</v>
      </c>
      <c r="B369" s="324" t="str">
        <f>IF(#REF!="","",IF(#REF!='Phieu YC'!$F$6,#REF!,""))</f>
        <v>#REF!</v>
      </c>
      <c r="C369" s="323" t="str">
        <f>IF(#REF!="","",IF(#REF!='Phieu YC'!$F$6,#REF!,""))</f>
        <v>#REF!</v>
      </c>
      <c r="D369" s="325" t="str">
        <f>IF(#REF!="","",IF(#REF!='Phieu YC'!$F$6,#REF!,""))</f>
        <v>#REF!</v>
      </c>
      <c r="E369" s="325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06"/>
      <c r="X369" s="306"/>
      <c r="Y369" s="306"/>
      <c r="Z369" s="306"/>
    </row>
    <row r="370" ht="16.5" hidden="1" customHeight="1">
      <c r="A370" s="323" t="str">
        <f>IF(#REF!="","",IF(#REF!='Phieu YC'!$F$6,#REF!,""))</f>
        <v>#REF!</v>
      </c>
      <c r="B370" s="324" t="str">
        <f>IF(#REF!="","",IF(#REF!='Phieu YC'!$F$6,#REF!,""))</f>
        <v>#REF!</v>
      </c>
      <c r="C370" s="323" t="str">
        <f>IF(#REF!="","",IF(#REF!='Phieu YC'!$F$6,#REF!,""))</f>
        <v>#REF!</v>
      </c>
      <c r="D370" s="325" t="str">
        <f>IF(#REF!="","",IF(#REF!='Phieu YC'!$F$6,#REF!,""))</f>
        <v>#REF!</v>
      </c>
      <c r="E370" s="325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06"/>
      <c r="X370" s="306"/>
      <c r="Y370" s="306"/>
      <c r="Z370" s="306"/>
    </row>
    <row r="371" ht="16.5" hidden="1" customHeight="1">
      <c r="A371" s="323" t="str">
        <f>IF(#REF!="","",IF(#REF!='Phieu YC'!$F$6,#REF!,""))</f>
        <v>#REF!</v>
      </c>
      <c r="B371" s="324" t="str">
        <f>IF(#REF!="","",IF(#REF!='Phieu YC'!$F$6,#REF!,""))</f>
        <v>#REF!</v>
      </c>
      <c r="C371" s="323" t="str">
        <f>IF(#REF!="","",IF(#REF!='Phieu YC'!$F$6,#REF!,""))</f>
        <v>#REF!</v>
      </c>
      <c r="D371" s="325" t="str">
        <f>IF(#REF!="","",IF(#REF!='Phieu YC'!$F$6,#REF!,""))</f>
        <v>#REF!</v>
      </c>
      <c r="E371" s="325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06"/>
      <c r="X371" s="306"/>
      <c r="Y371" s="306"/>
      <c r="Z371" s="306"/>
    </row>
    <row r="372" ht="16.5" hidden="1" customHeight="1">
      <c r="A372" s="323" t="str">
        <f>IF(#REF!="","",IF(#REF!='Phieu YC'!$F$6,#REF!,""))</f>
        <v>#REF!</v>
      </c>
      <c r="B372" s="324" t="str">
        <f>IF(#REF!="","",IF(#REF!='Phieu YC'!$F$6,#REF!,""))</f>
        <v>#REF!</v>
      </c>
      <c r="C372" s="323" t="str">
        <f>IF(#REF!="","",IF(#REF!='Phieu YC'!$F$6,#REF!,""))</f>
        <v>#REF!</v>
      </c>
      <c r="D372" s="325" t="str">
        <f>IF(#REF!="","",IF(#REF!='Phieu YC'!$F$6,#REF!,""))</f>
        <v>#REF!</v>
      </c>
      <c r="E372" s="325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06"/>
      <c r="X372" s="306"/>
      <c r="Y372" s="306"/>
      <c r="Z372" s="306"/>
    </row>
    <row r="373" ht="16.5" hidden="1" customHeight="1">
      <c r="A373" s="323" t="str">
        <f>IF(#REF!="","",IF(#REF!='Phieu YC'!$F$6,#REF!,""))</f>
        <v>#REF!</v>
      </c>
      <c r="B373" s="324" t="str">
        <f>IF(#REF!="","",IF(#REF!='Phieu YC'!$F$6,#REF!,""))</f>
        <v>#REF!</v>
      </c>
      <c r="C373" s="323" t="str">
        <f>IF(#REF!="","",IF(#REF!='Phieu YC'!$F$6,#REF!,""))</f>
        <v>#REF!</v>
      </c>
      <c r="D373" s="325" t="str">
        <f>IF(#REF!="","",IF(#REF!='Phieu YC'!$F$6,#REF!,""))</f>
        <v>#REF!</v>
      </c>
      <c r="E373" s="325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06"/>
      <c r="X373" s="306"/>
      <c r="Y373" s="306"/>
      <c r="Z373" s="306"/>
    </row>
    <row r="374" ht="16.5" hidden="1" customHeight="1">
      <c r="A374" s="323" t="str">
        <f>IF(#REF!="","",IF(#REF!='Phieu YC'!$F$6,#REF!,""))</f>
        <v>#REF!</v>
      </c>
      <c r="B374" s="324" t="str">
        <f>IF(#REF!="","",IF(#REF!='Phieu YC'!$F$6,#REF!,""))</f>
        <v>#REF!</v>
      </c>
      <c r="C374" s="323" t="str">
        <f>IF(#REF!="","",IF(#REF!='Phieu YC'!$F$6,#REF!,""))</f>
        <v>#REF!</v>
      </c>
      <c r="D374" s="325" t="str">
        <f>IF(#REF!="","",IF(#REF!='Phieu YC'!$F$6,#REF!,""))</f>
        <v>#REF!</v>
      </c>
      <c r="E374" s="325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06"/>
      <c r="X374" s="306"/>
      <c r="Y374" s="306"/>
      <c r="Z374" s="306"/>
    </row>
    <row r="375" ht="16.5" hidden="1" customHeight="1">
      <c r="A375" s="323" t="str">
        <f>IF(#REF!="","",IF(#REF!='Phieu YC'!$F$6,#REF!,""))</f>
        <v>#REF!</v>
      </c>
      <c r="B375" s="324" t="str">
        <f>IF(#REF!="","",IF(#REF!='Phieu YC'!$F$6,#REF!,""))</f>
        <v>#REF!</v>
      </c>
      <c r="C375" s="323" t="str">
        <f>IF(#REF!="","",IF(#REF!='Phieu YC'!$F$6,#REF!,""))</f>
        <v>#REF!</v>
      </c>
      <c r="D375" s="325" t="str">
        <f>IF(#REF!="","",IF(#REF!='Phieu YC'!$F$6,#REF!,""))</f>
        <v>#REF!</v>
      </c>
      <c r="E375" s="325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06"/>
      <c r="X375" s="306"/>
      <c r="Y375" s="306"/>
      <c r="Z375" s="306"/>
    </row>
    <row r="376" ht="16.5" hidden="1" customHeight="1">
      <c r="A376" s="323" t="str">
        <f>IF(#REF!="","",IF(#REF!='Phieu YC'!$F$6,#REF!,""))</f>
        <v>#REF!</v>
      </c>
      <c r="B376" s="324" t="str">
        <f>IF(#REF!="","",IF(#REF!='Phieu YC'!$F$6,#REF!,""))</f>
        <v>#REF!</v>
      </c>
      <c r="C376" s="323" t="str">
        <f>IF(#REF!="","",IF(#REF!='Phieu YC'!$F$6,#REF!,""))</f>
        <v>#REF!</v>
      </c>
      <c r="D376" s="325" t="str">
        <f>IF(#REF!="","",IF(#REF!='Phieu YC'!$F$6,#REF!,""))</f>
        <v>#REF!</v>
      </c>
      <c r="E376" s="325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06"/>
      <c r="X376" s="306"/>
      <c r="Y376" s="306"/>
      <c r="Z376" s="306"/>
    </row>
    <row r="377" ht="16.5" hidden="1" customHeight="1">
      <c r="A377" s="323" t="str">
        <f>IF(#REF!="","",IF(#REF!='Phieu YC'!$F$6,#REF!,""))</f>
        <v>#REF!</v>
      </c>
      <c r="B377" s="324" t="str">
        <f>IF(#REF!="","",IF(#REF!='Phieu YC'!$F$6,#REF!,""))</f>
        <v>#REF!</v>
      </c>
      <c r="C377" s="323" t="str">
        <f>IF(#REF!="","",IF(#REF!='Phieu YC'!$F$6,#REF!,""))</f>
        <v>#REF!</v>
      </c>
      <c r="D377" s="325" t="str">
        <f>IF(#REF!="","",IF(#REF!='Phieu YC'!$F$6,#REF!,""))</f>
        <v>#REF!</v>
      </c>
      <c r="E377" s="325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06"/>
      <c r="X377" s="306"/>
      <c r="Y377" s="306"/>
      <c r="Z377" s="306"/>
    </row>
    <row r="378" ht="16.5" hidden="1" customHeight="1">
      <c r="A378" s="323" t="str">
        <f>IF(#REF!="","",IF(#REF!='Phieu YC'!$F$6,#REF!,""))</f>
        <v>#REF!</v>
      </c>
      <c r="B378" s="324" t="str">
        <f>IF(#REF!="","",IF(#REF!='Phieu YC'!$F$6,#REF!,""))</f>
        <v>#REF!</v>
      </c>
      <c r="C378" s="323" t="str">
        <f>IF(#REF!="","",IF(#REF!='Phieu YC'!$F$6,#REF!,""))</f>
        <v>#REF!</v>
      </c>
      <c r="D378" s="325" t="str">
        <f>IF(#REF!="","",IF(#REF!='Phieu YC'!$F$6,#REF!,""))</f>
        <v>#REF!</v>
      </c>
      <c r="E378" s="325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06"/>
      <c r="X378" s="306"/>
      <c r="Y378" s="306"/>
      <c r="Z378" s="306"/>
    </row>
    <row r="379" ht="16.5" hidden="1" customHeight="1">
      <c r="A379" s="323" t="str">
        <f>IF(#REF!="","",IF(#REF!='Phieu YC'!$F$6,#REF!,""))</f>
        <v>#REF!</v>
      </c>
      <c r="B379" s="324" t="str">
        <f>IF(#REF!="","",IF(#REF!='Phieu YC'!$F$6,#REF!,""))</f>
        <v>#REF!</v>
      </c>
      <c r="C379" s="323" t="str">
        <f>IF(#REF!="","",IF(#REF!='Phieu YC'!$F$6,#REF!,""))</f>
        <v>#REF!</v>
      </c>
      <c r="D379" s="325" t="str">
        <f>IF(#REF!="","",IF(#REF!='Phieu YC'!$F$6,#REF!,""))</f>
        <v>#REF!</v>
      </c>
      <c r="E379" s="325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06"/>
      <c r="X379" s="306"/>
      <c r="Y379" s="306"/>
      <c r="Z379" s="306"/>
    </row>
    <row r="380" ht="16.5" hidden="1" customHeight="1">
      <c r="A380" s="323" t="str">
        <f>IF(#REF!="","",IF(#REF!='Phieu YC'!$F$6,#REF!,""))</f>
        <v>#REF!</v>
      </c>
      <c r="B380" s="324" t="str">
        <f>IF(#REF!="","",IF(#REF!='Phieu YC'!$F$6,#REF!,""))</f>
        <v>#REF!</v>
      </c>
      <c r="C380" s="323" t="str">
        <f>IF(#REF!="","",IF(#REF!='Phieu YC'!$F$6,#REF!,""))</f>
        <v>#REF!</v>
      </c>
      <c r="D380" s="325" t="str">
        <f>IF(#REF!="","",IF(#REF!='Phieu YC'!$F$6,#REF!,""))</f>
        <v>#REF!</v>
      </c>
      <c r="E380" s="325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06"/>
      <c r="X380" s="306"/>
      <c r="Y380" s="306"/>
      <c r="Z380" s="306"/>
    </row>
    <row r="381" ht="16.5" hidden="1" customHeight="1">
      <c r="A381" s="323" t="str">
        <f>IF(#REF!="","",IF(#REF!='Phieu YC'!$F$6,#REF!,""))</f>
        <v>#REF!</v>
      </c>
      <c r="B381" s="324" t="str">
        <f>IF(#REF!="","",IF(#REF!='Phieu YC'!$F$6,#REF!,""))</f>
        <v>#REF!</v>
      </c>
      <c r="C381" s="323" t="str">
        <f>IF(#REF!="","",IF(#REF!='Phieu YC'!$F$6,#REF!,""))</f>
        <v>#REF!</v>
      </c>
      <c r="D381" s="325" t="str">
        <f>IF(#REF!="","",IF(#REF!='Phieu YC'!$F$6,#REF!,""))</f>
        <v>#REF!</v>
      </c>
      <c r="E381" s="325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  <c r="Q381" s="317"/>
      <c r="R381" s="317"/>
      <c r="S381" s="317"/>
      <c r="T381" s="317"/>
      <c r="U381" s="317"/>
      <c r="V381" s="317"/>
      <c r="W381" s="306"/>
      <c r="X381" s="306"/>
      <c r="Y381" s="306"/>
      <c r="Z381" s="306"/>
    </row>
    <row r="382" ht="16.5" hidden="1" customHeight="1">
      <c r="A382" s="323" t="str">
        <f>IF(#REF!="","",IF(#REF!='Phieu YC'!$F$6,#REF!,""))</f>
        <v>#REF!</v>
      </c>
      <c r="B382" s="324" t="str">
        <f>IF(#REF!="","",IF(#REF!='Phieu YC'!$F$6,#REF!,""))</f>
        <v>#REF!</v>
      </c>
      <c r="C382" s="323" t="str">
        <f>IF(#REF!="","",IF(#REF!='Phieu YC'!$F$6,#REF!,""))</f>
        <v>#REF!</v>
      </c>
      <c r="D382" s="325" t="str">
        <f>IF(#REF!="","",IF(#REF!='Phieu YC'!$F$6,#REF!,""))</f>
        <v>#REF!</v>
      </c>
      <c r="E382" s="325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06"/>
      <c r="X382" s="306"/>
      <c r="Y382" s="306"/>
      <c r="Z382" s="306"/>
    </row>
    <row r="383" ht="16.5" hidden="1" customHeight="1">
      <c r="A383" s="323" t="str">
        <f>IF(#REF!="","",IF(#REF!='Phieu YC'!$F$6,#REF!,""))</f>
        <v>#REF!</v>
      </c>
      <c r="B383" s="324" t="str">
        <f>IF(#REF!="","",IF(#REF!='Phieu YC'!$F$6,#REF!,""))</f>
        <v>#REF!</v>
      </c>
      <c r="C383" s="323" t="str">
        <f>IF(#REF!="","",IF(#REF!='Phieu YC'!$F$6,#REF!,""))</f>
        <v>#REF!</v>
      </c>
      <c r="D383" s="325" t="str">
        <f>IF(#REF!="","",IF(#REF!='Phieu YC'!$F$6,#REF!,""))</f>
        <v>#REF!</v>
      </c>
      <c r="E383" s="325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306"/>
      <c r="X383" s="306"/>
      <c r="Y383" s="306"/>
      <c r="Z383" s="306"/>
    </row>
    <row r="384" ht="16.5" hidden="1" customHeight="1">
      <c r="A384" s="323" t="str">
        <f>IF(#REF!="","",IF(#REF!='Phieu YC'!$F$6,#REF!,""))</f>
        <v>#REF!</v>
      </c>
      <c r="B384" s="324" t="str">
        <f>IF(#REF!="","",IF(#REF!='Phieu YC'!$F$6,#REF!,""))</f>
        <v>#REF!</v>
      </c>
      <c r="C384" s="323" t="str">
        <f>IF(#REF!="","",IF(#REF!='Phieu YC'!$F$6,#REF!,""))</f>
        <v>#REF!</v>
      </c>
      <c r="D384" s="325" t="str">
        <f>IF(#REF!="","",IF(#REF!='Phieu YC'!$F$6,#REF!,""))</f>
        <v>#REF!</v>
      </c>
      <c r="E384" s="325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06"/>
      <c r="X384" s="306"/>
      <c r="Y384" s="306"/>
      <c r="Z384" s="306"/>
    </row>
    <row r="385" ht="16.5" hidden="1" customHeight="1">
      <c r="A385" s="323" t="str">
        <f>IF(#REF!="","",IF(#REF!='Phieu YC'!$F$6,#REF!,""))</f>
        <v>#REF!</v>
      </c>
      <c r="B385" s="324" t="str">
        <f>IF(#REF!="","",IF(#REF!='Phieu YC'!$F$6,#REF!,""))</f>
        <v>#REF!</v>
      </c>
      <c r="C385" s="323" t="str">
        <f>IF(#REF!="","",IF(#REF!='Phieu YC'!$F$6,#REF!,""))</f>
        <v>#REF!</v>
      </c>
      <c r="D385" s="325" t="str">
        <f>IF(#REF!="","",IF(#REF!='Phieu YC'!$F$6,#REF!,""))</f>
        <v>#REF!</v>
      </c>
      <c r="E385" s="325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06"/>
      <c r="X385" s="306"/>
      <c r="Y385" s="306"/>
      <c r="Z385" s="306"/>
    </row>
    <row r="386" ht="16.5" hidden="1" customHeight="1">
      <c r="A386" s="323" t="str">
        <f>IF(#REF!="","",IF(#REF!='Phieu YC'!$F$6,#REF!,""))</f>
        <v>#REF!</v>
      </c>
      <c r="B386" s="324" t="str">
        <f>IF(#REF!="","",IF(#REF!='Phieu YC'!$F$6,#REF!,""))</f>
        <v>#REF!</v>
      </c>
      <c r="C386" s="323" t="str">
        <f>IF(#REF!="","",IF(#REF!='Phieu YC'!$F$6,#REF!,""))</f>
        <v>#REF!</v>
      </c>
      <c r="D386" s="325" t="str">
        <f>IF(#REF!="","",IF(#REF!='Phieu YC'!$F$6,#REF!,""))</f>
        <v>#REF!</v>
      </c>
      <c r="E386" s="325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06"/>
      <c r="X386" s="306"/>
      <c r="Y386" s="306"/>
      <c r="Z386" s="306"/>
    </row>
    <row r="387" ht="16.5" hidden="1" customHeight="1">
      <c r="A387" s="323" t="str">
        <f>IF(#REF!="","",IF(#REF!='Phieu YC'!$F$6,#REF!,""))</f>
        <v>#REF!</v>
      </c>
      <c r="B387" s="324" t="str">
        <f>IF(#REF!="","",IF(#REF!='Phieu YC'!$F$6,#REF!,""))</f>
        <v>#REF!</v>
      </c>
      <c r="C387" s="323" t="str">
        <f>IF(#REF!="","",IF(#REF!='Phieu YC'!$F$6,#REF!,""))</f>
        <v>#REF!</v>
      </c>
      <c r="D387" s="325" t="str">
        <f>IF(#REF!="","",IF(#REF!='Phieu YC'!$F$6,#REF!,""))</f>
        <v>#REF!</v>
      </c>
      <c r="E387" s="325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06"/>
      <c r="X387" s="306"/>
      <c r="Y387" s="306"/>
      <c r="Z387" s="306"/>
    </row>
    <row r="388" ht="16.5" hidden="1" customHeight="1">
      <c r="A388" s="323" t="str">
        <f>IF(#REF!="","",IF(#REF!='Phieu YC'!$F$6,#REF!,""))</f>
        <v>#REF!</v>
      </c>
      <c r="B388" s="324" t="str">
        <f>IF(#REF!="","",IF(#REF!='Phieu YC'!$F$6,#REF!,""))</f>
        <v>#REF!</v>
      </c>
      <c r="C388" s="323" t="str">
        <f>IF(#REF!="","",IF(#REF!='Phieu YC'!$F$6,#REF!,""))</f>
        <v>#REF!</v>
      </c>
      <c r="D388" s="325" t="str">
        <f>IF(#REF!="","",IF(#REF!='Phieu YC'!$F$6,#REF!,""))</f>
        <v>#REF!</v>
      </c>
      <c r="E388" s="325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06"/>
      <c r="X388" s="306"/>
      <c r="Y388" s="306"/>
      <c r="Z388" s="306"/>
    </row>
    <row r="389" ht="16.5" hidden="1" customHeight="1">
      <c r="A389" s="323" t="str">
        <f>IF(#REF!="","",IF(#REF!='Phieu YC'!$F$6,#REF!,""))</f>
        <v>#REF!</v>
      </c>
      <c r="B389" s="324" t="str">
        <f>IF(#REF!="","",IF(#REF!='Phieu YC'!$F$6,#REF!,""))</f>
        <v>#REF!</v>
      </c>
      <c r="C389" s="323" t="str">
        <f>IF(#REF!="","",IF(#REF!='Phieu YC'!$F$6,#REF!,""))</f>
        <v>#REF!</v>
      </c>
      <c r="D389" s="325" t="str">
        <f>IF(#REF!="","",IF(#REF!='Phieu YC'!$F$6,#REF!,""))</f>
        <v>#REF!</v>
      </c>
      <c r="E389" s="325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06"/>
      <c r="X389" s="306"/>
      <c r="Y389" s="306"/>
      <c r="Z389" s="306"/>
    </row>
    <row r="390" ht="16.5" hidden="1" customHeight="1">
      <c r="A390" s="323" t="str">
        <f>IF(#REF!="","",IF(#REF!='Phieu YC'!$F$6,#REF!,""))</f>
        <v>#REF!</v>
      </c>
      <c r="B390" s="324" t="str">
        <f>IF(#REF!="","",IF(#REF!='Phieu YC'!$F$6,#REF!,""))</f>
        <v>#REF!</v>
      </c>
      <c r="C390" s="323" t="str">
        <f>IF(#REF!="","",IF(#REF!='Phieu YC'!$F$6,#REF!,""))</f>
        <v>#REF!</v>
      </c>
      <c r="D390" s="325" t="str">
        <f>IF(#REF!="","",IF(#REF!='Phieu YC'!$F$6,#REF!,""))</f>
        <v>#REF!</v>
      </c>
      <c r="E390" s="325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06"/>
      <c r="X390" s="306"/>
      <c r="Y390" s="306"/>
      <c r="Z390" s="306"/>
    </row>
    <row r="391" ht="16.5" hidden="1" customHeight="1">
      <c r="A391" s="323" t="str">
        <f>IF(#REF!="","",IF(#REF!='Phieu YC'!$F$6,#REF!,""))</f>
        <v>#REF!</v>
      </c>
      <c r="B391" s="324" t="str">
        <f>IF(#REF!="","",IF(#REF!='Phieu YC'!$F$6,#REF!,""))</f>
        <v>#REF!</v>
      </c>
      <c r="C391" s="323" t="str">
        <f>IF(#REF!="","",IF(#REF!='Phieu YC'!$F$6,#REF!,""))</f>
        <v>#REF!</v>
      </c>
      <c r="D391" s="325" t="str">
        <f>IF(#REF!="","",IF(#REF!='Phieu YC'!$F$6,#REF!,""))</f>
        <v>#REF!</v>
      </c>
      <c r="E391" s="325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06"/>
      <c r="X391" s="306"/>
      <c r="Y391" s="306"/>
      <c r="Z391" s="306"/>
    </row>
    <row r="392" ht="16.5" hidden="1" customHeight="1">
      <c r="A392" s="323" t="str">
        <f>IF(#REF!="","",IF(#REF!='Phieu YC'!$F$6,#REF!,""))</f>
        <v>#REF!</v>
      </c>
      <c r="B392" s="324" t="str">
        <f>IF(#REF!="","",IF(#REF!='Phieu YC'!$F$6,#REF!,""))</f>
        <v>#REF!</v>
      </c>
      <c r="C392" s="323" t="str">
        <f>IF(#REF!="","",IF(#REF!='Phieu YC'!$F$6,#REF!,""))</f>
        <v>#REF!</v>
      </c>
      <c r="D392" s="325" t="str">
        <f>IF(#REF!="","",IF(#REF!='Phieu YC'!$F$6,#REF!,""))</f>
        <v>#REF!</v>
      </c>
      <c r="E392" s="325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06"/>
      <c r="X392" s="306"/>
      <c r="Y392" s="306"/>
      <c r="Z392" s="306"/>
    </row>
    <row r="393" ht="16.5" hidden="1" customHeight="1">
      <c r="A393" s="323" t="str">
        <f>IF(#REF!="","",IF(#REF!='Phieu YC'!$F$6,#REF!,""))</f>
        <v>#REF!</v>
      </c>
      <c r="B393" s="324" t="str">
        <f>IF(#REF!="","",IF(#REF!='Phieu YC'!$F$6,#REF!,""))</f>
        <v>#REF!</v>
      </c>
      <c r="C393" s="323" t="str">
        <f>IF(#REF!="","",IF(#REF!='Phieu YC'!$F$6,#REF!,""))</f>
        <v>#REF!</v>
      </c>
      <c r="D393" s="325" t="str">
        <f>IF(#REF!="","",IF(#REF!='Phieu YC'!$F$6,#REF!,""))</f>
        <v>#REF!</v>
      </c>
      <c r="E393" s="325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06"/>
      <c r="X393" s="306"/>
      <c r="Y393" s="306"/>
      <c r="Z393" s="306"/>
    </row>
    <row r="394" ht="16.5" hidden="1" customHeight="1">
      <c r="A394" s="323" t="str">
        <f>IF(#REF!="","",IF(#REF!='Phieu YC'!$F$6,#REF!,""))</f>
        <v>#REF!</v>
      </c>
      <c r="B394" s="324" t="str">
        <f>IF(#REF!="","",IF(#REF!='Phieu YC'!$F$6,#REF!,""))</f>
        <v>#REF!</v>
      </c>
      <c r="C394" s="323" t="str">
        <f>IF(#REF!="","",IF(#REF!='Phieu YC'!$F$6,#REF!,""))</f>
        <v>#REF!</v>
      </c>
      <c r="D394" s="325" t="str">
        <f>IF(#REF!="","",IF(#REF!='Phieu YC'!$F$6,#REF!,""))</f>
        <v>#REF!</v>
      </c>
      <c r="E394" s="325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06"/>
      <c r="X394" s="306"/>
      <c r="Y394" s="306"/>
      <c r="Z394" s="306"/>
    </row>
    <row r="395" ht="16.5" hidden="1" customHeight="1">
      <c r="A395" s="323" t="str">
        <f>IF(#REF!="","",IF(#REF!='Phieu YC'!$F$6,#REF!,""))</f>
        <v>#REF!</v>
      </c>
      <c r="B395" s="324" t="str">
        <f>IF(#REF!="","",IF(#REF!='Phieu YC'!$F$6,#REF!,""))</f>
        <v>#REF!</v>
      </c>
      <c r="C395" s="323" t="str">
        <f>IF(#REF!="","",IF(#REF!='Phieu YC'!$F$6,#REF!,""))</f>
        <v>#REF!</v>
      </c>
      <c r="D395" s="325" t="str">
        <f>IF(#REF!="","",IF(#REF!='Phieu YC'!$F$6,#REF!,""))</f>
        <v>#REF!</v>
      </c>
      <c r="E395" s="325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06"/>
      <c r="X395" s="306"/>
      <c r="Y395" s="306"/>
      <c r="Z395" s="306"/>
    </row>
    <row r="396" ht="16.5" hidden="1" customHeight="1">
      <c r="A396" s="323" t="str">
        <f>IF(#REF!="","",IF(#REF!='Phieu YC'!$F$6,#REF!,""))</f>
        <v>#REF!</v>
      </c>
      <c r="B396" s="324" t="str">
        <f>IF(#REF!="","",IF(#REF!='Phieu YC'!$F$6,#REF!,""))</f>
        <v>#REF!</v>
      </c>
      <c r="C396" s="323" t="str">
        <f>IF(#REF!="","",IF(#REF!='Phieu YC'!$F$6,#REF!,""))</f>
        <v>#REF!</v>
      </c>
      <c r="D396" s="325" t="str">
        <f>IF(#REF!="","",IF(#REF!='Phieu YC'!$F$6,#REF!,""))</f>
        <v>#REF!</v>
      </c>
      <c r="E396" s="325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06"/>
      <c r="X396" s="306"/>
      <c r="Y396" s="306"/>
      <c r="Z396" s="306"/>
    </row>
    <row r="397" ht="16.5" hidden="1" customHeight="1">
      <c r="A397" s="323" t="str">
        <f>IF(#REF!="","",IF(#REF!='Phieu YC'!$F$6,#REF!,""))</f>
        <v>#REF!</v>
      </c>
      <c r="B397" s="324" t="str">
        <f>IF(#REF!="","",IF(#REF!='Phieu YC'!$F$6,#REF!,""))</f>
        <v>#REF!</v>
      </c>
      <c r="C397" s="323" t="str">
        <f>IF(#REF!="","",IF(#REF!='Phieu YC'!$F$6,#REF!,""))</f>
        <v>#REF!</v>
      </c>
      <c r="D397" s="325" t="str">
        <f>IF(#REF!="","",IF(#REF!='Phieu YC'!$F$6,#REF!,""))</f>
        <v>#REF!</v>
      </c>
      <c r="E397" s="325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06"/>
      <c r="X397" s="306"/>
      <c r="Y397" s="306"/>
      <c r="Z397" s="306"/>
    </row>
    <row r="398" ht="16.5" hidden="1" customHeight="1">
      <c r="A398" s="323" t="str">
        <f>IF(#REF!="","",IF(#REF!='Phieu YC'!$F$6,#REF!,""))</f>
        <v>#REF!</v>
      </c>
      <c r="B398" s="324" t="str">
        <f>IF(#REF!="","",IF(#REF!='Phieu YC'!$F$6,#REF!,""))</f>
        <v>#REF!</v>
      </c>
      <c r="C398" s="323" t="str">
        <f>IF(#REF!="","",IF(#REF!='Phieu YC'!$F$6,#REF!,""))</f>
        <v>#REF!</v>
      </c>
      <c r="D398" s="325" t="str">
        <f>IF(#REF!="","",IF(#REF!='Phieu YC'!$F$6,#REF!,""))</f>
        <v>#REF!</v>
      </c>
      <c r="E398" s="325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06"/>
      <c r="X398" s="306"/>
      <c r="Y398" s="306"/>
      <c r="Z398" s="306"/>
    </row>
    <row r="399" ht="16.5" hidden="1" customHeight="1">
      <c r="A399" s="323" t="str">
        <f>IF(#REF!="","",IF(#REF!='Phieu YC'!$F$6,#REF!,""))</f>
        <v>#REF!</v>
      </c>
      <c r="B399" s="324" t="str">
        <f>IF(#REF!="","",IF(#REF!='Phieu YC'!$F$6,#REF!,""))</f>
        <v>#REF!</v>
      </c>
      <c r="C399" s="323" t="str">
        <f>IF(#REF!="","",IF(#REF!='Phieu YC'!$F$6,#REF!,""))</f>
        <v>#REF!</v>
      </c>
      <c r="D399" s="325" t="str">
        <f>IF(#REF!="","",IF(#REF!='Phieu YC'!$F$6,#REF!,""))</f>
        <v>#REF!</v>
      </c>
      <c r="E399" s="325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06"/>
      <c r="X399" s="306"/>
      <c r="Y399" s="306"/>
      <c r="Z399" s="306"/>
    </row>
    <row r="400" ht="16.5" hidden="1" customHeight="1">
      <c r="A400" s="323" t="str">
        <f>IF(#REF!="","",IF(#REF!='Phieu YC'!$F$6,#REF!,""))</f>
        <v>#REF!</v>
      </c>
      <c r="B400" s="324" t="str">
        <f>IF(#REF!="","",IF(#REF!='Phieu YC'!$F$6,#REF!,""))</f>
        <v>#REF!</v>
      </c>
      <c r="C400" s="323" t="str">
        <f>IF(#REF!="","",IF(#REF!='Phieu YC'!$F$6,#REF!,""))</f>
        <v>#REF!</v>
      </c>
      <c r="D400" s="325" t="str">
        <f>IF(#REF!="","",IF(#REF!='Phieu YC'!$F$6,#REF!,""))</f>
        <v>#REF!</v>
      </c>
      <c r="E400" s="325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06"/>
      <c r="X400" s="306"/>
      <c r="Y400" s="306"/>
      <c r="Z400" s="306"/>
    </row>
    <row r="401" ht="16.5" hidden="1" customHeight="1">
      <c r="A401" s="306"/>
      <c r="B401" s="306"/>
      <c r="C401" s="306"/>
      <c r="D401" s="326" t="str">
        <f>B7</f>
        <v>#REF!</v>
      </c>
      <c r="E401" s="327"/>
      <c r="F401" s="328"/>
      <c r="G401" s="328"/>
      <c r="H401" s="328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  <c r="Z401" s="306"/>
    </row>
    <row r="402" ht="38.25" customHeight="1">
      <c r="A402" s="282" t="s">
        <v>515</v>
      </c>
      <c r="C402" s="112"/>
      <c r="D402" s="282" t="s">
        <v>516</v>
      </c>
      <c r="F402" s="329"/>
      <c r="G402" s="22"/>
      <c r="H402" s="330"/>
      <c r="I402" s="310"/>
      <c r="J402" s="310"/>
      <c r="K402" s="310"/>
      <c r="L402" s="310"/>
      <c r="M402" s="310"/>
      <c r="N402" s="310"/>
      <c r="O402" s="310"/>
      <c r="P402" s="310"/>
      <c r="Q402" s="310"/>
      <c r="R402" s="310"/>
      <c r="S402" s="310"/>
      <c r="T402" s="310"/>
      <c r="U402" s="310"/>
      <c r="V402" s="310"/>
      <c r="W402" s="310"/>
      <c r="X402" s="310"/>
      <c r="Y402" s="310"/>
      <c r="Z402" s="310"/>
    </row>
    <row r="403" ht="15.75" customHeight="1">
      <c r="A403" s="310"/>
      <c r="B403" s="310"/>
      <c r="C403" s="310"/>
      <c r="D403" s="310"/>
      <c r="E403" s="310"/>
      <c r="F403" s="310"/>
      <c r="G403" s="310"/>
      <c r="H403" s="310"/>
      <c r="I403" s="310"/>
      <c r="J403" s="310"/>
      <c r="K403" s="310"/>
      <c r="L403" s="310"/>
      <c r="M403" s="310"/>
      <c r="N403" s="310"/>
      <c r="O403" s="310"/>
      <c r="P403" s="310"/>
      <c r="Q403" s="310"/>
      <c r="R403" s="310"/>
      <c r="S403" s="310"/>
      <c r="T403" s="310"/>
      <c r="U403" s="310"/>
      <c r="V403" s="310"/>
      <c r="W403" s="310"/>
      <c r="X403" s="310"/>
      <c r="Y403" s="310"/>
      <c r="Z403" s="310"/>
    </row>
    <row r="404" ht="15.75" customHeight="1">
      <c r="A404" s="310"/>
      <c r="B404" s="310"/>
      <c r="C404" s="310"/>
      <c r="D404" s="310"/>
      <c r="E404" s="310"/>
      <c r="F404" s="310"/>
      <c r="G404" s="310"/>
      <c r="H404" s="310"/>
      <c r="I404" s="310"/>
      <c r="J404" s="310"/>
      <c r="K404" s="310"/>
      <c r="L404" s="310"/>
      <c r="M404" s="310"/>
      <c r="N404" s="310"/>
      <c r="O404" s="310"/>
      <c r="P404" s="310"/>
      <c r="Q404" s="310"/>
      <c r="R404" s="310"/>
      <c r="S404" s="310"/>
      <c r="T404" s="310"/>
      <c r="U404" s="310"/>
      <c r="V404" s="310"/>
      <c r="W404" s="310"/>
      <c r="X404" s="310"/>
      <c r="Y404" s="310"/>
      <c r="Z404" s="310"/>
    </row>
    <row r="405" ht="15.75" customHeight="1">
      <c r="A405" s="310"/>
      <c r="B405" s="310"/>
      <c r="C405" s="310"/>
      <c r="D405" s="310"/>
      <c r="E405" s="310"/>
      <c r="F405" s="310"/>
      <c r="G405" s="310"/>
      <c r="H405" s="310"/>
      <c r="I405" s="310"/>
      <c r="J405" s="310"/>
      <c r="K405" s="310"/>
      <c r="L405" s="310"/>
      <c r="M405" s="310"/>
      <c r="N405" s="310"/>
      <c r="O405" s="310"/>
      <c r="P405" s="310"/>
      <c r="Q405" s="310"/>
      <c r="R405" s="310"/>
      <c r="S405" s="310"/>
      <c r="T405" s="310"/>
      <c r="U405" s="310"/>
      <c r="V405" s="310"/>
      <c r="W405" s="310"/>
      <c r="X405" s="310"/>
      <c r="Y405" s="310"/>
      <c r="Z405" s="310"/>
    </row>
    <row r="406" ht="15.75" customHeight="1">
      <c r="A406" s="310"/>
      <c r="B406" s="310"/>
      <c r="C406" s="310"/>
      <c r="D406" s="310"/>
      <c r="E406" s="310"/>
      <c r="F406" s="310"/>
      <c r="G406" s="310"/>
      <c r="H406" s="310"/>
      <c r="I406" s="310"/>
      <c r="J406" s="310"/>
      <c r="K406" s="310"/>
      <c r="L406" s="310"/>
      <c r="M406" s="310"/>
      <c r="N406" s="310"/>
      <c r="O406" s="310"/>
      <c r="P406" s="310"/>
      <c r="Q406" s="310"/>
      <c r="R406" s="310"/>
      <c r="S406" s="310"/>
      <c r="T406" s="310"/>
      <c r="U406" s="310"/>
      <c r="V406" s="310"/>
      <c r="W406" s="310"/>
      <c r="X406" s="310"/>
      <c r="Y406" s="310"/>
      <c r="Z406" s="310"/>
    </row>
    <row r="407" ht="15.75" customHeight="1">
      <c r="A407" s="310"/>
      <c r="B407" s="310"/>
      <c r="C407" s="310"/>
      <c r="D407" s="310"/>
      <c r="E407" s="310"/>
      <c r="F407" s="310"/>
      <c r="G407" s="310"/>
      <c r="H407" s="310"/>
      <c r="I407" s="310"/>
      <c r="J407" s="310"/>
      <c r="K407" s="310"/>
      <c r="L407" s="310"/>
      <c r="M407" s="310"/>
      <c r="N407" s="310"/>
      <c r="O407" s="310"/>
      <c r="P407" s="310"/>
      <c r="Q407" s="310"/>
      <c r="R407" s="310"/>
      <c r="S407" s="310"/>
      <c r="T407" s="310"/>
      <c r="U407" s="310"/>
      <c r="V407" s="310"/>
      <c r="W407" s="310"/>
      <c r="X407" s="310"/>
      <c r="Y407" s="310"/>
      <c r="Z407" s="310"/>
    </row>
    <row r="408" ht="15.75" customHeight="1">
      <c r="A408" s="117" t="str">
        <f>ThongtinDN!D9</f>
        <v>Nguyễn Văn B</v>
      </c>
      <c r="C408" s="111"/>
      <c r="D408" s="117" t="str">
        <f>ThongtinDN!D10</f>
        <v>Hoàng thị C</v>
      </c>
      <c r="F408" s="331"/>
      <c r="G408" s="331"/>
      <c r="H408" s="331"/>
      <c r="I408" s="331"/>
      <c r="J408" s="331"/>
      <c r="K408" s="331"/>
      <c r="L408" s="331"/>
      <c r="M408" s="331"/>
      <c r="N408" s="331"/>
      <c r="O408" s="331"/>
      <c r="P408" s="331"/>
      <c r="Q408" s="331"/>
      <c r="R408" s="331"/>
      <c r="S408" s="331"/>
      <c r="T408" s="331"/>
      <c r="U408" s="331"/>
      <c r="V408" s="331"/>
      <c r="W408" s="331"/>
      <c r="X408" s="331"/>
      <c r="Y408" s="331"/>
      <c r="Z408" s="111"/>
    </row>
    <row r="409" ht="15.75" customHeight="1">
      <c r="A409" s="310"/>
      <c r="B409" s="310"/>
      <c r="C409" s="310"/>
      <c r="D409" s="310"/>
      <c r="E409" s="310"/>
      <c r="F409" s="310"/>
      <c r="G409" s="310"/>
      <c r="H409" s="310"/>
      <c r="I409" s="310"/>
      <c r="J409" s="310"/>
      <c r="K409" s="310"/>
      <c r="L409" s="310"/>
      <c r="M409" s="310"/>
      <c r="N409" s="310"/>
      <c r="O409" s="310"/>
      <c r="P409" s="310"/>
      <c r="Q409" s="310"/>
      <c r="R409" s="310"/>
      <c r="S409" s="310"/>
      <c r="T409" s="310"/>
      <c r="U409" s="310"/>
      <c r="V409" s="310"/>
      <c r="W409" s="310"/>
      <c r="X409" s="310"/>
      <c r="Y409" s="310"/>
      <c r="Z409" s="310"/>
    </row>
    <row r="410" ht="15.75" customHeight="1">
      <c r="A410" s="310"/>
      <c r="B410" s="310"/>
      <c r="C410" s="310"/>
      <c r="D410" s="310"/>
      <c r="E410" s="310"/>
      <c r="F410" s="310"/>
      <c r="G410" s="310"/>
      <c r="H410" s="310"/>
      <c r="I410" s="310"/>
      <c r="J410" s="310"/>
      <c r="K410" s="310"/>
      <c r="L410" s="310"/>
      <c r="M410" s="310"/>
      <c r="N410" s="310"/>
      <c r="O410" s="310"/>
      <c r="P410" s="310"/>
      <c r="Q410" s="310"/>
      <c r="R410" s="310"/>
      <c r="S410" s="310"/>
      <c r="T410" s="310"/>
      <c r="U410" s="310"/>
      <c r="V410" s="310"/>
      <c r="W410" s="310"/>
      <c r="X410" s="310"/>
      <c r="Y410" s="310"/>
      <c r="Z410" s="310"/>
    </row>
    <row r="411" ht="15.75" customHeight="1">
      <c r="A411" s="310"/>
      <c r="B411" s="310"/>
      <c r="C411" s="310"/>
      <c r="D411" s="310"/>
      <c r="E411" s="310"/>
      <c r="F411" s="310"/>
      <c r="G411" s="310"/>
      <c r="H411" s="310"/>
      <c r="I411" s="310"/>
      <c r="J411" s="310"/>
      <c r="K411" s="310"/>
      <c r="L411" s="310"/>
      <c r="M411" s="310"/>
      <c r="N411" s="310"/>
      <c r="O411" s="310"/>
      <c r="P411" s="310"/>
      <c r="Q411" s="310"/>
      <c r="R411" s="310"/>
      <c r="S411" s="310"/>
      <c r="T411" s="310"/>
      <c r="U411" s="310"/>
      <c r="V411" s="310"/>
      <c r="W411" s="310"/>
      <c r="X411" s="310"/>
      <c r="Y411" s="310"/>
      <c r="Z411" s="310"/>
    </row>
    <row r="412" ht="15.75" customHeight="1">
      <c r="A412" s="310"/>
      <c r="B412" s="310"/>
      <c r="C412" s="310"/>
      <c r="D412" s="310"/>
      <c r="E412" s="310"/>
      <c r="F412" s="310"/>
      <c r="G412" s="310"/>
      <c r="H412" s="310"/>
      <c r="I412" s="310"/>
      <c r="J412" s="310"/>
      <c r="K412" s="310"/>
      <c r="L412" s="310"/>
      <c r="M412" s="310"/>
      <c r="N412" s="310"/>
      <c r="O412" s="310"/>
      <c r="P412" s="310"/>
      <c r="Q412" s="310"/>
      <c r="R412" s="310"/>
      <c r="S412" s="310"/>
      <c r="T412" s="310"/>
      <c r="U412" s="310"/>
      <c r="V412" s="310"/>
      <c r="W412" s="310"/>
      <c r="X412" s="310"/>
      <c r="Y412" s="310"/>
      <c r="Z412" s="310"/>
    </row>
    <row r="413" ht="15.75" customHeight="1">
      <c r="A413" s="310"/>
      <c r="B413" s="310"/>
      <c r="C413" s="310"/>
      <c r="D413" s="310"/>
      <c r="E413" s="310"/>
      <c r="F413" s="310"/>
      <c r="G413" s="310"/>
      <c r="H413" s="310"/>
      <c r="I413" s="310"/>
      <c r="J413" s="310"/>
      <c r="K413" s="310"/>
      <c r="L413" s="310"/>
      <c r="M413" s="310"/>
      <c r="N413" s="310"/>
      <c r="O413" s="310"/>
      <c r="P413" s="310"/>
      <c r="Q413" s="310"/>
      <c r="R413" s="310"/>
      <c r="S413" s="310"/>
      <c r="T413" s="310"/>
      <c r="U413" s="310"/>
      <c r="V413" s="310"/>
      <c r="W413" s="310"/>
      <c r="X413" s="310"/>
      <c r="Y413" s="310"/>
      <c r="Z413" s="310"/>
    </row>
    <row r="414" ht="15.75" customHeight="1">
      <c r="A414" s="310"/>
      <c r="B414" s="310"/>
      <c r="C414" s="310"/>
      <c r="D414" s="310"/>
      <c r="E414" s="310"/>
      <c r="F414" s="310"/>
      <c r="G414" s="310"/>
      <c r="H414" s="310"/>
      <c r="I414" s="310"/>
      <c r="J414" s="310"/>
      <c r="K414" s="310"/>
      <c r="L414" s="310"/>
      <c r="M414" s="310"/>
      <c r="N414" s="310"/>
      <c r="O414" s="310"/>
      <c r="P414" s="310"/>
      <c r="Q414" s="310"/>
      <c r="R414" s="310"/>
      <c r="S414" s="310"/>
      <c r="T414" s="310"/>
      <c r="U414" s="310"/>
      <c r="V414" s="310"/>
      <c r="W414" s="310"/>
      <c r="X414" s="310"/>
      <c r="Y414" s="310"/>
      <c r="Z414" s="310"/>
    </row>
    <row r="415" ht="15.75" customHeight="1">
      <c r="A415" s="310"/>
      <c r="B415" s="310"/>
      <c r="C415" s="310"/>
      <c r="D415" s="310"/>
      <c r="E415" s="310"/>
      <c r="F415" s="310"/>
      <c r="G415" s="310"/>
      <c r="H415" s="310"/>
      <c r="I415" s="310"/>
      <c r="J415" s="310"/>
      <c r="K415" s="310"/>
      <c r="L415" s="310"/>
      <c r="M415" s="310"/>
      <c r="N415" s="310"/>
      <c r="O415" s="310"/>
      <c r="P415" s="310"/>
      <c r="Q415" s="310"/>
      <c r="R415" s="310"/>
      <c r="S415" s="310"/>
      <c r="T415" s="310"/>
      <c r="U415" s="310"/>
      <c r="V415" s="310"/>
      <c r="W415" s="310"/>
      <c r="X415" s="310"/>
      <c r="Y415" s="310"/>
      <c r="Z415" s="310"/>
    </row>
    <row r="416" ht="15.75" customHeight="1">
      <c r="A416" s="310"/>
      <c r="B416" s="310"/>
      <c r="C416" s="310"/>
      <c r="D416" s="310"/>
      <c r="E416" s="310"/>
      <c r="F416" s="310"/>
      <c r="G416" s="310"/>
      <c r="H416" s="310"/>
      <c r="I416" s="310"/>
      <c r="J416" s="310"/>
      <c r="K416" s="310"/>
      <c r="L416" s="310"/>
      <c r="M416" s="310"/>
      <c r="N416" s="310"/>
      <c r="O416" s="310"/>
      <c r="P416" s="310"/>
      <c r="Q416" s="310"/>
      <c r="R416" s="310"/>
      <c r="S416" s="310"/>
      <c r="T416" s="310"/>
      <c r="U416" s="310"/>
      <c r="V416" s="310"/>
      <c r="W416" s="310"/>
      <c r="X416" s="310"/>
      <c r="Y416" s="310"/>
      <c r="Z416" s="310"/>
    </row>
    <row r="417" ht="15.75" customHeight="1">
      <c r="A417" s="310"/>
      <c r="B417" s="310"/>
      <c r="C417" s="310"/>
      <c r="D417" s="310"/>
      <c r="E417" s="310"/>
      <c r="F417" s="310"/>
      <c r="G417" s="310"/>
      <c r="H417" s="310"/>
      <c r="I417" s="310"/>
      <c r="J417" s="310"/>
      <c r="K417" s="310"/>
      <c r="L417" s="310"/>
      <c r="M417" s="310"/>
      <c r="N417" s="310"/>
      <c r="O417" s="310"/>
      <c r="P417" s="310"/>
      <c r="Q417" s="310"/>
      <c r="R417" s="310"/>
      <c r="S417" s="310"/>
      <c r="T417" s="310"/>
      <c r="U417" s="310"/>
      <c r="V417" s="310"/>
      <c r="W417" s="310"/>
      <c r="X417" s="310"/>
      <c r="Y417" s="310"/>
      <c r="Z417" s="310"/>
    </row>
    <row r="418" ht="15.75" customHeight="1">
      <c r="A418" s="310"/>
      <c r="B418" s="310"/>
      <c r="C418" s="310"/>
      <c r="D418" s="310"/>
      <c r="E418" s="310"/>
      <c r="F418" s="310"/>
      <c r="G418" s="310"/>
      <c r="H418" s="310"/>
      <c r="I418" s="310"/>
      <c r="J418" s="310"/>
      <c r="K418" s="310"/>
      <c r="L418" s="310"/>
      <c r="M418" s="310"/>
      <c r="N418" s="310"/>
      <c r="O418" s="310"/>
      <c r="P418" s="310"/>
      <c r="Q418" s="310"/>
      <c r="R418" s="310"/>
      <c r="S418" s="310"/>
      <c r="T418" s="310"/>
      <c r="U418" s="310"/>
      <c r="V418" s="310"/>
      <c r="W418" s="310"/>
      <c r="X418" s="310"/>
      <c r="Y418" s="310"/>
      <c r="Z418" s="310"/>
    </row>
    <row r="419" ht="15.75" customHeight="1">
      <c r="A419" s="310"/>
      <c r="B419" s="310"/>
      <c r="C419" s="310"/>
      <c r="D419" s="310"/>
      <c r="E419" s="310"/>
      <c r="F419" s="310"/>
      <c r="G419" s="310"/>
      <c r="H419" s="310"/>
      <c r="I419" s="310"/>
      <c r="J419" s="310"/>
      <c r="K419" s="310"/>
      <c r="L419" s="310"/>
      <c r="M419" s="310"/>
      <c r="N419" s="310"/>
      <c r="O419" s="310"/>
      <c r="P419" s="310"/>
      <c r="Q419" s="310"/>
      <c r="R419" s="310"/>
      <c r="S419" s="310"/>
      <c r="T419" s="310"/>
      <c r="U419" s="310"/>
      <c r="V419" s="310"/>
      <c r="W419" s="310"/>
      <c r="X419" s="310"/>
      <c r="Y419" s="310"/>
      <c r="Z419" s="310"/>
    </row>
    <row r="420" ht="15.75" customHeight="1">
      <c r="A420" s="310"/>
      <c r="B420" s="310"/>
      <c r="C420" s="310"/>
      <c r="D420" s="310"/>
      <c r="E420" s="310"/>
      <c r="F420" s="310"/>
      <c r="G420" s="310"/>
      <c r="H420" s="310"/>
      <c r="I420" s="310"/>
      <c r="J420" s="310"/>
      <c r="K420" s="310"/>
      <c r="L420" s="310"/>
      <c r="M420" s="310"/>
      <c r="N420" s="310"/>
      <c r="O420" s="310"/>
      <c r="P420" s="310"/>
      <c r="Q420" s="310"/>
      <c r="R420" s="310"/>
      <c r="S420" s="310"/>
      <c r="T420" s="310"/>
      <c r="U420" s="310"/>
      <c r="V420" s="310"/>
      <c r="W420" s="310"/>
      <c r="X420" s="310"/>
      <c r="Y420" s="310"/>
      <c r="Z420" s="310"/>
    </row>
    <row r="421" ht="15.75" customHeight="1">
      <c r="A421" s="310"/>
      <c r="B421" s="310"/>
      <c r="C421" s="310"/>
      <c r="D421" s="310"/>
      <c r="E421" s="310"/>
      <c r="F421" s="310"/>
      <c r="G421" s="310"/>
      <c r="H421" s="310"/>
      <c r="I421" s="310"/>
      <c r="J421" s="310"/>
      <c r="K421" s="310"/>
      <c r="L421" s="310"/>
      <c r="M421" s="310"/>
      <c r="N421" s="310"/>
      <c r="O421" s="310"/>
      <c r="P421" s="310"/>
      <c r="Q421" s="310"/>
      <c r="R421" s="310"/>
      <c r="S421" s="310"/>
      <c r="T421" s="310"/>
      <c r="U421" s="310"/>
      <c r="V421" s="310"/>
      <c r="W421" s="310"/>
      <c r="X421" s="310"/>
      <c r="Y421" s="310"/>
      <c r="Z421" s="310"/>
    </row>
    <row r="422" ht="15.75" customHeight="1">
      <c r="A422" s="310"/>
      <c r="B422" s="310"/>
      <c r="C422" s="310"/>
      <c r="D422" s="310"/>
      <c r="E422" s="310"/>
      <c r="F422" s="310"/>
      <c r="G422" s="310"/>
      <c r="H422" s="310"/>
      <c r="I422" s="310"/>
      <c r="J422" s="310"/>
      <c r="K422" s="310"/>
      <c r="L422" s="310"/>
      <c r="M422" s="310"/>
      <c r="N422" s="310"/>
      <c r="O422" s="310"/>
      <c r="P422" s="310"/>
      <c r="Q422" s="310"/>
      <c r="R422" s="310"/>
      <c r="S422" s="310"/>
      <c r="T422" s="310"/>
      <c r="U422" s="310"/>
      <c r="V422" s="310"/>
      <c r="W422" s="310"/>
      <c r="X422" s="310"/>
      <c r="Y422" s="310"/>
      <c r="Z422" s="310"/>
    </row>
    <row r="423" ht="15.75" customHeight="1">
      <c r="A423" s="310"/>
      <c r="B423" s="310"/>
      <c r="C423" s="310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</row>
    <row r="424" ht="15.75" customHeight="1">
      <c r="A424" s="310"/>
      <c r="B424" s="310"/>
      <c r="C424" s="310"/>
      <c r="D424" s="310"/>
      <c r="E424" s="310"/>
      <c r="F424" s="310"/>
      <c r="G424" s="310"/>
      <c r="H424" s="310"/>
      <c r="I424" s="310"/>
      <c r="J424" s="310"/>
      <c r="K424" s="310"/>
      <c r="L424" s="310"/>
      <c r="M424" s="310"/>
      <c r="N424" s="310"/>
      <c r="O424" s="310"/>
      <c r="P424" s="310"/>
      <c r="Q424" s="310"/>
      <c r="R424" s="310"/>
      <c r="S424" s="310"/>
      <c r="T424" s="310"/>
      <c r="U424" s="310"/>
      <c r="V424" s="310"/>
      <c r="W424" s="310"/>
      <c r="X424" s="310"/>
      <c r="Y424" s="310"/>
      <c r="Z424" s="310"/>
    </row>
    <row r="425" ht="15.75" customHeight="1">
      <c r="A425" s="310"/>
      <c r="B425" s="310"/>
      <c r="C425" s="310"/>
      <c r="D425" s="310"/>
      <c r="E425" s="310"/>
      <c r="F425" s="310"/>
      <c r="G425" s="310"/>
      <c r="H425" s="310"/>
      <c r="I425" s="310"/>
      <c r="J425" s="310"/>
      <c r="K425" s="310"/>
      <c r="L425" s="310"/>
      <c r="M425" s="310"/>
      <c r="N425" s="310"/>
      <c r="O425" s="310"/>
      <c r="P425" s="310"/>
      <c r="Q425" s="310"/>
      <c r="R425" s="310"/>
      <c r="S425" s="310"/>
      <c r="T425" s="310"/>
      <c r="U425" s="310"/>
      <c r="V425" s="310"/>
      <c r="W425" s="310"/>
      <c r="X425" s="310"/>
      <c r="Y425" s="310"/>
      <c r="Z425" s="310"/>
    </row>
    <row r="426" ht="15.75" customHeight="1">
      <c r="A426" s="310"/>
      <c r="B426" s="310"/>
      <c r="C426" s="310"/>
      <c r="D426" s="310"/>
      <c r="E426" s="310"/>
      <c r="F426" s="310"/>
      <c r="G426" s="310"/>
      <c r="H426" s="310"/>
      <c r="I426" s="310"/>
      <c r="J426" s="310"/>
      <c r="K426" s="310"/>
      <c r="L426" s="310"/>
      <c r="M426" s="310"/>
      <c r="N426" s="310"/>
      <c r="O426" s="310"/>
      <c r="P426" s="310"/>
      <c r="Q426" s="310"/>
      <c r="R426" s="310"/>
      <c r="S426" s="310"/>
      <c r="T426" s="310"/>
      <c r="U426" s="310"/>
      <c r="V426" s="310"/>
      <c r="W426" s="310"/>
      <c r="X426" s="310"/>
      <c r="Y426" s="310"/>
      <c r="Z426" s="310"/>
    </row>
    <row r="427" ht="15.75" customHeight="1">
      <c r="A427" s="310"/>
      <c r="B427" s="310"/>
      <c r="C427" s="310"/>
      <c r="D427" s="310"/>
      <c r="E427" s="310"/>
      <c r="F427" s="310"/>
      <c r="G427" s="310"/>
      <c r="H427" s="310"/>
      <c r="I427" s="310"/>
      <c r="J427" s="310"/>
      <c r="K427" s="310"/>
      <c r="L427" s="310"/>
      <c r="M427" s="310"/>
      <c r="N427" s="310"/>
      <c r="O427" s="310"/>
      <c r="P427" s="310"/>
      <c r="Q427" s="310"/>
      <c r="R427" s="310"/>
      <c r="S427" s="310"/>
      <c r="T427" s="310"/>
      <c r="U427" s="310"/>
      <c r="V427" s="310"/>
      <c r="W427" s="310"/>
      <c r="X427" s="310"/>
      <c r="Y427" s="310"/>
      <c r="Z427" s="310"/>
    </row>
    <row r="428" ht="15.75" customHeight="1">
      <c r="A428" s="310"/>
      <c r="B428" s="310"/>
      <c r="C428" s="310"/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10"/>
      <c r="O428" s="310"/>
      <c r="P428" s="310"/>
      <c r="Q428" s="310"/>
      <c r="R428" s="310"/>
      <c r="S428" s="310"/>
      <c r="T428" s="310"/>
      <c r="U428" s="310"/>
      <c r="V428" s="310"/>
      <c r="W428" s="310"/>
      <c r="X428" s="310"/>
      <c r="Y428" s="310"/>
      <c r="Z428" s="310"/>
    </row>
    <row r="429" ht="15.75" customHeight="1">
      <c r="A429" s="310"/>
      <c r="B429" s="310"/>
      <c r="C429" s="310"/>
      <c r="D429" s="310"/>
      <c r="E429" s="310"/>
      <c r="F429" s="310"/>
      <c r="G429" s="310"/>
      <c r="H429" s="310"/>
      <c r="I429" s="310"/>
      <c r="J429" s="310"/>
      <c r="K429" s="310"/>
      <c r="L429" s="310"/>
      <c r="M429" s="310"/>
      <c r="N429" s="310"/>
      <c r="O429" s="310"/>
      <c r="P429" s="310"/>
      <c r="Q429" s="310"/>
      <c r="R429" s="310"/>
      <c r="S429" s="310"/>
      <c r="T429" s="310"/>
      <c r="U429" s="310"/>
      <c r="V429" s="310"/>
      <c r="W429" s="310"/>
      <c r="X429" s="310"/>
      <c r="Y429" s="310"/>
      <c r="Z429" s="310"/>
    </row>
    <row r="430" ht="15.75" customHeight="1">
      <c r="A430" s="310"/>
      <c r="B430" s="310"/>
      <c r="C430" s="310"/>
      <c r="D430" s="310"/>
      <c r="E430" s="310"/>
      <c r="F430" s="310"/>
      <c r="G430" s="310"/>
      <c r="H430" s="310"/>
      <c r="I430" s="310"/>
      <c r="J430" s="310"/>
      <c r="K430" s="310"/>
      <c r="L430" s="310"/>
      <c r="M430" s="310"/>
      <c r="N430" s="310"/>
      <c r="O430" s="310"/>
      <c r="P430" s="310"/>
      <c r="Q430" s="310"/>
      <c r="R430" s="310"/>
      <c r="S430" s="310"/>
      <c r="T430" s="310"/>
      <c r="U430" s="310"/>
      <c r="V430" s="310"/>
      <c r="W430" s="310"/>
      <c r="X430" s="310"/>
      <c r="Y430" s="310"/>
      <c r="Z430" s="310"/>
    </row>
    <row r="431" ht="15.75" customHeight="1">
      <c r="A431" s="310"/>
      <c r="B431" s="310"/>
      <c r="C431" s="310"/>
      <c r="D431" s="310"/>
      <c r="E431" s="310"/>
      <c r="F431" s="310"/>
      <c r="G431" s="310"/>
      <c r="H431" s="310"/>
      <c r="I431" s="310"/>
      <c r="J431" s="310"/>
      <c r="K431" s="310"/>
      <c r="L431" s="310"/>
      <c r="M431" s="310"/>
      <c r="N431" s="310"/>
      <c r="O431" s="310"/>
      <c r="P431" s="310"/>
      <c r="Q431" s="310"/>
      <c r="R431" s="310"/>
      <c r="S431" s="310"/>
      <c r="T431" s="310"/>
      <c r="U431" s="310"/>
      <c r="V431" s="310"/>
      <c r="W431" s="310"/>
      <c r="X431" s="310"/>
      <c r="Y431" s="310"/>
      <c r="Z431" s="310"/>
    </row>
    <row r="432" ht="15.75" customHeight="1">
      <c r="A432" s="310"/>
      <c r="B432" s="310"/>
      <c r="C432" s="310"/>
      <c r="D432" s="310"/>
      <c r="E432" s="310"/>
      <c r="F432" s="310"/>
      <c r="G432" s="310"/>
      <c r="H432" s="310"/>
      <c r="I432" s="310"/>
      <c r="J432" s="310"/>
      <c r="K432" s="310"/>
      <c r="L432" s="310"/>
      <c r="M432" s="310"/>
      <c r="N432" s="310"/>
      <c r="O432" s="310"/>
      <c r="P432" s="310"/>
      <c r="Q432" s="310"/>
      <c r="R432" s="310"/>
      <c r="S432" s="310"/>
      <c r="T432" s="310"/>
      <c r="U432" s="310"/>
      <c r="V432" s="310"/>
      <c r="W432" s="310"/>
      <c r="X432" s="310"/>
      <c r="Y432" s="310"/>
      <c r="Z432" s="310"/>
    </row>
    <row r="433" ht="15.75" customHeight="1">
      <c r="A433" s="310"/>
      <c r="B433" s="310"/>
      <c r="C433" s="310"/>
      <c r="D433" s="310"/>
      <c r="E433" s="310"/>
      <c r="F433" s="310"/>
      <c r="G433" s="310"/>
      <c r="H433" s="310"/>
      <c r="I433" s="310"/>
      <c r="J433" s="310"/>
      <c r="K433" s="310"/>
      <c r="L433" s="310"/>
      <c r="M433" s="310"/>
      <c r="N433" s="310"/>
      <c r="O433" s="310"/>
      <c r="P433" s="310"/>
      <c r="Q433" s="310"/>
      <c r="R433" s="310"/>
      <c r="S433" s="310"/>
      <c r="T433" s="310"/>
      <c r="U433" s="310"/>
      <c r="V433" s="310"/>
      <c r="W433" s="310"/>
      <c r="X433" s="310"/>
      <c r="Y433" s="310"/>
      <c r="Z433" s="310"/>
    </row>
    <row r="434" ht="15.75" customHeight="1">
      <c r="A434" s="310"/>
      <c r="B434" s="310"/>
      <c r="C434" s="310"/>
      <c r="D434" s="310"/>
      <c r="E434" s="310"/>
      <c r="F434" s="310"/>
      <c r="G434" s="310"/>
      <c r="H434" s="310"/>
      <c r="I434" s="310"/>
      <c r="J434" s="310"/>
      <c r="K434" s="310"/>
      <c r="L434" s="310"/>
      <c r="M434" s="310"/>
      <c r="N434" s="310"/>
      <c r="O434" s="310"/>
      <c r="P434" s="310"/>
      <c r="Q434" s="310"/>
      <c r="R434" s="310"/>
      <c r="S434" s="310"/>
      <c r="T434" s="310"/>
      <c r="U434" s="310"/>
      <c r="V434" s="310"/>
      <c r="W434" s="310"/>
      <c r="X434" s="310"/>
      <c r="Y434" s="310"/>
      <c r="Z434" s="310"/>
    </row>
    <row r="435" ht="15.75" customHeight="1">
      <c r="A435" s="310"/>
      <c r="B435" s="310"/>
      <c r="C435" s="310"/>
      <c r="D435" s="310"/>
      <c r="E435" s="310"/>
      <c r="F435" s="310"/>
      <c r="G435" s="310"/>
      <c r="H435" s="310"/>
      <c r="I435" s="310"/>
      <c r="J435" s="310"/>
      <c r="K435" s="310"/>
      <c r="L435" s="310"/>
      <c r="M435" s="310"/>
      <c r="N435" s="310"/>
      <c r="O435" s="310"/>
      <c r="P435" s="310"/>
      <c r="Q435" s="310"/>
      <c r="R435" s="310"/>
      <c r="S435" s="310"/>
      <c r="T435" s="310"/>
      <c r="U435" s="310"/>
      <c r="V435" s="310"/>
      <c r="W435" s="310"/>
      <c r="X435" s="310"/>
      <c r="Y435" s="310"/>
      <c r="Z435" s="310"/>
    </row>
    <row r="436" ht="15.0" customHeight="1">
      <c r="A436" s="310"/>
      <c r="B436" s="310"/>
      <c r="C436" s="310"/>
      <c r="D436" s="310"/>
      <c r="E436" s="310"/>
      <c r="F436" s="310"/>
      <c r="G436" s="310"/>
      <c r="H436" s="310"/>
      <c r="I436" s="310"/>
      <c r="J436" s="310"/>
      <c r="K436" s="310"/>
      <c r="L436" s="310"/>
      <c r="M436" s="310"/>
      <c r="N436" s="310"/>
      <c r="O436" s="310"/>
      <c r="P436" s="310"/>
      <c r="Q436" s="310"/>
      <c r="R436" s="310"/>
      <c r="S436" s="310"/>
      <c r="T436" s="310"/>
      <c r="U436" s="310"/>
      <c r="V436" s="310"/>
      <c r="W436" s="310"/>
      <c r="X436" s="310"/>
      <c r="Y436" s="310"/>
      <c r="Z436" s="310"/>
    </row>
    <row r="437" ht="15.75" hidden="1" customHeight="1">
      <c r="A437" s="112" t="s">
        <v>501</v>
      </c>
      <c r="B437" s="112"/>
      <c r="C437" s="112"/>
      <c r="D437" s="112"/>
      <c r="E437" s="112"/>
      <c r="F437" s="310"/>
      <c r="G437" s="310"/>
      <c r="H437" s="310"/>
      <c r="I437" s="310"/>
      <c r="J437" s="310"/>
      <c r="K437" s="310"/>
      <c r="L437" s="310"/>
      <c r="M437" s="310"/>
      <c r="N437" s="310"/>
      <c r="O437" s="310"/>
      <c r="P437" s="310"/>
      <c r="Q437" s="310"/>
      <c r="R437" s="310"/>
      <c r="S437" s="310"/>
      <c r="T437" s="310"/>
      <c r="U437" s="310"/>
      <c r="V437" s="310"/>
      <c r="W437" s="310"/>
      <c r="X437" s="310"/>
      <c r="Y437" s="310"/>
      <c r="Z437" s="112"/>
    </row>
    <row r="438" ht="15.75" hidden="1" customHeight="1">
      <c r="A438" s="112"/>
      <c r="B438" s="112"/>
      <c r="C438" s="112"/>
      <c r="D438" s="112"/>
      <c r="E438" s="112"/>
      <c r="F438" s="310"/>
      <c r="G438" s="310"/>
      <c r="H438" s="310"/>
      <c r="I438" s="310"/>
      <c r="J438" s="310"/>
      <c r="K438" s="310"/>
      <c r="L438" s="310"/>
      <c r="M438" s="310"/>
      <c r="N438" s="310"/>
      <c r="O438" s="310"/>
      <c r="P438" s="310"/>
      <c r="Q438" s="310"/>
      <c r="R438" s="310"/>
      <c r="S438" s="310"/>
      <c r="T438" s="310"/>
      <c r="U438" s="310"/>
      <c r="V438" s="310"/>
      <c r="W438" s="310"/>
      <c r="X438" s="310"/>
      <c r="Y438" s="310"/>
      <c r="Z438" s="112"/>
    </row>
    <row r="439" ht="16.5" hidden="1" customHeight="1">
      <c r="A439" s="332"/>
      <c r="B439" s="333" t="str">
        <f>#REF!</f>
        <v>#REF!</v>
      </c>
      <c r="C439" s="334" t="str">
        <f>RIGHT("000000000000"&amp;ROUND(B439,0),12)</f>
        <v>#REF!</v>
      </c>
      <c r="D439" s="334">
        <v>1.0</v>
      </c>
      <c r="E439" s="334">
        <v>2.0</v>
      </c>
      <c r="F439" s="335">
        <v>3.0</v>
      </c>
      <c r="G439" s="335">
        <v>4.0</v>
      </c>
      <c r="H439" s="335">
        <v>5.0</v>
      </c>
      <c r="I439" s="335">
        <v>6.0</v>
      </c>
      <c r="J439" s="335">
        <v>7.0</v>
      </c>
      <c r="K439" s="335">
        <v>8.0</v>
      </c>
      <c r="L439" s="336">
        <v>9.0</v>
      </c>
      <c r="M439" s="335">
        <v>10.0</v>
      </c>
      <c r="N439" s="335">
        <v>11.0</v>
      </c>
      <c r="O439" s="335">
        <v>12.0</v>
      </c>
      <c r="P439" s="337"/>
      <c r="Q439" s="310"/>
      <c r="R439" s="310"/>
      <c r="S439" s="310"/>
      <c r="T439" s="310"/>
      <c r="U439" s="310"/>
      <c r="V439" s="310"/>
      <c r="W439" s="310"/>
      <c r="X439" s="310"/>
      <c r="Y439" s="310"/>
      <c r="Z439" s="112"/>
    </row>
    <row r="440" ht="16.5" hidden="1" customHeight="1">
      <c r="A440" s="332"/>
      <c r="B440" s="332"/>
      <c r="C440" s="338"/>
      <c r="D440" s="339" t="str">
        <f>VALUE(MID(C439,D439,1))</f>
        <v>#REF!</v>
      </c>
      <c r="E440" s="339" t="str">
        <f>VALUE(MID(C439,E439,1))</f>
        <v>#REF!</v>
      </c>
      <c r="F440" s="337" t="str">
        <f>VALUE(MID(C439,F439,1))</f>
        <v>#REF!</v>
      </c>
      <c r="G440" s="337" t="str">
        <f>VALUE(MID(C439,G439,1))</f>
        <v>#REF!</v>
      </c>
      <c r="H440" s="337" t="str">
        <f>VALUE(MID(C439,H439,1))</f>
        <v>#REF!</v>
      </c>
      <c r="I440" s="337" t="str">
        <f>VALUE(MID(C439,I439,1))</f>
        <v>#REF!</v>
      </c>
      <c r="J440" s="337" t="str">
        <f>VALUE(MID(C439,J439,1))</f>
        <v>#REF!</v>
      </c>
      <c r="K440" s="337" t="str">
        <f>VALUE(MID(C439,K439,1))</f>
        <v>#REF!</v>
      </c>
      <c r="L440" s="340" t="str">
        <f>VALUE(MID(C439,L439,1))</f>
        <v>#REF!</v>
      </c>
      <c r="M440" s="337" t="str">
        <f>VALUE(MID(C439,M439,1))</f>
        <v>#REF!</v>
      </c>
      <c r="N440" s="337" t="str">
        <f>VALUE(MID(C439,N439,1))</f>
        <v>#REF!</v>
      </c>
      <c r="O440" s="337" t="str">
        <f>VALUE(MID(C439,O439,1))</f>
        <v>#REF!</v>
      </c>
      <c r="P440" s="337"/>
      <c r="Q440" s="310"/>
      <c r="R440" s="310"/>
      <c r="S440" s="310"/>
      <c r="T440" s="310"/>
      <c r="U440" s="310"/>
      <c r="V440" s="310"/>
      <c r="W440" s="310"/>
      <c r="X440" s="310"/>
      <c r="Y440" s="310"/>
      <c r="Z440" s="112"/>
    </row>
    <row r="441" ht="16.5" hidden="1" customHeight="1">
      <c r="A441" s="332"/>
      <c r="B441" s="332"/>
      <c r="C441" s="338"/>
      <c r="D441" s="339" t="str">
        <f>SUM(D440)</f>
        <v>#REF!</v>
      </c>
      <c r="E441" s="339" t="str">
        <f>SUM(D440:E440)</f>
        <v>#REF!</v>
      </c>
      <c r="F441" s="337" t="str">
        <f>SUM(D440:F440)</f>
        <v>#REF!</v>
      </c>
      <c r="G441" s="337" t="str">
        <f>SUM(G440)</f>
        <v>#REF!</v>
      </c>
      <c r="H441" s="337" t="str">
        <f>SUM(G440:H440)</f>
        <v>#REF!</v>
      </c>
      <c r="I441" s="337" t="str">
        <f>SUM(G440:I440)</f>
        <v>#REF!</v>
      </c>
      <c r="J441" s="337" t="str">
        <f>SUM(J440)</f>
        <v>#REF!</v>
      </c>
      <c r="K441" s="337" t="str">
        <f>SUM(J440:K440)</f>
        <v>#REF!</v>
      </c>
      <c r="L441" s="340" t="str">
        <f>SUM(J440:L440)</f>
        <v>#REF!</v>
      </c>
      <c r="M441" s="337" t="str">
        <f>SUM(M440)</f>
        <v>#REF!</v>
      </c>
      <c r="N441" s="337" t="str">
        <f>SUM(M440:N440)</f>
        <v>#REF!</v>
      </c>
      <c r="O441" s="337" t="str">
        <f>SUM(M440:O440)</f>
        <v>#REF!</v>
      </c>
      <c r="P441" s="337"/>
      <c r="Q441" s="310"/>
      <c r="R441" s="310"/>
      <c r="S441" s="310"/>
      <c r="T441" s="310"/>
      <c r="U441" s="310"/>
      <c r="V441" s="310"/>
      <c r="W441" s="310"/>
      <c r="X441" s="310"/>
      <c r="Y441" s="310"/>
      <c r="Z441" s="112"/>
    </row>
    <row r="442" ht="16.5" hidden="1" customHeight="1">
      <c r="A442" s="332"/>
      <c r="B442" s="332"/>
      <c r="C442" s="338"/>
      <c r="D442" s="341" t="str">
        <f>IF(D440=0,"",CHOOSE(D440,"một","hai","ba","bốn","năm","sáu","bảy","tám","chín"))</f>
        <v>#REF!</v>
      </c>
      <c r="E442" s="341" t="str">
        <f>IF(E440=0,IF(AND(D440&lt;&gt;0,F440&lt;&gt;0),"lẻ",""),CHOOSE(E440,"mười","hai","ba","bốn","năm","sáu","bảy","tám","chín"))</f>
        <v>#REF!</v>
      </c>
      <c r="F442" s="342" t="str">
        <f>IF(F440=0,"",CHOOSE(F440,IF(E440&gt;1,"mốt","một"),"hai","ba","bốn",IF(E440=0,"năm","lăm"),"sáu","bảy","tám","chín"))</f>
        <v>#REF!</v>
      </c>
      <c r="G442" s="342" t="str">
        <f>IF(G440=0,"",CHOOSE(G440,"một","hai","ba","bốn","năm","sáu","bảy","tám","chín"))</f>
        <v>#REF!</v>
      </c>
      <c r="H442" s="342" t="str">
        <f>IF(H440=0,IF(AND(G440&lt;&gt;0,I440&lt;&gt;0),"lẻ",""),CHOOSE(H440,"mười","hai","ba","bốn","năm","sáu","bảy","tám","chín"))</f>
        <v>#REF!</v>
      </c>
      <c r="I442" s="342" t="str">
        <f>IF(I440=0,"",CHOOSE(I440,IF(H440&gt;1,"mốt","một"),"hai","ba","bốn",IF(H440=0,"năm","lăm"),"sáu","bảy","tám","chín"))</f>
        <v>#REF!</v>
      </c>
      <c r="J442" s="342" t="str">
        <f>IF(J440=0,"",CHOOSE(J440,"một","hai","ba","bốn","năm","sáu","bảy","tám","chín"))</f>
        <v>#REF!</v>
      </c>
      <c r="K442" s="342" t="str">
        <f>IF(K440=0,IF(AND(J440&lt;&gt;0,L440&lt;&gt;0),"lẻ",""),CHOOSE(K440,"mười","hai","ba","bốn","năm","sáu","bảy","tám","chín"))</f>
        <v>#REF!</v>
      </c>
      <c r="L442" s="343" t="str">
        <f>IF(L440=0,"",CHOOSE(L440,IF(K440&gt;1,"mốt","một"),"hai","ba","bốn",IF(K440=0,"năm","lăm"),"sáu","bảy","tám","chín"))</f>
        <v>#REF!</v>
      </c>
      <c r="M442" s="342" t="str">
        <f>IF(M440=0,"",CHOOSE(M440,"một","hai","ba","bốn","năm","sáu","bảy","tám","chín"))</f>
        <v>#REF!</v>
      </c>
      <c r="N442" s="342" t="str">
        <f>IF(N440=0,IF(AND(M440&lt;&gt;0,O440&lt;&gt;0),"lẻ",""),CHOOSE(N440,"mười","hai","ba","bốn","năm","sáu","bảy","tám","chín"))</f>
        <v>#REF!</v>
      </c>
      <c r="O442" s="342" t="str">
        <f>IF(O440=0,"",CHOOSE(O440,IF(N440&gt;1,"mốt","một"),"hai","ba","bốn",IF(N440=0,"năm","lăm"),"sáu","bảy","tám","chín"))</f>
        <v>#REF!</v>
      </c>
      <c r="P442" s="337"/>
      <c r="Q442" s="310"/>
      <c r="R442" s="310"/>
      <c r="S442" s="310"/>
      <c r="T442" s="310"/>
      <c r="U442" s="310"/>
      <c r="V442" s="310"/>
      <c r="W442" s="310"/>
      <c r="X442" s="310"/>
      <c r="Y442" s="310"/>
      <c r="Z442" s="112"/>
    </row>
    <row r="443" ht="16.5" hidden="1" customHeight="1">
      <c r="A443" s="332"/>
      <c r="B443" s="332"/>
      <c r="C443" s="338"/>
      <c r="D443" s="341" t="str">
        <f>IF(D440=0,"","trăm")</f>
        <v>#REF!</v>
      </c>
      <c r="E443" s="341" t="str">
        <f>IF(E440=0,"",IF(E440=1,"","mươi"))</f>
        <v>#REF!</v>
      </c>
      <c r="F443" s="342" t="str">
        <f>IF(AND(F440=0,F441=0),"","tỷ")</f>
        <v>#REF!</v>
      </c>
      <c r="G443" s="342" t="str">
        <f>IF(G440=0,"","trăm")</f>
        <v>#REF!</v>
      </c>
      <c r="H443" s="342" t="str">
        <f>IF(H440=0,"",IF(H440=1,"","mươi"))</f>
        <v>#REF!</v>
      </c>
      <c r="I443" s="342" t="str">
        <f>IF(AND(I440=0,I441=0),"","triệu")</f>
        <v>#REF!</v>
      </c>
      <c r="J443" s="342" t="str">
        <f>IF(J440=0,"","trăm")</f>
        <v>#REF!</v>
      </c>
      <c r="K443" s="342" t="str">
        <f>IF(K440=0,"",IF(K440=1,"","mươi"))</f>
        <v>#REF!</v>
      </c>
      <c r="L443" s="343" t="str">
        <f>IF(AND(L440=0,L441=0),"","ngàn")</f>
        <v>#REF!</v>
      </c>
      <c r="M443" s="342" t="str">
        <f>IF(M440=0,"","trăm")</f>
        <v>#REF!</v>
      </c>
      <c r="N443" s="342" t="str">
        <f>IF(N440=0,"",IF(N440=1,"","mươi"))</f>
        <v>#REF!</v>
      </c>
      <c r="O443" s="342" t="s">
        <v>502</v>
      </c>
      <c r="P443" s="337"/>
      <c r="Q443" s="310"/>
      <c r="R443" s="310"/>
      <c r="S443" s="310"/>
      <c r="T443" s="310"/>
      <c r="U443" s="310"/>
      <c r="V443" s="310"/>
      <c r="W443" s="310"/>
      <c r="X443" s="310"/>
      <c r="Y443" s="310"/>
      <c r="Z443" s="112"/>
    </row>
    <row r="444" ht="17.25" hidden="1" customHeight="1">
      <c r="A444" s="344"/>
      <c r="B444" s="22"/>
      <c r="C444" s="22"/>
      <c r="D444" s="293" t="str">
        <f>UPPER(LEFT(TRIM(IF(B439=0,"không đồng.",D442&amp;" "&amp;D443&amp;" "&amp;E442&amp;" "&amp;E443&amp;" "&amp;F442&amp;" "&amp;F443&amp;" "&amp;G442&amp;" "&amp;G443&amp;" "&amp;H442&amp;" "&amp;H443&amp;" "&amp;I442&amp;" "&amp;I443&amp;" "&amp;J442&amp;" "&amp;J443&amp;" "&amp;K442&amp;" "&amp;K443&amp;" "&amp;L442&amp;" "&amp;L443&amp;" "&amp;M442&amp;" "&amp;M443&amp;" "&amp;N442&amp;" "&amp;N443&amp;" "&amp;O442&amp;" "&amp;O443)),1))&amp;RIGHT(TRIM(IF(B439=0,"không đồng.",D442&amp;" "&amp;D443&amp;" "&amp;E442&amp;" "&amp;E443&amp;" "&amp;F442&amp;" "&amp;F443&amp;" "&amp;G442&amp;" "&amp;G443&amp;" "&amp;H442&amp;" "&amp;H443&amp;" "&amp;I442&amp;" "&amp;I443&amp;" "&amp;J442&amp;" "&amp;J443&amp;" "&amp;K442&amp;" "&amp;K443&amp;" "&amp;L442&amp;" "&amp;L443&amp;" "&amp;M442&amp;" "&amp;M443&amp;" "&amp;N442&amp;" "&amp;N443&amp;" "&amp;O442&amp;" "&amp;O443)),LEN(TRIM(IF(B439=0,"không đồng.",D442&amp;" "&amp;D443&amp;" "&amp;E442&amp;" "&amp;E443&amp;" "&amp;F442&amp;" "&amp;F443&amp;" "&amp;G442&amp;" "&amp;G443&amp;" "&amp;H442&amp;" "&amp;H443&amp;" "&amp;I442&amp;" "&amp;I443&amp;" "&amp;J442&amp;" "&amp;J443&amp;" "&amp;K442&amp;" "&amp;K443&amp;" "&amp;L442&amp;" "&amp;L443&amp;" "&amp;M442&amp;" "&amp;M443&amp;" "&amp;N442&amp;" "&amp;N443&amp;" "&amp;O442&amp;" "&amp;O443)))-1)</f>
        <v>#REF!</v>
      </c>
      <c r="E444" s="293"/>
      <c r="F444" s="337"/>
      <c r="G444" s="337"/>
      <c r="H444" s="337"/>
      <c r="I444" s="337"/>
      <c r="J444" s="337"/>
      <c r="K444" s="337"/>
      <c r="L444" s="337"/>
      <c r="M444" s="340"/>
      <c r="N444" s="337"/>
      <c r="O444" s="337"/>
      <c r="P444" s="337"/>
      <c r="Q444" s="310"/>
      <c r="R444" s="310"/>
      <c r="S444" s="310"/>
      <c r="T444" s="310"/>
      <c r="U444" s="310"/>
      <c r="V444" s="310"/>
      <c r="W444" s="310"/>
      <c r="X444" s="310"/>
      <c r="Y444" s="310"/>
      <c r="Z444" s="112"/>
    </row>
    <row r="445" ht="15.75" hidden="1" customHeight="1">
      <c r="A445" s="112"/>
      <c r="B445" s="112"/>
      <c r="C445" s="112"/>
      <c r="D445" s="112"/>
      <c r="E445" s="112"/>
      <c r="F445" s="310"/>
      <c r="G445" s="310"/>
      <c r="H445" s="310"/>
      <c r="I445" s="310"/>
      <c r="J445" s="310"/>
      <c r="K445" s="310"/>
      <c r="L445" s="310"/>
      <c r="M445" s="310"/>
      <c r="N445" s="310"/>
      <c r="O445" s="310"/>
      <c r="P445" s="310"/>
      <c r="Q445" s="310"/>
      <c r="R445" s="310"/>
      <c r="S445" s="310"/>
      <c r="T445" s="310"/>
      <c r="U445" s="310"/>
      <c r="V445" s="310"/>
      <c r="W445" s="310"/>
      <c r="X445" s="310"/>
      <c r="Y445" s="310"/>
      <c r="Z445" s="112"/>
    </row>
    <row r="446" ht="15.75" hidden="1" customHeight="1">
      <c r="A446" s="125"/>
      <c r="B446" s="125"/>
      <c r="C446" s="125"/>
      <c r="D446" s="125"/>
      <c r="E446" s="125"/>
      <c r="F446" s="337"/>
      <c r="G446" s="337"/>
      <c r="H446" s="337"/>
      <c r="I446" s="337"/>
      <c r="J446" s="337"/>
      <c r="K446" s="337"/>
      <c r="L446" s="337"/>
      <c r="M446" s="337"/>
      <c r="N446" s="337"/>
      <c r="O446" s="337"/>
      <c r="P446" s="337"/>
      <c r="Q446" s="310"/>
      <c r="R446" s="310"/>
      <c r="S446" s="310"/>
      <c r="T446" s="310"/>
      <c r="U446" s="310"/>
      <c r="V446" s="310"/>
      <c r="W446" s="310"/>
      <c r="X446" s="310"/>
      <c r="Y446" s="310"/>
      <c r="Z446" s="112"/>
    </row>
    <row r="447" ht="15.75" hidden="1" customHeight="1">
      <c r="A447" s="125"/>
      <c r="B447" s="125"/>
      <c r="C447" s="125"/>
      <c r="D447" s="125"/>
      <c r="E447" s="125"/>
      <c r="F447" s="337"/>
      <c r="G447" s="337"/>
      <c r="H447" s="337"/>
      <c r="I447" s="337"/>
      <c r="J447" s="337"/>
      <c r="K447" s="337"/>
      <c r="L447" s="337"/>
      <c r="M447" s="337"/>
      <c r="N447" s="337"/>
      <c r="O447" s="337"/>
      <c r="P447" s="337"/>
      <c r="Q447" s="310"/>
      <c r="R447" s="310"/>
      <c r="S447" s="310"/>
      <c r="T447" s="310"/>
      <c r="U447" s="310"/>
      <c r="V447" s="310"/>
      <c r="W447" s="310"/>
      <c r="X447" s="310"/>
      <c r="Y447" s="310"/>
      <c r="Z447" s="112"/>
    </row>
    <row r="448" ht="15.75" customHeight="1">
      <c r="A448" s="310"/>
      <c r="B448" s="310"/>
      <c r="C448" s="310"/>
      <c r="D448" s="310"/>
      <c r="E448" s="310"/>
      <c r="F448" s="310"/>
      <c r="G448" s="310"/>
      <c r="H448" s="310"/>
      <c r="I448" s="310"/>
      <c r="J448" s="310"/>
      <c r="K448" s="310"/>
      <c r="L448" s="310"/>
      <c r="M448" s="310"/>
      <c r="N448" s="310"/>
      <c r="O448" s="310"/>
      <c r="P448" s="310"/>
      <c r="Q448" s="310"/>
      <c r="R448" s="310"/>
      <c r="S448" s="310"/>
      <c r="T448" s="310"/>
      <c r="U448" s="310"/>
      <c r="V448" s="310"/>
      <c r="W448" s="310"/>
      <c r="X448" s="310"/>
      <c r="Y448" s="310"/>
      <c r="Z448" s="310"/>
    </row>
    <row r="449" ht="15.75" customHeight="1">
      <c r="A449" s="310"/>
      <c r="B449" s="310"/>
      <c r="C449" s="310"/>
      <c r="D449" s="310"/>
      <c r="E449" s="310"/>
      <c r="F449" s="310"/>
      <c r="G449" s="310"/>
      <c r="H449" s="310"/>
      <c r="I449" s="310"/>
      <c r="J449" s="310"/>
      <c r="K449" s="310"/>
      <c r="L449" s="310"/>
      <c r="M449" s="310"/>
      <c r="N449" s="310"/>
      <c r="O449" s="310"/>
      <c r="P449" s="310"/>
      <c r="Q449" s="310"/>
      <c r="R449" s="310"/>
      <c r="S449" s="310"/>
      <c r="T449" s="310"/>
      <c r="U449" s="310"/>
      <c r="V449" s="310"/>
      <c r="W449" s="310"/>
      <c r="X449" s="310"/>
      <c r="Y449" s="310"/>
      <c r="Z449" s="310"/>
    </row>
    <row r="450" ht="15.75" customHeight="1">
      <c r="A450" s="310"/>
      <c r="B450" s="310"/>
      <c r="C450" s="310"/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10"/>
      <c r="O450" s="310"/>
      <c r="P450" s="310"/>
      <c r="Q450" s="310"/>
      <c r="R450" s="310"/>
      <c r="S450" s="310"/>
      <c r="T450" s="310"/>
      <c r="U450" s="310"/>
      <c r="V450" s="310"/>
      <c r="W450" s="310"/>
      <c r="X450" s="310"/>
      <c r="Y450" s="310"/>
      <c r="Z450" s="310"/>
    </row>
    <row r="451" ht="15.75" customHeight="1">
      <c r="A451" s="310"/>
      <c r="B451" s="310"/>
      <c r="C451" s="310"/>
      <c r="D451" s="310"/>
      <c r="E451" s="310"/>
      <c r="F451" s="310"/>
      <c r="G451" s="310"/>
      <c r="H451" s="310"/>
      <c r="I451" s="310"/>
      <c r="J451" s="310"/>
      <c r="K451" s="310"/>
      <c r="L451" s="310"/>
      <c r="M451" s="310"/>
      <c r="N451" s="310"/>
      <c r="O451" s="310"/>
      <c r="P451" s="310"/>
      <c r="Q451" s="310"/>
      <c r="R451" s="310"/>
      <c r="S451" s="310"/>
      <c r="T451" s="310"/>
      <c r="U451" s="310"/>
      <c r="V451" s="310"/>
      <c r="W451" s="310"/>
      <c r="X451" s="310"/>
      <c r="Y451" s="310"/>
      <c r="Z451" s="310"/>
    </row>
    <row r="452" ht="15.75" customHeight="1">
      <c r="A452" s="310"/>
      <c r="B452" s="310"/>
      <c r="C452" s="310"/>
      <c r="D452" s="310"/>
      <c r="E452" s="310"/>
      <c r="F452" s="310"/>
      <c r="G452" s="310"/>
      <c r="H452" s="310"/>
      <c r="I452" s="310"/>
      <c r="J452" s="310"/>
      <c r="K452" s="310"/>
      <c r="L452" s="310"/>
      <c r="M452" s="310"/>
      <c r="N452" s="310"/>
      <c r="O452" s="310"/>
      <c r="P452" s="310"/>
      <c r="Q452" s="310"/>
      <c r="R452" s="310"/>
      <c r="S452" s="310"/>
      <c r="T452" s="310"/>
      <c r="U452" s="310"/>
      <c r="V452" s="310"/>
      <c r="W452" s="310"/>
      <c r="X452" s="310"/>
      <c r="Y452" s="310"/>
      <c r="Z452" s="310"/>
    </row>
    <row r="453" ht="15.75" customHeight="1">
      <c r="A453" s="310"/>
      <c r="B453" s="310"/>
      <c r="C453" s="310"/>
      <c r="D453" s="310"/>
      <c r="E453" s="310"/>
      <c r="F453" s="310"/>
      <c r="G453" s="310"/>
      <c r="H453" s="310"/>
      <c r="I453" s="310"/>
      <c r="J453" s="310"/>
      <c r="K453" s="310"/>
      <c r="L453" s="310"/>
      <c r="M453" s="310"/>
      <c r="N453" s="310"/>
      <c r="O453" s="310"/>
      <c r="P453" s="310"/>
      <c r="Q453" s="310"/>
      <c r="R453" s="310"/>
      <c r="S453" s="310"/>
      <c r="T453" s="310"/>
      <c r="U453" s="310"/>
      <c r="V453" s="310"/>
      <c r="W453" s="310"/>
      <c r="X453" s="310"/>
      <c r="Y453" s="310"/>
      <c r="Z453" s="310"/>
    </row>
    <row r="454" ht="15.75" customHeight="1">
      <c r="A454" s="310"/>
      <c r="B454" s="310"/>
      <c r="C454" s="310"/>
      <c r="D454" s="310"/>
      <c r="E454" s="310"/>
      <c r="F454" s="310"/>
      <c r="G454" s="310"/>
      <c r="H454" s="310"/>
      <c r="I454" s="310"/>
      <c r="J454" s="310"/>
      <c r="K454" s="310"/>
      <c r="L454" s="310"/>
      <c r="M454" s="310"/>
      <c r="N454" s="310"/>
      <c r="O454" s="310"/>
      <c r="P454" s="310"/>
      <c r="Q454" s="310"/>
      <c r="R454" s="310"/>
      <c r="S454" s="310"/>
      <c r="T454" s="310"/>
      <c r="U454" s="310"/>
      <c r="V454" s="310"/>
      <c r="W454" s="310"/>
      <c r="X454" s="310"/>
      <c r="Y454" s="310"/>
      <c r="Z454" s="310"/>
    </row>
    <row r="455" ht="15.75" customHeight="1">
      <c r="A455" s="310"/>
      <c r="B455" s="310"/>
      <c r="C455" s="310"/>
      <c r="D455" s="310"/>
      <c r="E455" s="310"/>
      <c r="F455" s="310"/>
      <c r="G455" s="310"/>
      <c r="H455" s="310"/>
      <c r="I455" s="310"/>
      <c r="J455" s="310"/>
      <c r="K455" s="310"/>
      <c r="L455" s="310"/>
      <c r="M455" s="310"/>
      <c r="N455" s="310"/>
      <c r="O455" s="310"/>
      <c r="P455" s="310"/>
      <c r="Q455" s="310"/>
      <c r="R455" s="310"/>
      <c r="S455" s="310"/>
      <c r="T455" s="310"/>
      <c r="U455" s="310"/>
      <c r="V455" s="310"/>
      <c r="W455" s="310"/>
      <c r="X455" s="310"/>
      <c r="Y455" s="310"/>
      <c r="Z455" s="310"/>
    </row>
    <row r="456" ht="15.75" customHeight="1">
      <c r="A456" s="310"/>
      <c r="B456" s="310"/>
      <c r="C456" s="310"/>
      <c r="D456" s="310"/>
      <c r="E456" s="310"/>
      <c r="F456" s="310"/>
      <c r="G456" s="310"/>
      <c r="H456" s="310"/>
      <c r="I456" s="310"/>
      <c r="J456" s="310"/>
      <c r="K456" s="310"/>
      <c r="L456" s="310"/>
      <c r="M456" s="310"/>
      <c r="N456" s="310"/>
      <c r="O456" s="310"/>
      <c r="P456" s="310"/>
      <c r="Q456" s="310"/>
      <c r="R456" s="310"/>
      <c r="S456" s="310"/>
      <c r="T456" s="310"/>
      <c r="U456" s="310"/>
      <c r="V456" s="310"/>
      <c r="W456" s="310"/>
      <c r="X456" s="310"/>
      <c r="Y456" s="310"/>
      <c r="Z456" s="310"/>
    </row>
    <row r="457" ht="15.75" customHeight="1">
      <c r="A457" s="310"/>
      <c r="B457" s="310"/>
      <c r="C457" s="310"/>
      <c r="D457" s="310"/>
      <c r="E457" s="310"/>
      <c r="F457" s="310"/>
      <c r="G457" s="310"/>
      <c r="H457" s="310"/>
      <c r="I457" s="310"/>
      <c r="J457" s="310"/>
      <c r="K457" s="310"/>
      <c r="L457" s="310"/>
      <c r="M457" s="310"/>
      <c r="N457" s="310"/>
      <c r="O457" s="310"/>
      <c r="P457" s="310"/>
      <c r="Q457" s="310"/>
      <c r="R457" s="310"/>
      <c r="S457" s="310"/>
      <c r="T457" s="310"/>
      <c r="U457" s="310"/>
      <c r="V457" s="310"/>
      <c r="W457" s="310"/>
      <c r="X457" s="310"/>
      <c r="Y457" s="310"/>
      <c r="Z457" s="310"/>
    </row>
    <row r="458" ht="15.75" customHeight="1">
      <c r="A458" s="310"/>
      <c r="B458" s="310"/>
      <c r="C458" s="310"/>
      <c r="D458" s="310"/>
      <c r="E458" s="310"/>
      <c r="F458" s="310"/>
      <c r="G458" s="310"/>
      <c r="H458" s="310"/>
      <c r="I458" s="310"/>
      <c r="J458" s="310"/>
      <c r="K458" s="310"/>
      <c r="L458" s="310"/>
      <c r="M458" s="310"/>
      <c r="N458" s="310"/>
      <c r="O458" s="310"/>
      <c r="P458" s="310"/>
      <c r="Q458" s="310"/>
      <c r="R458" s="310"/>
      <c r="S458" s="310"/>
      <c r="T458" s="310"/>
      <c r="U458" s="310"/>
      <c r="V458" s="310"/>
      <c r="W458" s="310"/>
      <c r="X458" s="310"/>
      <c r="Y458" s="310"/>
      <c r="Z458" s="310"/>
    </row>
    <row r="459" ht="15.75" customHeight="1">
      <c r="A459" s="310"/>
      <c r="B459" s="310"/>
      <c r="C459" s="310"/>
      <c r="D459" s="310"/>
      <c r="E459" s="310"/>
      <c r="F459" s="310"/>
      <c r="G459" s="310"/>
      <c r="H459" s="310"/>
      <c r="I459" s="310"/>
      <c r="J459" s="310"/>
      <c r="K459" s="310"/>
      <c r="L459" s="310"/>
      <c r="M459" s="310"/>
      <c r="N459" s="310"/>
      <c r="O459" s="310"/>
      <c r="P459" s="310"/>
      <c r="Q459" s="310"/>
      <c r="R459" s="310"/>
      <c r="S459" s="310"/>
      <c r="T459" s="310"/>
      <c r="U459" s="310"/>
      <c r="V459" s="310"/>
      <c r="W459" s="310"/>
      <c r="X459" s="310"/>
      <c r="Y459" s="310"/>
      <c r="Z459" s="310"/>
    </row>
    <row r="460" ht="15.75" customHeight="1">
      <c r="A460" s="310"/>
      <c r="B460" s="310"/>
      <c r="C460" s="310"/>
      <c r="D460" s="310"/>
      <c r="E460" s="310"/>
      <c r="F460" s="310"/>
      <c r="G460" s="310"/>
      <c r="H460" s="310"/>
      <c r="I460" s="310"/>
      <c r="J460" s="310"/>
      <c r="K460" s="310"/>
      <c r="L460" s="310"/>
      <c r="M460" s="310"/>
      <c r="N460" s="310"/>
      <c r="O460" s="310"/>
      <c r="P460" s="310"/>
      <c r="Q460" s="310"/>
      <c r="R460" s="310"/>
      <c r="S460" s="310"/>
      <c r="T460" s="310"/>
      <c r="U460" s="310"/>
      <c r="V460" s="310"/>
      <c r="W460" s="310"/>
      <c r="X460" s="310"/>
      <c r="Y460" s="310"/>
      <c r="Z460" s="310"/>
    </row>
    <row r="461" ht="15.75" customHeight="1">
      <c r="A461" s="310"/>
      <c r="B461" s="310"/>
      <c r="C461" s="310"/>
      <c r="D461" s="310"/>
      <c r="E461" s="310"/>
      <c r="F461" s="310"/>
      <c r="G461" s="310"/>
      <c r="H461" s="310"/>
      <c r="I461" s="310"/>
      <c r="J461" s="310"/>
      <c r="K461" s="310"/>
      <c r="L461" s="310"/>
      <c r="M461" s="310"/>
      <c r="N461" s="310"/>
      <c r="O461" s="310"/>
      <c r="P461" s="310"/>
      <c r="Q461" s="310"/>
      <c r="R461" s="310"/>
      <c r="S461" s="310"/>
      <c r="T461" s="310"/>
      <c r="U461" s="310"/>
      <c r="V461" s="310"/>
      <c r="W461" s="310"/>
      <c r="X461" s="310"/>
      <c r="Y461" s="310"/>
      <c r="Z461" s="310"/>
    </row>
    <row r="462" ht="15.75" customHeight="1">
      <c r="A462" s="310"/>
      <c r="B462" s="310"/>
      <c r="C462" s="310"/>
      <c r="D462" s="310"/>
      <c r="E462" s="310"/>
      <c r="F462" s="310"/>
      <c r="G462" s="310"/>
      <c r="H462" s="310"/>
      <c r="I462" s="310"/>
      <c r="J462" s="310"/>
      <c r="K462" s="310"/>
      <c r="L462" s="310"/>
      <c r="M462" s="310"/>
      <c r="N462" s="310"/>
      <c r="O462" s="310"/>
      <c r="P462" s="310"/>
      <c r="Q462" s="310"/>
      <c r="R462" s="310"/>
      <c r="S462" s="310"/>
      <c r="T462" s="310"/>
      <c r="U462" s="310"/>
      <c r="V462" s="310"/>
      <c r="W462" s="310"/>
      <c r="X462" s="310"/>
      <c r="Y462" s="310"/>
      <c r="Z462" s="310"/>
    </row>
    <row r="463" ht="15.75" customHeight="1">
      <c r="A463" s="310"/>
      <c r="B463" s="310"/>
      <c r="C463" s="310"/>
      <c r="D463" s="310"/>
      <c r="E463" s="310"/>
      <c r="F463" s="310"/>
      <c r="G463" s="310"/>
      <c r="H463" s="310"/>
      <c r="I463" s="310"/>
      <c r="J463" s="310"/>
      <c r="K463" s="310"/>
      <c r="L463" s="310"/>
      <c r="M463" s="310"/>
      <c r="N463" s="310"/>
      <c r="O463" s="310"/>
      <c r="P463" s="310"/>
      <c r="Q463" s="310"/>
      <c r="R463" s="310"/>
      <c r="S463" s="310"/>
      <c r="T463" s="310"/>
      <c r="U463" s="310"/>
      <c r="V463" s="310"/>
      <c r="W463" s="310"/>
      <c r="X463" s="310"/>
      <c r="Y463" s="310"/>
      <c r="Z463" s="310"/>
    </row>
    <row r="464" ht="15.75" customHeight="1">
      <c r="A464" s="310"/>
      <c r="B464" s="310"/>
      <c r="C464" s="310"/>
      <c r="D464" s="310"/>
      <c r="E464" s="310"/>
      <c r="F464" s="310"/>
      <c r="G464" s="310"/>
      <c r="H464" s="310"/>
      <c r="I464" s="310"/>
      <c r="J464" s="310"/>
      <c r="K464" s="310"/>
      <c r="L464" s="310"/>
      <c r="M464" s="310"/>
      <c r="N464" s="310"/>
      <c r="O464" s="310"/>
      <c r="P464" s="310"/>
      <c r="Q464" s="310"/>
      <c r="R464" s="310"/>
      <c r="S464" s="310"/>
      <c r="T464" s="310"/>
      <c r="U464" s="310"/>
      <c r="V464" s="310"/>
      <c r="W464" s="310"/>
      <c r="X464" s="310"/>
      <c r="Y464" s="310"/>
      <c r="Z464" s="310"/>
    </row>
    <row r="465" ht="15.75" customHeight="1">
      <c r="A465" s="310"/>
      <c r="B465" s="310"/>
      <c r="C465" s="310"/>
      <c r="D465" s="310"/>
      <c r="E465" s="310"/>
      <c r="F465" s="310"/>
      <c r="G465" s="310"/>
      <c r="H465" s="310"/>
      <c r="I465" s="310"/>
      <c r="J465" s="310"/>
      <c r="K465" s="310"/>
      <c r="L465" s="310"/>
      <c r="M465" s="310"/>
      <c r="N465" s="310"/>
      <c r="O465" s="310"/>
      <c r="P465" s="310"/>
      <c r="Q465" s="310"/>
      <c r="R465" s="310"/>
      <c r="S465" s="310"/>
      <c r="T465" s="310"/>
      <c r="U465" s="310"/>
      <c r="V465" s="310"/>
      <c r="W465" s="310"/>
      <c r="X465" s="310"/>
      <c r="Y465" s="310"/>
      <c r="Z465" s="310"/>
    </row>
    <row r="466" ht="15.75" customHeight="1">
      <c r="A466" s="310"/>
      <c r="B466" s="310"/>
      <c r="C466" s="310"/>
      <c r="D466" s="310"/>
      <c r="E466" s="310"/>
      <c r="F466" s="310"/>
      <c r="G466" s="310"/>
      <c r="H466" s="310"/>
      <c r="I466" s="310"/>
      <c r="J466" s="310"/>
      <c r="K466" s="310"/>
      <c r="L466" s="310"/>
      <c r="M466" s="310"/>
      <c r="N466" s="310"/>
      <c r="O466" s="310"/>
      <c r="P466" s="310"/>
      <c r="Q466" s="310"/>
      <c r="R466" s="310"/>
      <c r="S466" s="310"/>
      <c r="T466" s="310"/>
      <c r="U466" s="310"/>
      <c r="V466" s="310"/>
      <c r="W466" s="310"/>
      <c r="X466" s="310"/>
      <c r="Y466" s="310"/>
      <c r="Z466" s="310"/>
    </row>
    <row r="467" ht="15.75" customHeight="1">
      <c r="A467" s="310"/>
      <c r="B467" s="310"/>
      <c r="C467" s="310"/>
      <c r="D467" s="310"/>
      <c r="E467" s="310"/>
      <c r="F467" s="310"/>
      <c r="G467" s="310"/>
      <c r="H467" s="310"/>
      <c r="I467" s="310"/>
      <c r="J467" s="310"/>
      <c r="K467" s="310"/>
      <c r="L467" s="310"/>
      <c r="M467" s="310"/>
      <c r="N467" s="310"/>
      <c r="O467" s="310"/>
      <c r="P467" s="310"/>
      <c r="Q467" s="310"/>
      <c r="R467" s="310"/>
      <c r="S467" s="310"/>
      <c r="T467" s="310"/>
      <c r="U467" s="310"/>
      <c r="V467" s="310"/>
      <c r="W467" s="310"/>
      <c r="X467" s="310"/>
      <c r="Y467" s="310"/>
      <c r="Z467" s="310"/>
    </row>
    <row r="468" ht="15.75" customHeight="1">
      <c r="A468" s="310"/>
      <c r="B468" s="310"/>
      <c r="C468" s="310"/>
      <c r="D468" s="310"/>
      <c r="E468" s="310"/>
      <c r="F468" s="310"/>
      <c r="G468" s="310"/>
      <c r="H468" s="310"/>
      <c r="I468" s="310"/>
      <c r="J468" s="310"/>
      <c r="K468" s="310"/>
      <c r="L468" s="310"/>
      <c r="M468" s="310"/>
      <c r="N468" s="310"/>
      <c r="O468" s="310"/>
      <c r="P468" s="310"/>
      <c r="Q468" s="310"/>
      <c r="R468" s="310"/>
      <c r="S468" s="310"/>
      <c r="T468" s="310"/>
      <c r="U468" s="310"/>
      <c r="V468" s="310"/>
      <c r="W468" s="310"/>
      <c r="X468" s="310"/>
      <c r="Y468" s="310"/>
      <c r="Z468" s="310"/>
    </row>
    <row r="469" ht="15.75" customHeight="1">
      <c r="A469" s="310"/>
      <c r="B469" s="310"/>
      <c r="C469" s="310"/>
      <c r="D469" s="310"/>
      <c r="E469" s="310"/>
      <c r="F469" s="310"/>
      <c r="G469" s="310"/>
      <c r="H469" s="310"/>
      <c r="I469" s="310"/>
      <c r="J469" s="310"/>
      <c r="K469" s="310"/>
      <c r="L469" s="310"/>
      <c r="M469" s="310"/>
      <c r="N469" s="310"/>
      <c r="O469" s="310"/>
      <c r="P469" s="310"/>
      <c r="Q469" s="310"/>
      <c r="R469" s="310"/>
      <c r="S469" s="310"/>
      <c r="T469" s="310"/>
      <c r="U469" s="310"/>
      <c r="V469" s="310"/>
      <c r="W469" s="310"/>
      <c r="X469" s="310"/>
      <c r="Y469" s="310"/>
      <c r="Z469" s="310"/>
    </row>
    <row r="470" ht="15.75" customHeight="1">
      <c r="A470" s="310"/>
      <c r="B470" s="310"/>
      <c r="C470" s="310"/>
      <c r="D470" s="310"/>
      <c r="E470" s="310"/>
      <c r="F470" s="310"/>
      <c r="G470" s="310"/>
      <c r="H470" s="310"/>
      <c r="I470" s="310"/>
      <c r="J470" s="310"/>
      <c r="K470" s="310"/>
      <c r="L470" s="310"/>
      <c r="M470" s="310"/>
      <c r="N470" s="310"/>
      <c r="O470" s="310"/>
      <c r="P470" s="310"/>
      <c r="Q470" s="310"/>
      <c r="R470" s="310"/>
      <c r="S470" s="310"/>
      <c r="T470" s="310"/>
      <c r="U470" s="310"/>
      <c r="V470" s="310"/>
      <c r="W470" s="310"/>
      <c r="X470" s="310"/>
      <c r="Y470" s="310"/>
      <c r="Z470" s="310"/>
    </row>
    <row r="471" ht="15.75" customHeight="1">
      <c r="A471" s="310"/>
      <c r="B471" s="310"/>
      <c r="C471" s="310"/>
      <c r="D471" s="310"/>
      <c r="E471" s="310"/>
      <c r="F471" s="310"/>
      <c r="G471" s="310"/>
      <c r="H471" s="310"/>
      <c r="I471" s="310"/>
      <c r="J471" s="310"/>
      <c r="K471" s="310"/>
      <c r="L471" s="310"/>
      <c r="M471" s="310"/>
      <c r="N471" s="310"/>
      <c r="O471" s="310"/>
      <c r="P471" s="310"/>
      <c r="Q471" s="310"/>
      <c r="R471" s="310"/>
      <c r="S471" s="310"/>
      <c r="T471" s="310"/>
      <c r="U471" s="310"/>
      <c r="V471" s="310"/>
      <c r="W471" s="310"/>
      <c r="X471" s="310"/>
      <c r="Y471" s="310"/>
      <c r="Z471" s="310"/>
    </row>
    <row r="472" ht="15.75" customHeight="1">
      <c r="A472" s="310"/>
      <c r="B472" s="310"/>
      <c r="C472" s="310"/>
      <c r="D472" s="310"/>
      <c r="E472" s="310"/>
      <c r="F472" s="310"/>
      <c r="G472" s="310"/>
      <c r="H472" s="310"/>
      <c r="I472" s="310"/>
      <c r="J472" s="310"/>
      <c r="K472" s="310"/>
      <c r="L472" s="310"/>
      <c r="M472" s="310"/>
      <c r="N472" s="310"/>
      <c r="O472" s="310"/>
      <c r="P472" s="310"/>
      <c r="Q472" s="310"/>
      <c r="R472" s="310"/>
      <c r="S472" s="310"/>
      <c r="T472" s="310"/>
      <c r="U472" s="310"/>
      <c r="V472" s="310"/>
      <c r="W472" s="310"/>
      <c r="X472" s="310"/>
      <c r="Y472" s="310"/>
      <c r="Z472" s="310"/>
    </row>
    <row r="473" ht="15.75" customHeight="1">
      <c r="A473" s="310"/>
      <c r="B473" s="310"/>
      <c r="C473" s="310"/>
      <c r="D473" s="310"/>
      <c r="E473" s="310"/>
      <c r="F473" s="310"/>
      <c r="G473" s="310"/>
      <c r="H473" s="310"/>
      <c r="I473" s="310"/>
      <c r="J473" s="310"/>
      <c r="K473" s="310"/>
      <c r="L473" s="310"/>
      <c r="M473" s="310"/>
      <c r="N473" s="310"/>
      <c r="O473" s="310"/>
      <c r="P473" s="310"/>
      <c r="Q473" s="310"/>
      <c r="R473" s="310"/>
      <c r="S473" s="310"/>
      <c r="T473" s="310"/>
      <c r="U473" s="310"/>
      <c r="V473" s="310"/>
      <c r="W473" s="310"/>
      <c r="X473" s="310"/>
      <c r="Y473" s="310"/>
      <c r="Z473" s="310"/>
    </row>
    <row r="474" ht="15.75" customHeight="1">
      <c r="A474" s="310"/>
      <c r="B474" s="310"/>
      <c r="C474" s="310"/>
      <c r="D474" s="310"/>
      <c r="E474" s="310"/>
      <c r="F474" s="310"/>
      <c r="G474" s="310"/>
      <c r="H474" s="310"/>
      <c r="I474" s="310"/>
      <c r="J474" s="310"/>
      <c r="K474" s="310"/>
      <c r="L474" s="310"/>
      <c r="M474" s="310"/>
      <c r="N474" s="310"/>
      <c r="O474" s="310"/>
      <c r="P474" s="310"/>
      <c r="Q474" s="310"/>
      <c r="R474" s="310"/>
      <c r="S474" s="310"/>
      <c r="T474" s="310"/>
      <c r="U474" s="310"/>
      <c r="V474" s="310"/>
      <c r="W474" s="310"/>
      <c r="X474" s="310"/>
      <c r="Y474" s="310"/>
      <c r="Z474" s="310"/>
    </row>
    <row r="475" ht="15.75" customHeight="1">
      <c r="A475" s="310"/>
      <c r="B475" s="310"/>
      <c r="C475" s="310"/>
      <c r="D475" s="310"/>
      <c r="E475" s="310"/>
      <c r="F475" s="310"/>
      <c r="G475" s="310"/>
      <c r="H475" s="310"/>
      <c r="I475" s="310"/>
      <c r="J475" s="310"/>
      <c r="K475" s="310"/>
      <c r="L475" s="310"/>
      <c r="M475" s="310"/>
      <c r="N475" s="310"/>
      <c r="O475" s="310"/>
      <c r="P475" s="310"/>
      <c r="Q475" s="310"/>
      <c r="R475" s="310"/>
      <c r="S475" s="310"/>
      <c r="T475" s="310"/>
      <c r="U475" s="310"/>
      <c r="V475" s="310"/>
      <c r="W475" s="310"/>
      <c r="X475" s="310"/>
      <c r="Y475" s="310"/>
      <c r="Z475" s="310"/>
    </row>
    <row r="476" ht="15.75" customHeight="1">
      <c r="A476" s="310"/>
      <c r="B476" s="310"/>
      <c r="C476" s="310"/>
      <c r="D476" s="310"/>
      <c r="E476" s="310"/>
      <c r="F476" s="310"/>
      <c r="G476" s="310"/>
      <c r="H476" s="310"/>
      <c r="I476" s="310"/>
      <c r="J476" s="310"/>
      <c r="K476" s="310"/>
      <c r="L476" s="310"/>
      <c r="M476" s="310"/>
      <c r="N476" s="310"/>
      <c r="O476" s="310"/>
      <c r="P476" s="310"/>
      <c r="Q476" s="310"/>
      <c r="R476" s="310"/>
      <c r="S476" s="310"/>
      <c r="T476" s="310"/>
      <c r="U476" s="310"/>
      <c r="V476" s="310"/>
      <c r="W476" s="310"/>
      <c r="X476" s="310"/>
      <c r="Y476" s="310"/>
      <c r="Z476" s="310"/>
    </row>
    <row r="477" ht="15.75" customHeight="1">
      <c r="A477" s="310"/>
      <c r="B477" s="310"/>
      <c r="C477" s="310"/>
      <c r="D477" s="310"/>
      <c r="E477" s="310"/>
      <c r="F477" s="310"/>
      <c r="G477" s="310"/>
      <c r="H477" s="310"/>
      <c r="I477" s="310"/>
      <c r="J477" s="310"/>
      <c r="K477" s="310"/>
      <c r="L477" s="310"/>
      <c r="M477" s="310"/>
      <c r="N477" s="310"/>
      <c r="O477" s="310"/>
      <c r="P477" s="310"/>
      <c r="Q477" s="310"/>
      <c r="R477" s="310"/>
      <c r="S477" s="310"/>
      <c r="T477" s="310"/>
      <c r="U477" s="310"/>
      <c r="V477" s="310"/>
      <c r="W477" s="310"/>
      <c r="X477" s="310"/>
      <c r="Y477" s="310"/>
      <c r="Z477" s="310"/>
    </row>
    <row r="478" ht="15.75" customHeight="1">
      <c r="A478" s="310"/>
      <c r="B478" s="310"/>
      <c r="C478" s="310"/>
      <c r="D478" s="310"/>
      <c r="E478" s="310"/>
      <c r="F478" s="310"/>
      <c r="G478" s="310"/>
      <c r="H478" s="310"/>
      <c r="I478" s="310"/>
      <c r="J478" s="310"/>
      <c r="K478" s="310"/>
      <c r="L478" s="310"/>
      <c r="M478" s="310"/>
      <c r="N478" s="310"/>
      <c r="O478" s="310"/>
      <c r="P478" s="310"/>
      <c r="Q478" s="310"/>
      <c r="R478" s="310"/>
      <c r="S478" s="310"/>
      <c r="T478" s="310"/>
      <c r="U478" s="310"/>
      <c r="V478" s="310"/>
      <c r="W478" s="310"/>
      <c r="X478" s="310"/>
      <c r="Y478" s="310"/>
      <c r="Z478" s="310"/>
    </row>
    <row r="479" ht="15.75" customHeight="1">
      <c r="A479" s="310"/>
      <c r="B479" s="310"/>
      <c r="C479" s="310"/>
      <c r="D479" s="310"/>
      <c r="E479" s="310"/>
      <c r="F479" s="310"/>
      <c r="G479" s="310"/>
      <c r="H479" s="310"/>
      <c r="I479" s="310"/>
      <c r="J479" s="310"/>
      <c r="K479" s="310"/>
      <c r="L479" s="310"/>
      <c r="M479" s="310"/>
      <c r="N479" s="310"/>
      <c r="O479" s="310"/>
      <c r="P479" s="310"/>
      <c r="Q479" s="310"/>
      <c r="R479" s="310"/>
      <c r="S479" s="310"/>
      <c r="T479" s="310"/>
      <c r="U479" s="310"/>
      <c r="V479" s="310"/>
      <c r="W479" s="310"/>
      <c r="X479" s="310"/>
      <c r="Y479" s="310"/>
      <c r="Z479" s="310"/>
    </row>
    <row r="480" ht="15.75" customHeight="1">
      <c r="A480" s="310"/>
      <c r="B480" s="310"/>
      <c r="C480" s="310"/>
      <c r="D480" s="310"/>
      <c r="E480" s="310"/>
      <c r="F480" s="310"/>
      <c r="G480" s="310"/>
      <c r="H480" s="310"/>
      <c r="I480" s="310"/>
      <c r="J480" s="310"/>
      <c r="K480" s="310"/>
      <c r="L480" s="310"/>
      <c r="M480" s="310"/>
      <c r="N480" s="310"/>
      <c r="O480" s="310"/>
      <c r="P480" s="310"/>
      <c r="Q480" s="310"/>
      <c r="R480" s="310"/>
      <c r="S480" s="310"/>
      <c r="T480" s="310"/>
      <c r="U480" s="310"/>
      <c r="V480" s="310"/>
      <c r="W480" s="310"/>
      <c r="X480" s="310"/>
      <c r="Y480" s="310"/>
      <c r="Z480" s="310"/>
    </row>
    <row r="481" ht="15.75" customHeight="1">
      <c r="A481" s="310"/>
      <c r="B481" s="310"/>
      <c r="C481" s="310"/>
      <c r="D481" s="310"/>
      <c r="E481" s="310"/>
      <c r="F481" s="310"/>
      <c r="G481" s="310"/>
      <c r="H481" s="310"/>
      <c r="I481" s="310"/>
      <c r="J481" s="310"/>
      <c r="K481" s="310"/>
      <c r="L481" s="310"/>
      <c r="M481" s="310"/>
      <c r="N481" s="310"/>
      <c r="O481" s="310"/>
      <c r="P481" s="310"/>
      <c r="Q481" s="310"/>
      <c r="R481" s="310"/>
      <c r="S481" s="310"/>
      <c r="T481" s="310"/>
      <c r="U481" s="310"/>
      <c r="V481" s="310"/>
      <c r="W481" s="310"/>
      <c r="X481" s="310"/>
      <c r="Y481" s="310"/>
      <c r="Z481" s="310"/>
    </row>
    <row r="482" ht="15.75" customHeight="1">
      <c r="A482" s="310"/>
      <c r="B482" s="310"/>
      <c r="C482" s="310"/>
      <c r="D482" s="310"/>
      <c r="E482" s="310"/>
      <c r="F482" s="310"/>
      <c r="G482" s="310"/>
      <c r="H482" s="310"/>
      <c r="I482" s="310"/>
      <c r="J482" s="310"/>
      <c r="K482" s="310"/>
      <c r="L482" s="310"/>
      <c r="M482" s="310"/>
      <c r="N482" s="310"/>
      <c r="O482" s="310"/>
      <c r="P482" s="310"/>
      <c r="Q482" s="310"/>
      <c r="R482" s="310"/>
      <c r="S482" s="310"/>
      <c r="T482" s="310"/>
      <c r="U482" s="310"/>
      <c r="V482" s="310"/>
      <c r="W482" s="310"/>
      <c r="X482" s="310"/>
      <c r="Y482" s="310"/>
      <c r="Z482" s="310"/>
    </row>
    <row r="483" ht="15.75" customHeight="1">
      <c r="A483" s="310"/>
      <c r="B483" s="310"/>
      <c r="C483" s="310"/>
      <c r="D483" s="310"/>
      <c r="E483" s="310"/>
      <c r="F483" s="310"/>
      <c r="G483" s="310"/>
      <c r="H483" s="310"/>
      <c r="I483" s="310"/>
      <c r="J483" s="310"/>
      <c r="K483" s="310"/>
      <c r="L483" s="310"/>
      <c r="M483" s="310"/>
      <c r="N483" s="310"/>
      <c r="O483" s="310"/>
      <c r="P483" s="310"/>
      <c r="Q483" s="310"/>
      <c r="R483" s="310"/>
      <c r="S483" s="310"/>
      <c r="T483" s="310"/>
      <c r="U483" s="310"/>
      <c r="V483" s="310"/>
      <c r="W483" s="310"/>
      <c r="X483" s="310"/>
      <c r="Y483" s="310"/>
      <c r="Z483" s="310"/>
    </row>
    <row r="484" ht="15.75" customHeight="1">
      <c r="A484" s="310"/>
      <c r="B484" s="310"/>
      <c r="C484" s="310"/>
      <c r="D484" s="310"/>
      <c r="E484" s="310"/>
      <c r="F484" s="310"/>
      <c r="G484" s="310"/>
      <c r="H484" s="310"/>
      <c r="I484" s="310"/>
      <c r="J484" s="310"/>
      <c r="K484" s="310"/>
      <c r="L484" s="310"/>
      <c r="M484" s="310"/>
      <c r="N484" s="310"/>
      <c r="O484" s="310"/>
      <c r="P484" s="310"/>
      <c r="Q484" s="310"/>
      <c r="R484" s="310"/>
      <c r="S484" s="310"/>
      <c r="T484" s="310"/>
      <c r="U484" s="310"/>
      <c r="V484" s="310"/>
      <c r="W484" s="310"/>
      <c r="X484" s="310"/>
      <c r="Y484" s="310"/>
      <c r="Z484" s="310"/>
    </row>
    <row r="485" ht="15.75" customHeight="1">
      <c r="A485" s="310"/>
      <c r="B485" s="310"/>
      <c r="C485" s="310"/>
      <c r="D485" s="310"/>
      <c r="E485" s="310"/>
      <c r="F485" s="310"/>
      <c r="G485" s="310"/>
      <c r="H485" s="310"/>
      <c r="I485" s="310"/>
      <c r="J485" s="310"/>
      <c r="K485" s="310"/>
      <c r="L485" s="310"/>
      <c r="M485" s="310"/>
      <c r="N485" s="310"/>
      <c r="O485" s="310"/>
      <c r="P485" s="310"/>
      <c r="Q485" s="310"/>
      <c r="R485" s="310"/>
      <c r="S485" s="310"/>
      <c r="T485" s="310"/>
      <c r="U485" s="310"/>
      <c r="V485" s="310"/>
      <c r="W485" s="310"/>
      <c r="X485" s="310"/>
      <c r="Y485" s="310"/>
      <c r="Z485" s="310"/>
    </row>
    <row r="486" ht="15.75" customHeight="1">
      <c r="A486" s="310"/>
      <c r="B486" s="310"/>
      <c r="C486" s="310"/>
      <c r="D486" s="310"/>
      <c r="E486" s="310"/>
      <c r="F486" s="310"/>
      <c r="G486" s="310"/>
      <c r="H486" s="310"/>
      <c r="I486" s="310"/>
      <c r="J486" s="310"/>
      <c r="K486" s="310"/>
      <c r="L486" s="310"/>
      <c r="M486" s="310"/>
      <c r="N486" s="310"/>
      <c r="O486" s="310"/>
      <c r="P486" s="310"/>
      <c r="Q486" s="310"/>
      <c r="R486" s="310"/>
      <c r="S486" s="310"/>
      <c r="T486" s="310"/>
      <c r="U486" s="310"/>
      <c r="V486" s="310"/>
      <c r="W486" s="310"/>
      <c r="X486" s="310"/>
      <c r="Y486" s="310"/>
      <c r="Z486" s="310"/>
    </row>
    <row r="487" ht="15.75" customHeight="1">
      <c r="A487" s="310"/>
      <c r="B487" s="310"/>
      <c r="C487" s="310"/>
      <c r="D487" s="310"/>
      <c r="E487" s="310"/>
      <c r="F487" s="310"/>
      <c r="G487" s="310"/>
      <c r="H487" s="310"/>
      <c r="I487" s="310"/>
      <c r="J487" s="310"/>
      <c r="K487" s="310"/>
      <c r="L487" s="310"/>
      <c r="M487" s="310"/>
      <c r="N487" s="310"/>
      <c r="O487" s="310"/>
      <c r="P487" s="310"/>
      <c r="Q487" s="310"/>
      <c r="R487" s="310"/>
      <c r="S487" s="310"/>
      <c r="T487" s="310"/>
      <c r="U487" s="310"/>
      <c r="V487" s="310"/>
      <c r="W487" s="310"/>
      <c r="X487" s="310"/>
      <c r="Y487" s="310"/>
      <c r="Z487" s="310"/>
    </row>
    <row r="488" ht="15.75" customHeight="1">
      <c r="A488" s="310"/>
      <c r="B488" s="310"/>
      <c r="C488" s="310"/>
      <c r="D488" s="310"/>
      <c r="E488" s="310"/>
      <c r="F488" s="310"/>
      <c r="G488" s="310"/>
      <c r="H488" s="310"/>
      <c r="I488" s="310"/>
      <c r="J488" s="310"/>
      <c r="K488" s="310"/>
      <c r="L488" s="310"/>
      <c r="M488" s="310"/>
      <c r="N488" s="310"/>
      <c r="O488" s="310"/>
      <c r="P488" s="310"/>
      <c r="Q488" s="310"/>
      <c r="R488" s="310"/>
      <c r="S488" s="310"/>
      <c r="T488" s="310"/>
      <c r="U488" s="310"/>
      <c r="V488" s="310"/>
      <c r="W488" s="310"/>
      <c r="X488" s="310"/>
      <c r="Y488" s="310"/>
      <c r="Z488" s="310"/>
    </row>
    <row r="489" ht="15.75" customHeight="1">
      <c r="A489" s="310"/>
      <c r="B489" s="310"/>
      <c r="C489" s="310"/>
      <c r="D489" s="310"/>
      <c r="E489" s="310"/>
      <c r="F489" s="310"/>
      <c r="G489" s="310"/>
      <c r="H489" s="310"/>
      <c r="I489" s="310"/>
      <c r="J489" s="310"/>
      <c r="K489" s="310"/>
      <c r="L489" s="310"/>
      <c r="M489" s="310"/>
      <c r="N489" s="310"/>
      <c r="O489" s="310"/>
      <c r="P489" s="310"/>
      <c r="Q489" s="310"/>
      <c r="R489" s="310"/>
      <c r="S489" s="310"/>
      <c r="T489" s="310"/>
      <c r="U489" s="310"/>
      <c r="V489" s="310"/>
      <c r="W489" s="310"/>
      <c r="X489" s="310"/>
      <c r="Y489" s="310"/>
      <c r="Z489" s="310"/>
    </row>
    <row r="490" ht="15.75" customHeight="1">
      <c r="A490" s="310"/>
      <c r="B490" s="310"/>
      <c r="C490" s="310"/>
      <c r="D490" s="310"/>
      <c r="E490" s="310"/>
      <c r="F490" s="310"/>
      <c r="G490" s="310"/>
      <c r="H490" s="310"/>
      <c r="I490" s="310"/>
      <c r="J490" s="310"/>
      <c r="K490" s="310"/>
      <c r="L490" s="310"/>
      <c r="M490" s="310"/>
      <c r="N490" s="310"/>
      <c r="O490" s="310"/>
      <c r="P490" s="310"/>
      <c r="Q490" s="310"/>
      <c r="R490" s="310"/>
      <c r="S490" s="310"/>
      <c r="T490" s="310"/>
      <c r="U490" s="310"/>
      <c r="V490" s="310"/>
      <c r="W490" s="310"/>
      <c r="X490" s="310"/>
      <c r="Y490" s="310"/>
      <c r="Z490" s="310"/>
    </row>
    <row r="491" ht="15.75" customHeight="1">
      <c r="A491" s="310"/>
      <c r="B491" s="310"/>
      <c r="C491" s="310"/>
      <c r="D491" s="310"/>
      <c r="E491" s="310"/>
      <c r="F491" s="310"/>
      <c r="G491" s="310"/>
      <c r="H491" s="310"/>
      <c r="I491" s="310"/>
      <c r="J491" s="310"/>
      <c r="K491" s="310"/>
      <c r="L491" s="310"/>
      <c r="M491" s="310"/>
      <c r="N491" s="310"/>
      <c r="O491" s="310"/>
      <c r="P491" s="310"/>
      <c r="Q491" s="310"/>
      <c r="R491" s="310"/>
      <c r="S491" s="310"/>
      <c r="T491" s="310"/>
      <c r="U491" s="310"/>
      <c r="V491" s="310"/>
      <c r="W491" s="310"/>
      <c r="X491" s="310"/>
      <c r="Y491" s="310"/>
      <c r="Z491" s="310"/>
    </row>
    <row r="492" ht="15.75" customHeight="1">
      <c r="A492" s="310"/>
      <c r="B492" s="310"/>
      <c r="C492" s="310"/>
      <c r="D492" s="310"/>
      <c r="E492" s="310"/>
      <c r="F492" s="310"/>
      <c r="G492" s="310"/>
      <c r="H492" s="310"/>
      <c r="I492" s="310"/>
      <c r="J492" s="310"/>
      <c r="K492" s="310"/>
      <c r="L492" s="310"/>
      <c r="M492" s="310"/>
      <c r="N492" s="310"/>
      <c r="O492" s="310"/>
      <c r="P492" s="310"/>
      <c r="Q492" s="310"/>
      <c r="R492" s="310"/>
      <c r="S492" s="310"/>
      <c r="T492" s="310"/>
      <c r="U492" s="310"/>
      <c r="V492" s="310"/>
      <c r="W492" s="310"/>
      <c r="X492" s="310"/>
      <c r="Y492" s="310"/>
      <c r="Z492" s="310"/>
    </row>
    <row r="493" ht="15.75" customHeight="1">
      <c r="A493" s="310"/>
      <c r="B493" s="310"/>
      <c r="C493" s="310"/>
      <c r="D493" s="310"/>
      <c r="E493" s="310"/>
      <c r="F493" s="310"/>
      <c r="G493" s="310"/>
      <c r="H493" s="310"/>
      <c r="I493" s="310"/>
      <c r="J493" s="310"/>
      <c r="K493" s="310"/>
      <c r="L493" s="310"/>
      <c r="M493" s="310"/>
      <c r="N493" s="310"/>
      <c r="O493" s="310"/>
      <c r="P493" s="310"/>
      <c r="Q493" s="310"/>
      <c r="R493" s="310"/>
      <c r="S493" s="310"/>
      <c r="T493" s="310"/>
      <c r="U493" s="310"/>
      <c r="V493" s="310"/>
      <c r="W493" s="310"/>
      <c r="X493" s="310"/>
      <c r="Y493" s="310"/>
      <c r="Z493" s="310"/>
    </row>
    <row r="494" ht="15.75" customHeight="1">
      <c r="A494" s="310"/>
      <c r="B494" s="310"/>
      <c r="C494" s="310"/>
      <c r="D494" s="310"/>
      <c r="E494" s="310"/>
      <c r="F494" s="310"/>
      <c r="G494" s="310"/>
      <c r="H494" s="310"/>
      <c r="I494" s="310"/>
      <c r="J494" s="310"/>
      <c r="K494" s="310"/>
      <c r="L494" s="310"/>
      <c r="M494" s="310"/>
      <c r="N494" s="310"/>
      <c r="O494" s="310"/>
      <c r="P494" s="310"/>
      <c r="Q494" s="310"/>
      <c r="R494" s="310"/>
      <c r="S494" s="310"/>
      <c r="T494" s="310"/>
      <c r="U494" s="310"/>
      <c r="V494" s="310"/>
      <c r="W494" s="310"/>
      <c r="X494" s="310"/>
      <c r="Y494" s="310"/>
      <c r="Z494" s="310"/>
    </row>
    <row r="495" ht="15.75" customHeight="1">
      <c r="A495" s="310"/>
      <c r="B495" s="310"/>
      <c r="C495" s="310"/>
      <c r="D495" s="310"/>
      <c r="E495" s="310"/>
      <c r="F495" s="310"/>
      <c r="G495" s="310"/>
      <c r="H495" s="310"/>
      <c r="I495" s="310"/>
      <c r="J495" s="310"/>
      <c r="K495" s="310"/>
      <c r="L495" s="310"/>
      <c r="M495" s="310"/>
      <c r="N495" s="310"/>
      <c r="O495" s="310"/>
      <c r="P495" s="310"/>
      <c r="Q495" s="310"/>
      <c r="R495" s="310"/>
      <c r="S495" s="310"/>
      <c r="T495" s="310"/>
      <c r="U495" s="310"/>
      <c r="V495" s="310"/>
      <c r="W495" s="310"/>
      <c r="X495" s="310"/>
      <c r="Y495" s="310"/>
      <c r="Z495" s="310"/>
    </row>
    <row r="496" ht="15.75" customHeight="1">
      <c r="A496" s="310"/>
      <c r="B496" s="310"/>
      <c r="C496" s="310"/>
      <c r="D496" s="310"/>
      <c r="E496" s="310"/>
      <c r="F496" s="310"/>
      <c r="G496" s="310"/>
      <c r="H496" s="310"/>
      <c r="I496" s="310"/>
      <c r="J496" s="310"/>
      <c r="K496" s="310"/>
      <c r="L496" s="310"/>
      <c r="M496" s="310"/>
      <c r="N496" s="310"/>
      <c r="O496" s="310"/>
      <c r="P496" s="310"/>
      <c r="Q496" s="310"/>
      <c r="R496" s="310"/>
      <c r="S496" s="310"/>
      <c r="T496" s="310"/>
      <c r="U496" s="310"/>
      <c r="V496" s="310"/>
      <c r="W496" s="310"/>
      <c r="X496" s="310"/>
      <c r="Y496" s="310"/>
      <c r="Z496" s="310"/>
    </row>
    <row r="497" ht="15.75" customHeight="1">
      <c r="A497" s="310"/>
      <c r="B497" s="310"/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</row>
    <row r="498" ht="15.75" customHeight="1">
      <c r="A498" s="310"/>
      <c r="B498" s="310"/>
      <c r="C498" s="310"/>
      <c r="D498" s="310"/>
      <c r="E498" s="310"/>
      <c r="F498" s="310"/>
      <c r="G498" s="310"/>
      <c r="H498" s="310"/>
      <c r="I498" s="310"/>
      <c r="J498" s="310"/>
      <c r="K498" s="310"/>
      <c r="L498" s="310"/>
      <c r="M498" s="310"/>
      <c r="N498" s="310"/>
      <c r="O498" s="310"/>
      <c r="P498" s="310"/>
      <c r="Q498" s="310"/>
      <c r="R498" s="310"/>
      <c r="S498" s="310"/>
      <c r="T498" s="310"/>
      <c r="U498" s="310"/>
      <c r="V498" s="310"/>
      <c r="W498" s="310"/>
      <c r="X498" s="310"/>
      <c r="Y498" s="310"/>
      <c r="Z498" s="310"/>
    </row>
    <row r="499" ht="15.75" customHeight="1">
      <c r="A499" s="310"/>
      <c r="B499" s="310"/>
      <c r="C499" s="310"/>
      <c r="D499" s="310"/>
      <c r="E499" s="310"/>
      <c r="F499" s="310"/>
      <c r="G499" s="310"/>
      <c r="H499" s="310"/>
      <c r="I499" s="310"/>
      <c r="J499" s="310"/>
      <c r="K499" s="310"/>
      <c r="L499" s="310"/>
      <c r="M499" s="310"/>
      <c r="N499" s="310"/>
      <c r="O499" s="310"/>
      <c r="P499" s="310"/>
      <c r="Q499" s="310"/>
      <c r="R499" s="310"/>
      <c r="S499" s="310"/>
      <c r="T499" s="310"/>
      <c r="U499" s="310"/>
      <c r="V499" s="310"/>
      <c r="W499" s="310"/>
      <c r="X499" s="310"/>
      <c r="Y499" s="310"/>
      <c r="Z499" s="310"/>
    </row>
    <row r="500" ht="15.75" customHeight="1">
      <c r="A500" s="310"/>
      <c r="B500" s="310"/>
      <c r="C500" s="310"/>
      <c r="D500" s="310"/>
      <c r="E500" s="310"/>
      <c r="F500" s="310"/>
      <c r="G500" s="310"/>
      <c r="H500" s="310"/>
      <c r="I500" s="310"/>
      <c r="J500" s="310"/>
      <c r="K500" s="310"/>
      <c r="L500" s="310"/>
      <c r="M500" s="310"/>
      <c r="N500" s="310"/>
      <c r="O500" s="310"/>
      <c r="P500" s="310"/>
      <c r="Q500" s="310"/>
      <c r="R500" s="310"/>
      <c r="S500" s="310"/>
      <c r="T500" s="310"/>
      <c r="U500" s="310"/>
      <c r="V500" s="310"/>
      <c r="W500" s="310"/>
      <c r="X500" s="310"/>
      <c r="Y500" s="310"/>
      <c r="Z500" s="310"/>
    </row>
    <row r="501" ht="15.75" customHeight="1">
      <c r="A501" s="310"/>
      <c r="B501" s="310"/>
      <c r="C501" s="310"/>
      <c r="D501" s="310"/>
      <c r="E501" s="310"/>
      <c r="F501" s="310"/>
      <c r="G501" s="310"/>
      <c r="H501" s="310"/>
      <c r="I501" s="310"/>
      <c r="J501" s="310"/>
      <c r="K501" s="310"/>
      <c r="L501" s="310"/>
      <c r="M501" s="310"/>
      <c r="N501" s="310"/>
      <c r="O501" s="310"/>
      <c r="P501" s="310"/>
      <c r="Q501" s="310"/>
      <c r="R501" s="310"/>
      <c r="S501" s="310"/>
      <c r="T501" s="310"/>
      <c r="U501" s="310"/>
      <c r="V501" s="310"/>
      <c r="W501" s="310"/>
      <c r="X501" s="310"/>
      <c r="Y501" s="310"/>
      <c r="Z501" s="310"/>
    </row>
    <row r="502" ht="15.75" customHeight="1">
      <c r="A502" s="310"/>
      <c r="B502" s="310"/>
      <c r="C502" s="310"/>
      <c r="D502" s="310"/>
      <c r="E502" s="310"/>
      <c r="F502" s="310"/>
      <c r="G502" s="310"/>
      <c r="H502" s="310"/>
      <c r="I502" s="310"/>
      <c r="J502" s="310"/>
      <c r="K502" s="310"/>
      <c r="L502" s="310"/>
      <c r="M502" s="310"/>
      <c r="N502" s="310"/>
      <c r="O502" s="310"/>
      <c r="P502" s="310"/>
      <c r="Q502" s="310"/>
      <c r="R502" s="310"/>
      <c r="S502" s="310"/>
      <c r="T502" s="310"/>
      <c r="U502" s="310"/>
      <c r="V502" s="310"/>
      <c r="W502" s="310"/>
      <c r="X502" s="310"/>
      <c r="Y502" s="310"/>
      <c r="Z502" s="310"/>
    </row>
    <row r="503" ht="15.75" customHeight="1">
      <c r="A503" s="310"/>
      <c r="B503" s="310"/>
      <c r="C503" s="310"/>
      <c r="D503" s="310"/>
      <c r="E503" s="310"/>
      <c r="F503" s="310"/>
      <c r="G503" s="310"/>
      <c r="H503" s="310"/>
      <c r="I503" s="310"/>
      <c r="J503" s="310"/>
      <c r="K503" s="310"/>
      <c r="L503" s="310"/>
      <c r="M503" s="310"/>
      <c r="N503" s="310"/>
      <c r="O503" s="310"/>
      <c r="P503" s="310"/>
      <c r="Q503" s="310"/>
      <c r="R503" s="310"/>
      <c r="S503" s="310"/>
      <c r="T503" s="310"/>
      <c r="U503" s="310"/>
      <c r="V503" s="310"/>
      <c r="W503" s="310"/>
      <c r="X503" s="310"/>
      <c r="Y503" s="310"/>
      <c r="Z503" s="310"/>
    </row>
    <row r="504" ht="15.75" customHeight="1">
      <c r="A504" s="310"/>
      <c r="B504" s="310"/>
      <c r="C504" s="310"/>
      <c r="D504" s="310"/>
      <c r="E504" s="310"/>
      <c r="F504" s="310"/>
      <c r="G504" s="310"/>
      <c r="H504" s="310"/>
      <c r="I504" s="310"/>
      <c r="J504" s="310"/>
      <c r="K504" s="310"/>
      <c r="L504" s="310"/>
      <c r="M504" s="310"/>
      <c r="N504" s="310"/>
      <c r="O504" s="310"/>
      <c r="P504" s="310"/>
      <c r="Q504" s="310"/>
      <c r="R504" s="310"/>
      <c r="S504" s="310"/>
      <c r="T504" s="310"/>
      <c r="U504" s="310"/>
      <c r="V504" s="310"/>
      <c r="W504" s="310"/>
      <c r="X504" s="310"/>
      <c r="Y504" s="310"/>
      <c r="Z504" s="310"/>
    </row>
    <row r="505" ht="15.75" customHeight="1">
      <c r="A505" s="310"/>
      <c r="B505" s="310"/>
      <c r="C505" s="310"/>
      <c r="D505" s="310"/>
      <c r="E505" s="310"/>
      <c r="F505" s="310"/>
      <c r="G505" s="310"/>
      <c r="H505" s="310"/>
      <c r="I505" s="310"/>
      <c r="J505" s="310"/>
      <c r="K505" s="310"/>
      <c r="L505" s="310"/>
      <c r="M505" s="310"/>
      <c r="N505" s="310"/>
      <c r="O505" s="310"/>
      <c r="P505" s="310"/>
      <c r="Q505" s="310"/>
      <c r="R505" s="310"/>
      <c r="S505" s="310"/>
      <c r="T505" s="310"/>
      <c r="U505" s="310"/>
      <c r="V505" s="310"/>
      <c r="W505" s="310"/>
      <c r="X505" s="310"/>
      <c r="Y505" s="310"/>
      <c r="Z505" s="310"/>
    </row>
    <row r="506" ht="15.75" customHeight="1">
      <c r="A506" s="310"/>
      <c r="B506" s="310"/>
      <c r="C506" s="310"/>
      <c r="D506" s="310"/>
      <c r="E506" s="310"/>
      <c r="F506" s="310"/>
      <c r="G506" s="310"/>
      <c r="H506" s="310"/>
      <c r="I506" s="310"/>
      <c r="J506" s="310"/>
      <c r="K506" s="310"/>
      <c r="L506" s="310"/>
      <c r="M506" s="310"/>
      <c r="N506" s="310"/>
      <c r="O506" s="310"/>
      <c r="P506" s="310"/>
      <c r="Q506" s="310"/>
      <c r="R506" s="310"/>
      <c r="S506" s="310"/>
      <c r="T506" s="310"/>
      <c r="U506" s="310"/>
      <c r="V506" s="310"/>
      <c r="W506" s="310"/>
      <c r="X506" s="310"/>
      <c r="Y506" s="310"/>
      <c r="Z506" s="310"/>
    </row>
    <row r="507" ht="15.75" customHeight="1">
      <c r="A507" s="310"/>
      <c r="B507" s="310"/>
      <c r="C507" s="310"/>
      <c r="D507" s="310"/>
      <c r="E507" s="310"/>
      <c r="F507" s="310"/>
      <c r="G507" s="310"/>
      <c r="H507" s="310"/>
      <c r="I507" s="310"/>
      <c r="J507" s="310"/>
      <c r="K507" s="310"/>
      <c r="L507" s="310"/>
      <c r="M507" s="310"/>
      <c r="N507" s="310"/>
      <c r="O507" s="310"/>
      <c r="P507" s="310"/>
      <c r="Q507" s="310"/>
      <c r="R507" s="310"/>
      <c r="S507" s="310"/>
      <c r="T507" s="310"/>
      <c r="U507" s="310"/>
      <c r="V507" s="310"/>
      <c r="W507" s="310"/>
      <c r="X507" s="310"/>
      <c r="Y507" s="310"/>
      <c r="Z507" s="310"/>
    </row>
    <row r="508" ht="15.75" customHeight="1">
      <c r="A508" s="310"/>
      <c r="B508" s="310"/>
      <c r="C508" s="310"/>
      <c r="D508" s="310"/>
      <c r="E508" s="310"/>
      <c r="F508" s="310"/>
      <c r="G508" s="310"/>
      <c r="H508" s="310"/>
      <c r="I508" s="310"/>
      <c r="J508" s="310"/>
      <c r="K508" s="310"/>
      <c r="L508" s="310"/>
      <c r="M508" s="310"/>
      <c r="N508" s="310"/>
      <c r="O508" s="310"/>
      <c r="P508" s="310"/>
      <c r="Q508" s="310"/>
      <c r="R508" s="310"/>
      <c r="S508" s="310"/>
      <c r="T508" s="310"/>
      <c r="U508" s="310"/>
      <c r="V508" s="310"/>
      <c r="W508" s="310"/>
      <c r="X508" s="310"/>
      <c r="Y508" s="310"/>
      <c r="Z508" s="310"/>
    </row>
    <row r="509" ht="15.75" customHeight="1">
      <c r="A509" s="310"/>
      <c r="B509" s="310"/>
      <c r="C509" s="310"/>
      <c r="D509" s="310"/>
      <c r="E509" s="310"/>
      <c r="F509" s="310"/>
      <c r="G509" s="310"/>
      <c r="H509" s="310"/>
      <c r="I509" s="310"/>
      <c r="J509" s="310"/>
      <c r="K509" s="310"/>
      <c r="L509" s="310"/>
      <c r="M509" s="310"/>
      <c r="N509" s="310"/>
      <c r="O509" s="310"/>
      <c r="P509" s="310"/>
      <c r="Q509" s="310"/>
      <c r="R509" s="310"/>
      <c r="S509" s="310"/>
      <c r="T509" s="310"/>
      <c r="U509" s="310"/>
      <c r="V509" s="310"/>
      <c r="W509" s="310"/>
      <c r="X509" s="310"/>
      <c r="Y509" s="310"/>
      <c r="Z509" s="310"/>
    </row>
    <row r="510" ht="15.75" customHeight="1">
      <c r="A510" s="310"/>
      <c r="B510" s="310"/>
      <c r="C510" s="310"/>
      <c r="D510" s="310"/>
      <c r="E510" s="310"/>
      <c r="F510" s="310"/>
      <c r="G510" s="310"/>
      <c r="H510" s="310"/>
      <c r="I510" s="310"/>
      <c r="J510" s="310"/>
      <c r="K510" s="310"/>
      <c r="L510" s="310"/>
      <c r="M510" s="310"/>
      <c r="N510" s="310"/>
      <c r="O510" s="310"/>
      <c r="P510" s="310"/>
      <c r="Q510" s="310"/>
      <c r="R510" s="310"/>
      <c r="S510" s="310"/>
      <c r="T510" s="310"/>
      <c r="U510" s="310"/>
      <c r="V510" s="310"/>
      <c r="W510" s="310"/>
      <c r="X510" s="310"/>
      <c r="Y510" s="310"/>
      <c r="Z510" s="310"/>
    </row>
    <row r="511" ht="15.75" customHeight="1">
      <c r="A511" s="310"/>
      <c r="B511" s="310"/>
      <c r="C511" s="310"/>
      <c r="D511" s="310"/>
      <c r="E511" s="310"/>
      <c r="F511" s="310"/>
      <c r="G511" s="310"/>
      <c r="H511" s="310"/>
      <c r="I511" s="310"/>
      <c r="J511" s="310"/>
      <c r="K511" s="310"/>
      <c r="L511" s="310"/>
      <c r="M511" s="310"/>
      <c r="N511" s="310"/>
      <c r="O511" s="310"/>
      <c r="P511" s="310"/>
      <c r="Q511" s="310"/>
      <c r="R511" s="310"/>
      <c r="S511" s="310"/>
      <c r="T511" s="310"/>
      <c r="U511" s="310"/>
      <c r="V511" s="310"/>
      <c r="W511" s="310"/>
      <c r="X511" s="310"/>
      <c r="Y511" s="310"/>
      <c r="Z511" s="310"/>
    </row>
    <row r="512" ht="15.75" customHeight="1">
      <c r="A512" s="310"/>
      <c r="B512" s="310"/>
      <c r="C512" s="310"/>
      <c r="D512" s="310"/>
      <c r="E512" s="310"/>
      <c r="F512" s="310"/>
      <c r="G512" s="310"/>
      <c r="H512" s="310"/>
      <c r="I512" s="310"/>
      <c r="J512" s="310"/>
      <c r="K512" s="310"/>
      <c r="L512" s="310"/>
      <c r="M512" s="310"/>
      <c r="N512" s="310"/>
      <c r="O512" s="310"/>
      <c r="P512" s="310"/>
      <c r="Q512" s="310"/>
      <c r="R512" s="310"/>
      <c r="S512" s="310"/>
      <c r="T512" s="310"/>
      <c r="U512" s="310"/>
      <c r="V512" s="310"/>
      <c r="W512" s="310"/>
      <c r="X512" s="310"/>
      <c r="Y512" s="310"/>
      <c r="Z512" s="310"/>
    </row>
    <row r="513" ht="15.75" customHeight="1">
      <c r="A513" s="310"/>
      <c r="B513" s="310"/>
      <c r="C513" s="310"/>
      <c r="D513" s="310"/>
      <c r="E513" s="310"/>
      <c r="F513" s="310"/>
      <c r="G513" s="310"/>
      <c r="H513" s="310"/>
      <c r="I513" s="310"/>
      <c r="J513" s="310"/>
      <c r="K513" s="310"/>
      <c r="L513" s="310"/>
      <c r="M513" s="310"/>
      <c r="N513" s="310"/>
      <c r="O513" s="310"/>
      <c r="P513" s="310"/>
      <c r="Q513" s="310"/>
      <c r="R513" s="310"/>
      <c r="S513" s="310"/>
      <c r="T513" s="310"/>
      <c r="U513" s="310"/>
      <c r="V513" s="310"/>
      <c r="W513" s="310"/>
      <c r="X513" s="310"/>
      <c r="Y513" s="310"/>
      <c r="Z513" s="310"/>
    </row>
    <row r="514" ht="15.75" customHeight="1">
      <c r="A514" s="310"/>
      <c r="B514" s="310"/>
      <c r="C514" s="310"/>
      <c r="D514" s="310"/>
      <c r="E514" s="310"/>
      <c r="F514" s="310"/>
      <c r="G514" s="310"/>
      <c r="H514" s="310"/>
      <c r="I514" s="310"/>
      <c r="J514" s="310"/>
      <c r="K514" s="310"/>
      <c r="L514" s="310"/>
      <c r="M514" s="310"/>
      <c r="N514" s="310"/>
      <c r="O514" s="310"/>
      <c r="P514" s="310"/>
      <c r="Q514" s="310"/>
      <c r="R514" s="310"/>
      <c r="S514" s="310"/>
      <c r="T514" s="310"/>
      <c r="U514" s="310"/>
      <c r="V514" s="310"/>
      <c r="W514" s="310"/>
      <c r="X514" s="310"/>
      <c r="Y514" s="310"/>
      <c r="Z514" s="310"/>
    </row>
    <row r="515" ht="15.75" customHeight="1">
      <c r="A515" s="310"/>
      <c r="B515" s="310"/>
      <c r="C515" s="310"/>
      <c r="D515" s="310"/>
      <c r="E515" s="310"/>
      <c r="F515" s="310"/>
      <c r="G515" s="310"/>
      <c r="H515" s="310"/>
      <c r="I515" s="310"/>
      <c r="J515" s="310"/>
      <c r="K515" s="310"/>
      <c r="L515" s="310"/>
      <c r="M515" s="310"/>
      <c r="N515" s="310"/>
      <c r="O515" s="310"/>
      <c r="P515" s="310"/>
      <c r="Q515" s="310"/>
      <c r="R515" s="310"/>
      <c r="S515" s="310"/>
      <c r="T515" s="310"/>
      <c r="U515" s="310"/>
      <c r="V515" s="310"/>
      <c r="W515" s="310"/>
      <c r="X515" s="310"/>
      <c r="Y515" s="310"/>
      <c r="Z515" s="310"/>
    </row>
    <row r="516" ht="15.75" customHeight="1">
      <c r="A516" s="310"/>
      <c r="B516" s="310"/>
      <c r="C516" s="310"/>
      <c r="D516" s="310"/>
      <c r="E516" s="310"/>
      <c r="F516" s="310"/>
      <c r="G516" s="310"/>
      <c r="H516" s="310"/>
      <c r="I516" s="310"/>
      <c r="J516" s="310"/>
      <c r="K516" s="310"/>
      <c r="L516" s="310"/>
      <c r="M516" s="310"/>
      <c r="N516" s="310"/>
      <c r="O516" s="310"/>
      <c r="P516" s="310"/>
      <c r="Q516" s="310"/>
      <c r="R516" s="310"/>
      <c r="S516" s="310"/>
      <c r="T516" s="310"/>
      <c r="U516" s="310"/>
      <c r="V516" s="310"/>
      <c r="W516" s="310"/>
      <c r="X516" s="310"/>
      <c r="Y516" s="310"/>
      <c r="Z516" s="310"/>
    </row>
    <row r="517" ht="15.75" customHeight="1">
      <c r="A517" s="310"/>
      <c r="B517" s="310"/>
      <c r="C517" s="310"/>
      <c r="D517" s="310"/>
      <c r="E517" s="310"/>
      <c r="F517" s="310"/>
      <c r="G517" s="310"/>
      <c r="H517" s="310"/>
      <c r="I517" s="310"/>
      <c r="J517" s="310"/>
      <c r="K517" s="310"/>
      <c r="L517" s="310"/>
      <c r="M517" s="310"/>
      <c r="N517" s="310"/>
      <c r="O517" s="310"/>
      <c r="P517" s="310"/>
      <c r="Q517" s="310"/>
      <c r="R517" s="310"/>
      <c r="S517" s="310"/>
      <c r="T517" s="310"/>
      <c r="U517" s="310"/>
      <c r="V517" s="310"/>
      <c r="W517" s="310"/>
      <c r="X517" s="310"/>
      <c r="Y517" s="310"/>
      <c r="Z517" s="310"/>
    </row>
    <row r="518" ht="15.75" customHeight="1">
      <c r="A518" s="310"/>
      <c r="B518" s="310"/>
      <c r="C518" s="310"/>
      <c r="D518" s="310"/>
      <c r="E518" s="310"/>
      <c r="F518" s="310"/>
      <c r="G518" s="310"/>
      <c r="H518" s="310"/>
      <c r="I518" s="310"/>
      <c r="J518" s="310"/>
      <c r="K518" s="310"/>
      <c r="L518" s="310"/>
      <c r="M518" s="310"/>
      <c r="N518" s="310"/>
      <c r="O518" s="310"/>
      <c r="P518" s="310"/>
      <c r="Q518" s="310"/>
      <c r="R518" s="310"/>
      <c r="S518" s="310"/>
      <c r="T518" s="310"/>
      <c r="U518" s="310"/>
      <c r="V518" s="310"/>
      <c r="W518" s="310"/>
      <c r="X518" s="310"/>
      <c r="Y518" s="310"/>
      <c r="Z518" s="310"/>
    </row>
    <row r="519" ht="15.75" customHeight="1">
      <c r="A519" s="310"/>
      <c r="B519" s="310"/>
      <c r="C519" s="310"/>
      <c r="D519" s="310"/>
      <c r="E519" s="310"/>
      <c r="F519" s="310"/>
      <c r="G519" s="310"/>
      <c r="H519" s="310"/>
      <c r="I519" s="310"/>
      <c r="J519" s="310"/>
      <c r="K519" s="310"/>
      <c r="L519" s="310"/>
      <c r="M519" s="310"/>
      <c r="N519" s="310"/>
      <c r="O519" s="310"/>
      <c r="P519" s="310"/>
      <c r="Q519" s="310"/>
      <c r="R519" s="310"/>
      <c r="S519" s="310"/>
      <c r="T519" s="310"/>
      <c r="U519" s="310"/>
      <c r="V519" s="310"/>
      <c r="W519" s="310"/>
      <c r="X519" s="310"/>
      <c r="Y519" s="310"/>
      <c r="Z519" s="310"/>
    </row>
    <row r="520" ht="15.75" customHeight="1">
      <c r="A520" s="310"/>
      <c r="B520" s="310"/>
      <c r="C520" s="310"/>
      <c r="D520" s="310"/>
      <c r="E520" s="310"/>
      <c r="F520" s="310"/>
      <c r="G520" s="310"/>
      <c r="H520" s="310"/>
      <c r="I520" s="310"/>
      <c r="J520" s="310"/>
      <c r="K520" s="310"/>
      <c r="L520" s="310"/>
      <c r="M520" s="310"/>
      <c r="N520" s="310"/>
      <c r="O520" s="310"/>
      <c r="P520" s="310"/>
      <c r="Q520" s="310"/>
      <c r="R520" s="310"/>
      <c r="S520" s="310"/>
      <c r="T520" s="310"/>
      <c r="U520" s="310"/>
      <c r="V520" s="310"/>
      <c r="W520" s="310"/>
      <c r="X520" s="310"/>
      <c r="Y520" s="310"/>
      <c r="Z520" s="310"/>
    </row>
    <row r="521" ht="15.75" customHeight="1">
      <c r="A521" s="310"/>
      <c r="B521" s="310"/>
      <c r="C521" s="310"/>
      <c r="D521" s="310"/>
      <c r="E521" s="310"/>
      <c r="F521" s="310"/>
      <c r="G521" s="310"/>
      <c r="H521" s="310"/>
      <c r="I521" s="310"/>
      <c r="J521" s="310"/>
      <c r="K521" s="310"/>
      <c r="L521" s="310"/>
      <c r="M521" s="310"/>
      <c r="N521" s="310"/>
      <c r="O521" s="310"/>
      <c r="P521" s="310"/>
      <c r="Q521" s="310"/>
      <c r="R521" s="310"/>
      <c r="S521" s="310"/>
      <c r="T521" s="310"/>
      <c r="U521" s="310"/>
      <c r="V521" s="310"/>
      <c r="W521" s="310"/>
      <c r="X521" s="310"/>
      <c r="Y521" s="310"/>
      <c r="Z521" s="310"/>
    </row>
    <row r="522" ht="15.75" customHeight="1">
      <c r="A522" s="310"/>
      <c r="B522" s="310"/>
      <c r="C522" s="310"/>
      <c r="D522" s="310"/>
      <c r="E522" s="310"/>
      <c r="F522" s="310"/>
      <c r="G522" s="310"/>
      <c r="H522" s="310"/>
      <c r="I522" s="310"/>
      <c r="J522" s="310"/>
      <c r="K522" s="310"/>
      <c r="L522" s="310"/>
      <c r="M522" s="310"/>
      <c r="N522" s="310"/>
      <c r="O522" s="310"/>
      <c r="P522" s="310"/>
      <c r="Q522" s="310"/>
      <c r="R522" s="310"/>
      <c r="S522" s="310"/>
      <c r="T522" s="310"/>
      <c r="U522" s="310"/>
      <c r="V522" s="310"/>
      <c r="W522" s="310"/>
      <c r="X522" s="310"/>
      <c r="Y522" s="310"/>
      <c r="Z522" s="310"/>
    </row>
    <row r="523" ht="15.75" customHeight="1">
      <c r="A523" s="310"/>
      <c r="B523" s="310"/>
      <c r="C523" s="310"/>
      <c r="D523" s="310"/>
      <c r="E523" s="310"/>
      <c r="F523" s="310"/>
      <c r="G523" s="310"/>
      <c r="H523" s="310"/>
      <c r="I523" s="310"/>
      <c r="J523" s="310"/>
      <c r="K523" s="310"/>
      <c r="L523" s="310"/>
      <c r="M523" s="310"/>
      <c r="N523" s="310"/>
      <c r="O523" s="310"/>
      <c r="P523" s="310"/>
      <c r="Q523" s="310"/>
      <c r="R523" s="310"/>
      <c r="S523" s="310"/>
      <c r="T523" s="310"/>
      <c r="U523" s="310"/>
      <c r="V523" s="310"/>
      <c r="W523" s="310"/>
      <c r="X523" s="310"/>
      <c r="Y523" s="310"/>
      <c r="Z523" s="310"/>
    </row>
    <row r="524" ht="15.75" customHeight="1">
      <c r="A524" s="310"/>
      <c r="B524" s="310"/>
      <c r="C524" s="310"/>
      <c r="D524" s="310"/>
      <c r="E524" s="310"/>
      <c r="F524" s="310"/>
      <c r="G524" s="310"/>
      <c r="H524" s="310"/>
      <c r="I524" s="310"/>
      <c r="J524" s="310"/>
      <c r="K524" s="310"/>
      <c r="L524" s="310"/>
      <c r="M524" s="310"/>
      <c r="N524" s="310"/>
      <c r="O524" s="310"/>
      <c r="P524" s="310"/>
      <c r="Q524" s="310"/>
      <c r="R524" s="310"/>
      <c r="S524" s="310"/>
      <c r="T524" s="310"/>
      <c r="U524" s="310"/>
      <c r="V524" s="310"/>
      <c r="W524" s="310"/>
      <c r="X524" s="310"/>
      <c r="Y524" s="310"/>
      <c r="Z524" s="310"/>
    </row>
    <row r="525" ht="15.75" customHeight="1">
      <c r="A525" s="310"/>
      <c r="B525" s="310"/>
      <c r="C525" s="310"/>
      <c r="D525" s="310"/>
      <c r="E525" s="310"/>
      <c r="F525" s="310"/>
      <c r="G525" s="310"/>
      <c r="H525" s="310"/>
      <c r="I525" s="310"/>
      <c r="J525" s="310"/>
      <c r="K525" s="310"/>
      <c r="L525" s="310"/>
      <c r="M525" s="310"/>
      <c r="N525" s="310"/>
      <c r="O525" s="310"/>
      <c r="P525" s="310"/>
      <c r="Q525" s="310"/>
      <c r="R525" s="310"/>
      <c r="S525" s="310"/>
      <c r="T525" s="310"/>
      <c r="U525" s="310"/>
      <c r="V525" s="310"/>
      <c r="W525" s="310"/>
      <c r="X525" s="310"/>
      <c r="Y525" s="310"/>
      <c r="Z525" s="310"/>
    </row>
    <row r="526" ht="15.75" customHeight="1">
      <c r="A526" s="310"/>
      <c r="B526" s="310"/>
      <c r="C526" s="310"/>
      <c r="D526" s="310"/>
      <c r="E526" s="310"/>
      <c r="F526" s="310"/>
      <c r="G526" s="310"/>
      <c r="H526" s="310"/>
      <c r="I526" s="310"/>
      <c r="J526" s="310"/>
      <c r="K526" s="310"/>
      <c r="L526" s="310"/>
      <c r="M526" s="310"/>
      <c r="N526" s="310"/>
      <c r="O526" s="310"/>
      <c r="P526" s="310"/>
      <c r="Q526" s="310"/>
      <c r="R526" s="310"/>
      <c r="S526" s="310"/>
      <c r="T526" s="310"/>
      <c r="U526" s="310"/>
      <c r="V526" s="310"/>
      <c r="W526" s="310"/>
      <c r="X526" s="310"/>
      <c r="Y526" s="310"/>
      <c r="Z526" s="310"/>
    </row>
    <row r="527" ht="15.75" customHeight="1">
      <c r="A527" s="310"/>
      <c r="B527" s="310"/>
      <c r="C527" s="310"/>
      <c r="D527" s="310"/>
      <c r="E527" s="310"/>
      <c r="F527" s="310"/>
      <c r="G527" s="310"/>
      <c r="H527" s="310"/>
      <c r="I527" s="310"/>
      <c r="J527" s="310"/>
      <c r="K527" s="310"/>
      <c r="L527" s="310"/>
      <c r="M527" s="310"/>
      <c r="N527" s="310"/>
      <c r="O527" s="310"/>
      <c r="P527" s="310"/>
      <c r="Q527" s="310"/>
      <c r="R527" s="310"/>
      <c r="S527" s="310"/>
      <c r="T527" s="310"/>
      <c r="U527" s="310"/>
      <c r="V527" s="310"/>
      <c r="W527" s="310"/>
      <c r="X527" s="310"/>
      <c r="Y527" s="310"/>
      <c r="Z527" s="310"/>
    </row>
    <row r="528" ht="15.75" customHeight="1">
      <c r="A528" s="310"/>
      <c r="B528" s="310"/>
      <c r="C528" s="310"/>
      <c r="D528" s="310"/>
      <c r="E528" s="310"/>
      <c r="F528" s="310"/>
      <c r="G528" s="310"/>
      <c r="H528" s="310"/>
      <c r="I528" s="310"/>
      <c r="J528" s="310"/>
      <c r="K528" s="310"/>
      <c r="L528" s="310"/>
      <c r="M528" s="310"/>
      <c r="N528" s="310"/>
      <c r="O528" s="310"/>
      <c r="P528" s="310"/>
      <c r="Q528" s="310"/>
      <c r="R528" s="310"/>
      <c r="S528" s="310"/>
      <c r="T528" s="310"/>
      <c r="U528" s="310"/>
      <c r="V528" s="310"/>
      <c r="W528" s="310"/>
      <c r="X528" s="310"/>
      <c r="Y528" s="310"/>
      <c r="Z528" s="310"/>
    </row>
    <row r="529" ht="15.75" customHeight="1">
      <c r="A529" s="310"/>
      <c r="B529" s="310"/>
      <c r="C529" s="310"/>
      <c r="D529" s="310"/>
      <c r="E529" s="310"/>
      <c r="F529" s="310"/>
      <c r="G529" s="310"/>
      <c r="H529" s="310"/>
      <c r="I529" s="310"/>
      <c r="J529" s="310"/>
      <c r="K529" s="310"/>
      <c r="L529" s="310"/>
      <c r="M529" s="310"/>
      <c r="N529" s="310"/>
      <c r="O529" s="310"/>
      <c r="P529" s="310"/>
      <c r="Q529" s="310"/>
      <c r="R529" s="310"/>
      <c r="S529" s="310"/>
      <c r="T529" s="310"/>
      <c r="U529" s="310"/>
      <c r="V529" s="310"/>
      <c r="W529" s="310"/>
      <c r="X529" s="310"/>
      <c r="Y529" s="310"/>
      <c r="Z529" s="310"/>
    </row>
    <row r="530" ht="15.75" customHeight="1">
      <c r="A530" s="310"/>
      <c r="B530" s="310"/>
      <c r="C530" s="310"/>
      <c r="D530" s="310"/>
      <c r="E530" s="310"/>
      <c r="F530" s="310"/>
      <c r="G530" s="310"/>
      <c r="H530" s="310"/>
      <c r="I530" s="310"/>
      <c r="J530" s="310"/>
      <c r="K530" s="310"/>
      <c r="L530" s="310"/>
      <c r="M530" s="310"/>
      <c r="N530" s="310"/>
      <c r="O530" s="310"/>
      <c r="P530" s="310"/>
      <c r="Q530" s="310"/>
      <c r="R530" s="310"/>
      <c r="S530" s="310"/>
      <c r="T530" s="310"/>
      <c r="U530" s="310"/>
      <c r="V530" s="310"/>
      <c r="W530" s="310"/>
      <c r="X530" s="310"/>
      <c r="Y530" s="310"/>
      <c r="Z530" s="310"/>
    </row>
    <row r="531" ht="15.75" customHeight="1">
      <c r="A531" s="310"/>
      <c r="B531" s="310"/>
      <c r="C531" s="310"/>
      <c r="D531" s="310"/>
      <c r="E531" s="310"/>
      <c r="F531" s="310"/>
      <c r="G531" s="310"/>
      <c r="H531" s="310"/>
      <c r="I531" s="310"/>
      <c r="J531" s="310"/>
      <c r="K531" s="310"/>
      <c r="L531" s="310"/>
      <c r="M531" s="310"/>
      <c r="N531" s="310"/>
      <c r="O531" s="310"/>
      <c r="P531" s="310"/>
      <c r="Q531" s="310"/>
      <c r="R531" s="310"/>
      <c r="S531" s="310"/>
      <c r="T531" s="310"/>
      <c r="U531" s="310"/>
      <c r="V531" s="310"/>
      <c r="W531" s="310"/>
      <c r="X531" s="310"/>
      <c r="Y531" s="310"/>
      <c r="Z531" s="310"/>
    </row>
    <row r="532" ht="15.75" customHeight="1">
      <c r="A532" s="310"/>
      <c r="B532" s="310"/>
      <c r="C532" s="310"/>
      <c r="D532" s="310"/>
      <c r="E532" s="310"/>
      <c r="F532" s="310"/>
      <c r="G532" s="310"/>
      <c r="H532" s="310"/>
      <c r="I532" s="310"/>
      <c r="J532" s="310"/>
      <c r="K532" s="310"/>
      <c r="L532" s="310"/>
      <c r="M532" s="310"/>
      <c r="N532" s="310"/>
      <c r="O532" s="310"/>
      <c r="P532" s="310"/>
      <c r="Q532" s="310"/>
      <c r="R532" s="310"/>
      <c r="S532" s="310"/>
      <c r="T532" s="310"/>
      <c r="U532" s="310"/>
      <c r="V532" s="310"/>
      <c r="W532" s="310"/>
      <c r="X532" s="310"/>
      <c r="Y532" s="310"/>
      <c r="Z532" s="310"/>
    </row>
    <row r="533" ht="15.75" customHeight="1">
      <c r="A533" s="310"/>
      <c r="B533" s="310"/>
      <c r="C533" s="310"/>
      <c r="D533" s="310"/>
      <c r="E533" s="310"/>
      <c r="F533" s="310"/>
      <c r="G533" s="310"/>
      <c r="H533" s="310"/>
      <c r="I533" s="310"/>
      <c r="J533" s="310"/>
      <c r="K533" s="310"/>
      <c r="L533" s="310"/>
      <c r="M533" s="310"/>
      <c r="N533" s="310"/>
      <c r="O533" s="310"/>
      <c r="P533" s="310"/>
      <c r="Q533" s="310"/>
      <c r="R533" s="310"/>
      <c r="S533" s="310"/>
      <c r="T533" s="310"/>
      <c r="U533" s="310"/>
      <c r="V533" s="310"/>
      <c r="W533" s="310"/>
      <c r="X533" s="310"/>
      <c r="Y533" s="310"/>
      <c r="Z533" s="310"/>
    </row>
    <row r="534" ht="15.75" customHeight="1">
      <c r="A534" s="310"/>
      <c r="B534" s="310"/>
      <c r="C534" s="310"/>
      <c r="D534" s="310"/>
      <c r="E534" s="310"/>
      <c r="F534" s="310"/>
      <c r="G534" s="310"/>
      <c r="H534" s="310"/>
      <c r="I534" s="310"/>
      <c r="J534" s="310"/>
      <c r="K534" s="310"/>
      <c r="L534" s="310"/>
      <c r="M534" s="310"/>
      <c r="N534" s="310"/>
      <c r="O534" s="310"/>
      <c r="P534" s="310"/>
      <c r="Q534" s="310"/>
      <c r="R534" s="310"/>
      <c r="S534" s="310"/>
      <c r="T534" s="310"/>
      <c r="U534" s="310"/>
      <c r="V534" s="310"/>
      <c r="W534" s="310"/>
      <c r="X534" s="310"/>
      <c r="Y534" s="310"/>
      <c r="Z534" s="310"/>
    </row>
    <row r="535" ht="15.75" customHeight="1">
      <c r="A535" s="310"/>
      <c r="B535" s="310"/>
      <c r="C535" s="310"/>
      <c r="D535" s="310"/>
      <c r="E535" s="310"/>
      <c r="F535" s="310"/>
      <c r="G535" s="310"/>
      <c r="H535" s="310"/>
      <c r="I535" s="310"/>
      <c r="J535" s="310"/>
      <c r="K535" s="310"/>
      <c r="L535" s="310"/>
      <c r="M535" s="310"/>
      <c r="N535" s="310"/>
      <c r="O535" s="310"/>
      <c r="P535" s="310"/>
      <c r="Q535" s="310"/>
      <c r="R535" s="310"/>
      <c r="S535" s="310"/>
      <c r="T535" s="310"/>
      <c r="U535" s="310"/>
      <c r="V535" s="310"/>
      <c r="W535" s="310"/>
      <c r="X535" s="310"/>
      <c r="Y535" s="310"/>
      <c r="Z535" s="310"/>
    </row>
    <row r="536" ht="15.75" customHeight="1">
      <c r="A536" s="310"/>
      <c r="B536" s="310"/>
      <c r="C536" s="310"/>
      <c r="D536" s="310"/>
      <c r="E536" s="310"/>
      <c r="F536" s="310"/>
      <c r="G536" s="310"/>
      <c r="H536" s="310"/>
      <c r="I536" s="310"/>
      <c r="J536" s="310"/>
      <c r="K536" s="310"/>
      <c r="L536" s="310"/>
      <c r="M536" s="310"/>
      <c r="N536" s="310"/>
      <c r="O536" s="310"/>
      <c r="P536" s="310"/>
      <c r="Q536" s="310"/>
      <c r="R536" s="310"/>
      <c r="S536" s="310"/>
      <c r="T536" s="310"/>
      <c r="U536" s="310"/>
      <c r="V536" s="310"/>
      <c r="W536" s="310"/>
      <c r="X536" s="310"/>
      <c r="Y536" s="310"/>
      <c r="Z536" s="310"/>
    </row>
    <row r="537" ht="15.75" customHeight="1">
      <c r="A537" s="310"/>
      <c r="B537" s="310"/>
      <c r="C537" s="310"/>
      <c r="D537" s="310"/>
      <c r="E537" s="310"/>
      <c r="F537" s="310"/>
      <c r="G537" s="310"/>
      <c r="H537" s="310"/>
      <c r="I537" s="310"/>
      <c r="J537" s="310"/>
      <c r="K537" s="310"/>
      <c r="L537" s="310"/>
      <c r="M537" s="310"/>
      <c r="N537" s="310"/>
      <c r="O537" s="310"/>
      <c r="P537" s="310"/>
      <c r="Q537" s="310"/>
      <c r="R537" s="310"/>
      <c r="S537" s="310"/>
      <c r="T537" s="310"/>
      <c r="U537" s="310"/>
      <c r="V537" s="310"/>
      <c r="W537" s="310"/>
      <c r="X537" s="310"/>
      <c r="Y537" s="310"/>
      <c r="Z537" s="310"/>
    </row>
    <row r="538" ht="15.75" customHeight="1">
      <c r="A538" s="310"/>
      <c r="B538" s="310"/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</row>
    <row r="539" ht="15.75" customHeight="1">
      <c r="A539" s="310"/>
      <c r="B539" s="310"/>
      <c r="C539" s="310"/>
      <c r="D539" s="310"/>
      <c r="E539" s="310"/>
      <c r="F539" s="310"/>
      <c r="G539" s="310"/>
      <c r="H539" s="310"/>
      <c r="I539" s="310"/>
      <c r="J539" s="310"/>
      <c r="K539" s="310"/>
      <c r="L539" s="310"/>
      <c r="M539" s="310"/>
      <c r="N539" s="310"/>
      <c r="O539" s="310"/>
      <c r="P539" s="310"/>
      <c r="Q539" s="310"/>
      <c r="R539" s="310"/>
      <c r="S539" s="310"/>
      <c r="T539" s="310"/>
      <c r="U539" s="310"/>
      <c r="V539" s="310"/>
      <c r="W539" s="310"/>
      <c r="X539" s="310"/>
      <c r="Y539" s="310"/>
      <c r="Z539" s="310"/>
    </row>
    <row r="540" ht="15.75" customHeight="1">
      <c r="A540" s="310"/>
      <c r="B540" s="310"/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</row>
    <row r="541" ht="15.75" customHeight="1">
      <c r="A541" s="310"/>
      <c r="B541" s="310"/>
      <c r="C541" s="310"/>
      <c r="D541" s="310"/>
      <c r="E541" s="310"/>
      <c r="F541" s="310"/>
      <c r="G541" s="310"/>
      <c r="H541" s="310"/>
      <c r="I541" s="310"/>
      <c r="J541" s="310"/>
      <c r="K541" s="310"/>
      <c r="L541" s="310"/>
      <c r="M541" s="310"/>
      <c r="N541" s="310"/>
      <c r="O541" s="310"/>
      <c r="P541" s="310"/>
      <c r="Q541" s="310"/>
      <c r="R541" s="310"/>
      <c r="S541" s="310"/>
      <c r="T541" s="310"/>
      <c r="U541" s="310"/>
      <c r="V541" s="310"/>
      <c r="W541" s="310"/>
      <c r="X541" s="310"/>
      <c r="Y541" s="310"/>
      <c r="Z541" s="310"/>
    </row>
    <row r="542" ht="15.75" customHeight="1">
      <c r="A542" s="310"/>
      <c r="B542" s="310"/>
      <c r="C542" s="310"/>
      <c r="D542" s="310"/>
      <c r="E542" s="310"/>
      <c r="F542" s="310"/>
      <c r="G542" s="310"/>
      <c r="H542" s="310"/>
      <c r="I542" s="310"/>
      <c r="J542" s="310"/>
      <c r="K542" s="310"/>
      <c r="L542" s="310"/>
      <c r="M542" s="310"/>
      <c r="N542" s="310"/>
      <c r="O542" s="310"/>
      <c r="P542" s="310"/>
      <c r="Q542" s="310"/>
      <c r="R542" s="310"/>
      <c r="S542" s="310"/>
      <c r="T542" s="310"/>
      <c r="U542" s="310"/>
      <c r="V542" s="310"/>
      <c r="W542" s="310"/>
      <c r="X542" s="310"/>
      <c r="Y542" s="310"/>
      <c r="Z542" s="310"/>
    </row>
    <row r="543" ht="15.75" customHeight="1">
      <c r="A543" s="310"/>
      <c r="B543" s="310"/>
      <c r="C543" s="310"/>
      <c r="D543" s="310"/>
      <c r="E543" s="310"/>
      <c r="F543" s="310"/>
      <c r="G543" s="310"/>
      <c r="H543" s="310"/>
      <c r="I543" s="310"/>
      <c r="J543" s="310"/>
      <c r="K543" s="310"/>
      <c r="L543" s="310"/>
      <c r="M543" s="310"/>
      <c r="N543" s="310"/>
      <c r="O543" s="310"/>
      <c r="P543" s="310"/>
      <c r="Q543" s="310"/>
      <c r="R543" s="310"/>
      <c r="S543" s="310"/>
      <c r="T543" s="310"/>
      <c r="U543" s="310"/>
      <c r="V543" s="310"/>
      <c r="W543" s="310"/>
      <c r="X543" s="310"/>
      <c r="Y543" s="310"/>
      <c r="Z543" s="310"/>
    </row>
    <row r="544" ht="15.75" customHeight="1">
      <c r="A544" s="310"/>
      <c r="B544" s="310"/>
      <c r="C544" s="310"/>
      <c r="D544" s="310"/>
      <c r="E544" s="310"/>
      <c r="F544" s="310"/>
      <c r="G544" s="310"/>
      <c r="H544" s="310"/>
      <c r="I544" s="310"/>
      <c r="J544" s="310"/>
      <c r="K544" s="310"/>
      <c r="L544" s="310"/>
      <c r="M544" s="310"/>
      <c r="N544" s="310"/>
      <c r="O544" s="310"/>
      <c r="P544" s="310"/>
      <c r="Q544" s="310"/>
      <c r="R544" s="310"/>
      <c r="S544" s="310"/>
      <c r="T544" s="310"/>
      <c r="U544" s="310"/>
      <c r="V544" s="310"/>
      <c r="W544" s="310"/>
      <c r="X544" s="310"/>
      <c r="Y544" s="310"/>
      <c r="Z544" s="310"/>
    </row>
    <row r="545" ht="15.75" customHeight="1">
      <c r="A545" s="310"/>
      <c r="B545" s="310"/>
      <c r="C545" s="310"/>
      <c r="D545" s="310"/>
      <c r="E545" s="310"/>
      <c r="F545" s="310"/>
      <c r="G545" s="310"/>
      <c r="H545" s="310"/>
      <c r="I545" s="310"/>
      <c r="J545" s="310"/>
      <c r="K545" s="310"/>
      <c r="L545" s="310"/>
      <c r="M545" s="310"/>
      <c r="N545" s="310"/>
      <c r="O545" s="310"/>
      <c r="P545" s="310"/>
      <c r="Q545" s="310"/>
      <c r="R545" s="310"/>
      <c r="S545" s="310"/>
      <c r="T545" s="310"/>
      <c r="U545" s="310"/>
      <c r="V545" s="310"/>
      <c r="W545" s="310"/>
      <c r="X545" s="310"/>
      <c r="Y545" s="310"/>
      <c r="Z545" s="310"/>
    </row>
    <row r="546" ht="15.75" customHeight="1">
      <c r="A546" s="310"/>
      <c r="B546" s="310"/>
      <c r="C546" s="310"/>
      <c r="D546" s="310"/>
      <c r="E546" s="310"/>
      <c r="F546" s="310"/>
      <c r="G546" s="310"/>
      <c r="H546" s="310"/>
      <c r="I546" s="310"/>
      <c r="J546" s="310"/>
      <c r="K546" s="310"/>
      <c r="L546" s="310"/>
      <c r="M546" s="310"/>
      <c r="N546" s="310"/>
      <c r="O546" s="310"/>
      <c r="P546" s="310"/>
      <c r="Q546" s="310"/>
      <c r="R546" s="310"/>
      <c r="S546" s="310"/>
      <c r="T546" s="310"/>
      <c r="U546" s="310"/>
      <c r="V546" s="310"/>
      <c r="W546" s="310"/>
      <c r="X546" s="310"/>
      <c r="Y546" s="310"/>
      <c r="Z546" s="310"/>
    </row>
    <row r="547" ht="15.75" customHeight="1">
      <c r="A547" s="310"/>
      <c r="B547" s="310"/>
      <c r="C547" s="310"/>
      <c r="D547" s="310"/>
      <c r="E547" s="310"/>
      <c r="F547" s="310"/>
      <c r="G547" s="310"/>
      <c r="H547" s="310"/>
      <c r="I547" s="310"/>
      <c r="J547" s="310"/>
      <c r="K547" s="310"/>
      <c r="L547" s="310"/>
      <c r="M547" s="310"/>
      <c r="N547" s="310"/>
      <c r="O547" s="310"/>
      <c r="P547" s="310"/>
      <c r="Q547" s="310"/>
      <c r="R547" s="310"/>
      <c r="S547" s="310"/>
      <c r="T547" s="310"/>
      <c r="U547" s="310"/>
      <c r="V547" s="310"/>
      <c r="W547" s="310"/>
      <c r="X547" s="310"/>
      <c r="Y547" s="310"/>
      <c r="Z547" s="310"/>
    </row>
    <row r="548" ht="15.75" customHeight="1">
      <c r="A548" s="310"/>
      <c r="B548" s="310"/>
      <c r="C548" s="310"/>
      <c r="D548" s="310"/>
      <c r="E548" s="310"/>
      <c r="F548" s="310"/>
      <c r="G548" s="310"/>
      <c r="H548" s="310"/>
      <c r="I548" s="310"/>
      <c r="J548" s="310"/>
      <c r="K548" s="310"/>
      <c r="L548" s="310"/>
      <c r="M548" s="310"/>
      <c r="N548" s="310"/>
      <c r="O548" s="310"/>
      <c r="P548" s="310"/>
      <c r="Q548" s="310"/>
      <c r="R548" s="310"/>
      <c r="S548" s="310"/>
      <c r="T548" s="310"/>
      <c r="U548" s="310"/>
      <c r="V548" s="310"/>
      <c r="W548" s="310"/>
      <c r="X548" s="310"/>
      <c r="Y548" s="310"/>
      <c r="Z548" s="310"/>
    </row>
    <row r="549" ht="15.75" customHeight="1">
      <c r="A549" s="310"/>
      <c r="B549" s="310"/>
      <c r="C549" s="310"/>
      <c r="D549" s="310"/>
      <c r="E549" s="310"/>
      <c r="F549" s="310"/>
      <c r="G549" s="310"/>
      <c r="H549" s="310"/>
      <c r="I549" s="310"/>
      <c r="J549" s="310"/>
      <c r="K549" s="310"/>
      <c r="L549" s="310"/>
      <c r="M549" s="310"/>
      <c r="N549" s="310"/>
      <c r="O549" s="310"/>
      <c r="P549" s="310"/>
      <c r="Q549" s="310"/>
      <c r="R549" s="310"/>
      <c r="S549" s="310"/>
      <c r="T549" s="310"/>
      <c r="U549" s="310"/>
      <c r="V549" s="310"/>
      <c r="W549" s="310"/>
      <c r="X549" s="310"/>
      <c r="Y549" s="310"/>
      <c r="Z549" s="310"/>
    </row>
    <row r="550" ht="15.75" customHeight="1">
      <c r="A550" s="310"/>
      <c r="B550" s="310"/>
      <c r="C550" s="310"/>
      <c r="D550" s="310"/>
      <c r="E550" s="310"/>
      <c r="F550" s="310"/>
      <c r="G550" s="310"/>
      <c r="H550" s="310"/>
      <c r="I550" s="310"/>
      <c r="J550" s="310"/>
      <c r="K550" s="310"/>
      <c r="L550" s="310"/>
      <c r="M550" s="310"/>
      <c r="N550" s="310"/>
      <c r="O550" s="310"/>
      <c r="P550" s="310"/>
      <c r="Q550" s="310"/>
      <c r="R550" s="310"/>
      <c r="S550" s="310"/>
      <c r="T550" s="310"/>
      <c r="U550" s="310"/>
      <c r="V550" s="310"/>
      <c r="W550" s="310"/>
      <c r="X550" s="310"/>
      <c r="Y550" s="310"/>
      <c r="Z550" s="310"/>
    </row>
    <row r="551" ht="15.75" customHeight="1">
      <c r="A551" s="310"/>
      <c r="B551" s="310"/>
      <c r="C551" s="310"/>
      <c r="D551" s="310"/>
      <c r="E551" s="310"/>
      <c r="F551" s="310"/>
      <c r="G551" s="310"/>
      <c r="H551" s="310"/>
      <c r="I551" s="310"/>
      <c r="J551" s="310"/>
      <c r="K551" s="310"/>
      <c r="L551" s="310"/>
      <c r="M551" s="310"/>
      <c r="N551" s="310"/>
      <c r="O551" s="310"/>
      <c r="P551" s="310"/>
      <c r="Q551" s="310"/>
      <c r="R551" s="310"/>
      <c r="S551" s="310"/>
      <c r="T551" s="310"/>
      <c r="U551" s="310"/>
      <c r="V551" s="310"/>
      <c r="W551" s="310"/>
      <c r="X551" s="310"/>
      <c r="Y551" s="310"/>
      <c r="Z551" s="310"/>
    </row>
    <row r="552" ht="15.75" customHeight="1">
      <c r="A552" s="310"/>
      <c r="B552" s="310"/>
      <c r="C552" s="310"/>
      <c r="D552" s="310"/>
      <c r="E552" s="310"/>
      <c r="F552" s="310"/>
      <c r="G552" s="310"/>
      <c r="H552" s="310"/>
      <c r="I552" s="310"/>
      <c r="J552" s="310"/>
      <c r="K552" s="310"/>
      <c r="L552" s="310"/>
      <c r="M552" s="310"/>
      <c r="N552" s="310"/>
      <c r="O552" s="310"/>
      <c r="P552" s="310"/>
      <c r="Q552" s="310"/>
      <c r="R552" s="310"/>
      <c r="S552" s="310"/>
      <c r="T552" s="310"/>
      <c r="U552" s="310"/>
      <c r="V552" s="310"/>
      <c r="W552" s="310"/>
      <c r="X552" s="310"/>
      <c r="Y552" s="310"/>
      <c r="Z552" s="310"/>
    </row>
    <row r="553" ht="15.75" customHeight="1">
      <c r="A553" s="310"/>
      <c r="B553" s="310"/>
      <c r="C553" s="310"/>
      <c r="D553" s="310"/>
      <c r="E553" s="310"/>
      <c r="F553" s="310"/>
      <c r="G553" s="310"/>
      <c r="H553" s="310"/>
      <c r="I553" s="310"/>
      <c r="J553" s="310"/>
      <c r="K553" s="310"/>
      <c r="L553" s="310"/>
      <c r="M553" s="310"/>
      <c r="N553" s="310"/>
      <c r="O553" s="310"/>
      <c r="P553" s="310"/>
      <c r="Q553" s="310"/>
      <c r="R553" s="310"/>
      <c r="S553" s="310"/>
      <c r="T553" s="310"/>
      <c r="U553" s="310"/>
      <c r="V553" s="310"/>
      <c r="W553" s="310"/>
      <c r="X553" s="310"/>
      <c r="Y553" s="310"/>
      <c r="Z553" s="310"/>
    </row>
    <row r="554" ht="15.75" customHeight="1">
      <c r="A554" s="310"/>
      <c r="B554" s="310"/>
      <c r="C554" s="310"/>
      <c r="D554" s="310"/>
      <c r="E554" s="310"/>
      <c r="F554" s="310"/>
      <c r="G554" s="310"/>
      <c r="H554" s="310"/>
      <c r="I554" s="310"/>
      <c r="J554" s="310"/>
      <c r="K554" s="310"/>
      <c r="L554" s="310"/>
      <c r="M554" s="310"/>
      <c r="N554" s="310"/>
      <c r="O554" s="310"/>
      <c r="P554" s="310"/>
      <c r="Q554" s="310"/>
      <c r="R554" s="310"/>
      <c r="S554" s="310"/>
      <c r="T554" s="310"/>
      <c r="U554" s="310"/>
      <c r="V554" s="310"/>
      <c r="W554" s="310"/>
      <c r="X554" s="310"/>
      <c r="Y554" s="310"/>
      <c r="Z554" s="310"/>
    </row>
    <row r="555" ht="15.75" customHeight="1">
      <c r="A555" s="310"/>
      <c r="B555" s="310"/>
      <c r="C555" s="310"/>
      <c r="D555" s="310"/>
      <c r="E555" s="310"/>
      <c r="F555" s="310"/>
      <c r="G555" s="310"/>
      <c r="H555" s="310"/>
      <c r="I555" s="310"/>
      <c r="J555" s="310"/>
      <c r="K555" s="310"/>
      <c r="L555" s="310"/>
      <c r="M555" s="310"/>
      <c r="N555" s="310"/>
      <c r="O555" s="310"/>
      <c r="P555" s="310"/>
      <c r="Q555" s="310"/>
      <c r="R555" s="310"/>
      <c r="S555" s="310"/>
      <c r="T555" s="310"/>
      <c r="U555" s="310"/>
      <c r="V555" s="310"/>
      <c r="W555" s="310"/>
      <c r="X555" s="310"/>
      <c r="Y555" s="310"/>
      <c r="Z555" s="310"/>
    </row>
    <row r="556" ht="15.75" customHeight="1">
      <c r="A556" s="310"/>
      <c r="B556" s="310"/>
      <c r="C556" s="310"/>
      <c r="D556" s="310"/>
      <c r="E556" s="310"/>
      <c r="F556" s="310"/>
      <c r="G556" s="310"/>
      <c r="H556" s="310"/>
      <c r="I556" s="310"/>
      <c r="J556" s="310"/>
      <c r="K556" s="310"/>
      <c r="L556" s="310"/>
      <c r="M556" s="310"/>
      <c r="N556" s="310"/>
      <c r="O556" s="310"/>
      <c r="P556" s="310"/>
      <c r="Q556" s="310"/>
      <c r="R556" s="310"/>
      <c r="S556" s="310"/>
      <c r="T556" s="310"/>
      <c r="U556" s="310"/>
      <c r="V556" s="310"/>
      <c r="W556" s="310"/>
      <c r="X556" s="310"/>
      <c r="Y556" s="310"/>
      <c r="Z556" s="310"/>
    </row>
    <row r="557" ht="15.75" customHeight="1">
      <c r="A557" s="310"/>
      <c r="B557" s="310"/>
      <c r="C557" s="310"/>
      <c r="D557" s="310"/>
      <c r="E557" s="310"/>
      <c r="F557" s="310"/>
      <c r="G557" s="310"/>
      <c r="H557" s="310"/>
      <c r="I557" s="310"/>
      <c r="J557" s="310"/>
      <c r="K557" s="310"/>
      <c r="L557" s="310"/>
      <c r="M557" s="310"/>
      <c r="N557" s="310"/>
      <c r="O557" s="310"/>
      <c r="P557" s="310"/>
      <c r="Q557" s="310"/>
      <c r="R557" s="310"/>
      <c r="S557" s="310"/>
      <c r="T557" s="310"/>
      <c r="U557" s="310"/>
      <c r="V557" s="310"/>
      <c r="W557" s="310"/>
      <c r="X557" s="310"/>
      <c r="Y557" s="310"/>
      <c r="Z557" s="310"/>
    </row>
    <row r="558" ht="15.75" customHeight="1">
      <c r="A558" s="310"/>
      <c r="B558" s="310"/>
      <c r="C558" s="310"/>
      <c r="D558" s="310"/>
      <c r="E558" s="310"/>
      <c r="F558" s="310"/>
      <c r="G558" s="310"/>
      <c r="H558" s="310"/>
      <c r="I558" s="310"/>
      <c r="J558" s="310"/>
      <c r="K558" s="310"/>
      <c r="L558" s="310"/>
      <c r="M558" s="310"/>
      <c r="N558" s="310"/>
      <c r="O558" s="310"/>
      <c r="P558" s="310"/>
      <c r="Q558" s="310"/>
      <c r="R558" s="310"/>
      <c r="S558" s="310"/>
      <c r="T558" s="310"/>
      <c r="U558" s="310"/>
      <c r="V558" s="310"/>
      <c r="W558" s="310"/>
      <c r="X558" s="310"/>
      <c r="Y558" s="310"/>
      <c r="Z558" s="310"/>
    </row>
    <row r="559" ht="15.75" customHeight="1">
      <c r="A559" s="310"/>
      <c r="B559" s="310"/>
      <c r="C559" s="310"/>
      <c r="D559" s="310"/>
      <c r="E559" s="310"/>
      <c r="F559" s="310"/>
      <c r="G559" s="310"/>
      <c r="H559" s="310"/>
      <c r="I559" s="310"/>
      <c r="J559" s="310"/>
      <c r="K559" s="310"/>
      <c r="L559" s="310"/>
      <c r="M559" s="310"/>
      <c r="N559" s="310"/>
      <c r="O559" s="310"/>
      <c r="P559" s="310"/>
      <c r="Q559" s="310"/>
      <c r="R559" s="310"/>
      <c r="S559" s="310"/>
      <c r="T559" s="310"/>
      <c r="U559" s="310"/>
      <c r="V559" s="310"/>
      <c r="W559" s="310"/>
      <c r="X559" s="310"/>
      <c r="Y559" s="310"/>
      <c r="Z559" s="310"/>
    </row>
    <row r="560" ht="15.75" customHeight="1">
      <c r="A560" s="310"/>
      <c r="B560" s="310"/>
      <c r="C560" s="310"/>
      <c r="D560" s="310"/>
      <c r="E560" s="310"/>
      <c r="F560" s="310"/>
      <c r="G560" s="310"/>
      <c r="H560" s="310"/>
      <c r="I560" s="310"/>
      <c r="J560" s="310"/>
      <c r="K560" s="310"/>
      <c r="L560" s="310"/>
      <c r="M560" s="310"/>
      <c r="N560" s="310"/>
      <c r="O560" s="310"/>
      <c r="P560" s="310"/>
      <c r="Q560" s="310"/>
      <c r="R560" s="310"/>
      <c r="S560" s="310"/>
      <c r="T560" s="310"/>
      <c r="U560" s="310"/>
      <c r="V560" s="310"/>
      <c r="W560" s="310"/>
      <c r="X560" s="310"/>
      <c r="Y560" s="310"/>
      <c r="Z560" s="310"/>
    </row>
    <row r="561" ht="15.75" customHeight="1">
      <c r="A561" s="310"/>
      <c r="B561" s="310"/>
      <c r="C561" s="310"/>
      <c r="D561" s="310"/>
      <c r="E561" s="310"/>
      <c r="F561" s="310"/>
      <c r="G561" s="310"/>
      <c r="H561" s="310"/>
      <c r="I561" s="310"/>
      <c r="J561" s="310"/>
      <c r="K561" s="310"/>
      <c r="L561" s="310"/>
      <c r="M561" s="310"/>
      <c r="N561" s="310"/>
      <c r="O561" s="310"/>
      <c r="P561" s="310"/>
      <c r="Q561" s="310"/>
      <c r="R561" s="310"/>
      <c r="S561" s="310"/>
      <c r="T561" s="310"/>
      <c r="U561" s="310"/>
      <c r="V561" s="310"/>
      <c r="W561" s="310"/>
      <c r="X561" s="310"/>
      <c r="Y561" s="310"/>
      <c r="Z561" s="310"/>
    </row>
    <row r="562" ht="15.75" customHeight="1">
      <c r="A562" s="310"/>
      <c r="B562" s="310"/>
      <c r="C562" s="310"/>
      <c r="D562" s="310"/>
      <c r="E562" s="310"/>
      <c r="F562" s="310"/>
      <c r="G562" s="310"/>
      <c r="H562" s="310"/>
      <c r="I562" s="310"/>
      <c r="J562" s="310"/>
      <c r="K562" s="310"/>
      <c r="L562" s="310"/>
      <c r="M562" s="310"/>
      <c r="N562" s="310"/>
      <c r="O562" s="310"/>
      <c r="P562" s="310"/>
      <c r="Q562" s="310"/>
      <c r="R562" s="310"/>
      <c r="S562" s="310"/>
      <c r="T562" s="310"/>
      <c r="U562" s="310"/>
      <c r="V562" s="310"/>
      <c r="W562" s="310"/>
      <c r="X562" s="310"/>
      <c r="Y562" s="310"/>
      <c r="Z562" s="310"/>
    </row>
    <row r="563" ht="15.75" customHeight="1">
      <c r="A563" s="310"/>
      <c r="B563" s="310"/>
      <c r="C563" s="310"/>
      <c r="D563" s="310"/>
      <c r="E563" s="310"/>
      <c r="F563" s="310"/>
      <c r="G563" s="310"/>
      <c r="H563" s="310"/>
      <c r="I563" s="310"/>
      <c r="J563" s="310"/>
      <c r="K563" s="310"/>
      <c r="L563" s="310"/>
      <c r="M563" s="310"/>
      <c r="N563" s="310"/>
      <c r="O563" s="310"/>
      <c r="P563" s="310"/>
      <c r="Q563" s="310"/>
      <c r="R563" s="310"/>
      <c r="S563" s="310"/>
      <c r="T563" s="310"/>
      <c r="U563" s="310"/>
      <c r="V563" s="310"/>
      <c r="W563" s="310"/>
      <c r="X563" s="310"/>
      <c r="Y563" s="310"/>
      <c r="Z563" s="310"/>
    </row>
    <row r="564" ht="15.75" customHeight="1">
      <c r="A564" s="310"/>
      <c r="B564" s="310"/>
      <c r="C564" s="310"/>
      <c r="D564" s="310"/>
      <c r="E564" s="310"/>
      <c r="F564" s="310"/>
      <c r="G564" s="310"/>
      <c r="H564" s="310"/>
      <c r="I564" s="310"/>
      <c r="J564" s="310"/>
      <c r="K564" s="310"/>
      <c r="L564" s="310"/>
      <c r="M564" s="310"/>
      <c r="N564" s="310"/>
      <c r="O564" s="310"/>
      <c r="P564" s="310"/>
      <c r="Q564" s="310"/>
      <c r="R564" s="310"/>
      <c r="S564" s="310"/>
      <c r="T564" s="310"/>
      <c r="U564" s="310"/>
      <c r="V564" s="310"/>
      <c r="W564" s="310"/>
      <c r="X564" s="310"/>
      <c r="Y564" s="310"/>
      <c r="Z564" s="310"/>
    </row>
    <row r="565" ht="15.75" customHeight="1">
      <c r="A565" s="310"/>
      <c r="B565" s="310"/>
      <c r="C565" s="310"/>
      <c r="D565" s="310"/>
      <c r="E565" s="310"/>
      <c r="F565" s="310"/>
      <c r="G565" s="310"/>
      <c r="H565" s="310"/>
      <c r="I565" s="310"/>
      <c r="J565" s="310"/>
      <c r="K565" s="310"/>
      <c r="L565" s="310"/>
      <c r="M565" s="310"/>
      <c r="N565" s="310"/>
      <c r="O565" s="310"/>
      <c r="P565" s="310"/>
      <c r="Q565" s="310"/>
      <c r="R565" s="310"/>
      <c r="S565" s="310"/>
      <c r="T565" s="310"/>
      <c r="U565" s="310"/>
      <c r="V565" s="310"/>
      <c r="W565" s="310"/>
      <c r="X565" s="310"/>
      <c r="Y565" s="310"/>
      <c r="Z565" s="310"/>
    </row>
    <row r="566" ht="15.75" customHeight="1">
      <c r="A566" s="310"/>
      <c r="B566" s="310"/>
      <c r="C566" s="310"/>
      <c r="D566" s="310"/>
      <c r="E566" s="310"/>
      <c r="F566" s="310"/>
      <c r="G566" s="310"/>
      <c r="H566" s="310"/>
      <c r="I566" s="310"/>
      <c r="J566" s="310"/>
      <c r="K566" s="310"/>
      <c r="L566" s="310"/>
      <c r="M566" s="310"/>
      <c r="N566" s="310"/>
      <c r="O566" s="310"/>
      <c r="P566" s="310"/>
      <c r="Q566" s="310"/>
      <c r="R566" s="310"/>
      <c r="S566" s="310"/>
      <c r="T566" s="310"/>
      <c r="U566" s="310"/>
      <c r="V566" s="310"/>
      <c r="W566" s="310"/>
      <c r="X566" s="310"/>
      <c r="Y566" s="310"/>
      <c r="Z566" s="310"/>
    </row>
    <row r="567" ht="15.75" customHeight="1">
      <c r="A567" s="310"/>
      <c r="B567" s="310"/>
      <c r="C567" s="310"/>
      <c r="D567" s="310"/>
      <c r="E567" s="310"/>
      <c r="F567" s="310"/>
      <c r="G567" s="310"/>
      <c r="H567" s="310"/>
      <c r="I567" s="310"/>
      <c r="J567" s="310"/>
      <c r="K567" s="310"/>
      <c r="L567" s="310"/>
      <c r="M567" s="310"/>
      <c r="N567" s="310"/>
      <c r="O567" s="310"/>
      <c r="P567" s="310"/>
      <c r="Q567" s="310"/>
      <c r="R567" s="310"/>
      <c r="S567" s="310"/>
      <c r="T567" s="310"/>
      <c r="U567" s="310"/>
      <c r="V567" s="310"/>
      <c r="W567" s="310"/>
      <c r="X567" s="310"/>
      <c r="Y567" s="310"/>
      <c r="Z567" s="310"/>
    </row>
    <row r="568" ht="15.75" customHeight="1">
      <c r="A568" s="310"/>
      <c r="B568" s="310"/>
      <c r="C568" s="310"/>
      <c r="D568" s="310"/>
      <c r="E568" s="310"/>
      <c r="F568" s="310"/>
      <c r="G568" s="310"/>
      <c r="H568" s="310"/>
      <c r="I568" s="310"/>
      <c r="J568" s="310"/>
      <c r="K568" s="310"/>
      <c r="L568" s="310"/>
      <c r="M568" s="310"/>
      <c r="N568" s="310"/>
      <c r="O568" s="310"/>
      <c r="P568" s="310"/>
      <c r="Q568" s="310"/>
      <c r="R568" s="310"/>
      <c r="S568" s="310"/>
      <c r="T568" s="310"/>
      <c r="U568" s="310"/>
      <c r="V568" s="310"/>
      <c r="W568" s="310"/>
      <c r="X568" s="310"/>
      <c r="Y568" s="310"/>
      <c r="Z568" s="310"/>
    </row>
    <row r="569" ht="15.75" customHeight="1">
      <c r="A569" s="310"/>
      <c r="B569" s="310"/>
      <c r="C569" s="310"/>
      <c r="D569" s="310"/>
      <c r="E569" s="310"/>
      <c r="F569" s="310"/>
      <c r="G569" s="310"/>
      <c r="H569" s="310"/>
      <c r="I569" s="310"/>
      <c r="J569" s="310"/>
      <c r="K569" s="310"/>
      <c r="L569" s="310"/>
      <c r="M569" s="310"/>
      <c r="N569" s="310"/>
      <c r="O569" s="310"/>
      <c r="P569" s="310"/>
      <c r="Q569" s="310"/>
      <c r="R569" s="310"/>
      <c r="S569" s="310"/>
      <c r="T569" s="310"/>
      <c r="U569" s="310"/>
      <c r="V569" s="310"/>
      <c r="W569" s="310"/>
      <c r="X569" s="310"/>
      <c r="Y569" s="310"/>
      <c r="Z569" s="310"/>
    </row>
    <row r="570" ht="15.75" customHeight="1">
      <c r="A570" s="310"/>
      <c r="B570" s="310"/>
      <c r="C570" s="310"/>
      <c r="D570" s="310"/>
      <c r="E570" s="310"/>
      <c r="F570" s="310"/>
      <c r="G570" s="310"/>
      <c r="H570" s="310"/>
      <c r="I570" s="310"/>
      <c r="J570" s="310"/>
      <c r="K570" s="310"/>
      <c r="L570" s="310"/>
      <c r="M570" s="310"/>
      <c r="N570" s="310"/>
      <c r="O570" s="310"/>
      <c r="P570" s="310"/>
      <c r="Q570" s="310"/>
      <c r="R570" s="310"/>
      <c r="S570" s="310"/>
      <c r="T570" s="310"/>
      <c r="U570" s="310"/>
      <c r="V570" s="310"/>
      <c r="W570" s="310"/>
      <c r="X570" s="310"/>
      <c r="Y570" s="310"/>
      <c r="Z570" s="310"/>
    </row>
    <row r="571" ht="15.75" customHeight="1">
      <c r="A571" s="310"/>
      <c r="B571" s="310"/>
      <c r="C571" s="310"/>
      <c r="D571" s="310"/>
      <c r="E571" s="310"/>
      <c r="F571" s="310"/>
      <c r="G571" s="310"/>
      <c r="H571" s="310"/>
      <c r="I571" s="310"/>
      <c r="J571" s="310"/>
      <c r="K571" s="310"/>
      <c r="L571" s="310"/>
      <c r="M571" s="310"/>
      <c r="N571" s="310"/>
      <c r="O571" s="310"/>
      <c r="P571" s="310"/>
      <c r="Q571" s="310"/>
      <c r="R571" s="310"/>
      <c r="S571" s="310"/>
      <c r="T571" s="310"/>
      <c r="U571" s="310"/>
      <c r="V571" s="310"/>
      <c r="W571" s="310"/>
      <c r="X571" s="310"/>
      <c r="Y571" s="310"/>
      <c r="Z571" s="310"/>
    </row>
    <row r="572" ht="15.75" customHeight="1">
      <c r="A572" s="310"/>
      <c r="B572" s="310"/>
      <c r="C572" s="310"/>
      <c r="D572" s="310"/>
      <c r="E572" s="310"/>
      <c r="F572" s="310"/>
      <c r="G572" s="310"/>
      <c r="H572" s="310"/>
      <c r="I572" s="310"/>
      <c r="J572" s="310"/>
      <c r="K572" s="310"/>
      <c r="L572" s="310"/>
      <c r="M572" s="310"/>
      <c r="N572" s="310"/>
      <c r="O572" s="310"/>
      <c r="P572" s="310"/>
      <c r="Q572" s="310"/>
      <c r="R572" s="310"/>
      <c r="S572" s="310"/>
      <c r="T572" s="310"/>
      <c r="U572" s="310"/>
      <c r="V572" s="310"/>
      <c r="W572" s="310"/>
      <c r="X572" s="310"/>
      <c r="Y572" s="310"/>
      <c r="Z572" s="310"/>
    </row>
    <row r="573" ht="15.75" customHeight="1">
      <c r="A573" s="310"/>
      <c r="B573" s="310"/>
      <c r="C573" s="310"/>
      <c r="D573" s="310"/>
      <c r="E573" s="310"/>
      <c r="F573" s="310"/>
      <c r="G573" s="310"/>
      <c r="H573" s="310"/>
      <c r="I573" s="310"/>
      <c r="J573" s="310"/>
      <c r="K573" s="310"/>
      <c r="L573" s="310"/>
      <c r="M573" s="310"/>
      <c r="N573" s="310"/>
      <c r="O573" s="310"/>
      <c r="P573" s="310"/>
      <c r="Q573" s="310"/>
      <c r="R573" s="310"/>
      <c r="S573" s="310"/>
      <c r="T573" s="310"/>
      <c r="U573" s="310"/>
      <c r="V573" s="310"/>
      <c r="W573" s="310"/>
      <c r="X573" s="310"/>
      <c r="Y573" s="310"/>
      <c r="Z573" s="310"/>
    </row>
    <row r="574" ht="15.75" customHeight="1">
      <c r="A574" s="310"/>
      <c r="B574" s="310"/>
      <c r="C574" s="310"/>
      <c r="D574" s="310"/>
      <c r="E574" s="310"/>
      <c r="F574" s="310"/>
      <c r="G574" s="310"/>
      <c r="H574" s="310"/>
      <c r="I574" s="310"/>
      <c r="J574" s="310"/>
      <c r="K574" s="310"/>
      <c r="L574" s="310"/>
      <c r="M574" s="310"/>
      <c r="N574" s="310"/>
      <c r="O574" s="310"/>
      <c r="P574" s="310"/>
      <c r="Q574" s="310"/>
      <c r="R574" s="310"/>
      <c r="S574" s="310"/>
      <c r="T574" s="310"/>
      <c r="U574" s="310"/>
      <c r="V574" s="310"/>
      <c r="W574" s="310"/>
      <c r="X574" s="310"/>
      <c r="Y574" s="310"/>
      <c r="Z574" s="310"/>
    </row>
    <row r="575" ht="15.75" customHeight="1">
      <c r="A575" s="310"/>
      <c r="B575" s="310"/>
      <c r="C575" s="310"/>
      <c r="D575" s="310"/>
      <c r="E575" s="310"/>
      <c r="F575" s="310"/>
      <c r="G575" s="310"/>
      <c r="H575" s="310"/>
      <c r="I575" s="310"/>
      <c r="J575" s="310"/>
      <c r="K575" s="310"/>
      <c r="L575" s="310"/>
      <c r="M575" s="310"/>
      <c r="N575" s="310"/>
      <c r="O575" s="310"/>
      <c r="P575" s="310"/>
      <c r="Q575" s="310"/>
      <c r="R575" s="310"/>
      <c r="S575" s="310"/>
      <c r="T575" s="310"/>
      <c r="U575" s="310"/>
      <c r="V575" s="310"/>
      <c r="W575" s="310"/>
      <c r="X575" s="310"/>
      <c r="Y575" s="310"/>
      <c r="Z575" s="310"/>
    </row>
    <row r="576" ht="15.75" customHeight="1">
      <c r="A576" s="310"/>
      <c r="B576" s="310"/>
      <c r="C576" s="310"/>
      <c r="D576" s="310"/>
      <c r="E576" s="310"/>
      <c r="F576" s="310"/>
      <c r="G576" s="310"/>
      <c r="H576" s="310"/>
      <c r="I576" s="310"/>
      <c r="J576" s="310"/>
      <c r="K576" s="310"/>
      <c r="L576" s="310"/>
      <c r="M576" s="310"/>
      <c r="N576" s="310"/>
      <c r="O576" s="310"/>
      <c r="P576" s="310"/>
      <c r="Q576" s="310"/>
      <c r="R576" s="310"/>
      <c r="S576" s="310"/>
      <c r="T576" s="310"/>
      <c r="U576" s="310"/>
      <c r="V576" s="310"/>
      <c r="W576" s="310"/>
      <c r="X576" s="310"/>
      <c r="Y576" s="310"/>
      <c r="Z576" s="310"/>
    </row>
    <row r="577" ht="15.75" customHeight="1">
      <c r="A577" s="310"/>
      <c r="B577" s="310"/>
      <c r="C577" s="310"/>
      <c r="D577" s="310"/>
      <c r="E577" s="310"/>
      <c r="F577" s="310"/>
      <c r="G577" s="310"/>
      <c r="H577" s="310"/>
      <c r="I577" s="310"/>
      <c r="J577" s="310"/>
      <c r="K577" s="310"/>
      <c r="L577" s="310"/>
      <c r="M577" s="310"/>
      <c r="N577" s="310"/>
      <c r="O577" s="310"/>
      <c r="P577" s="310"/>
      <c r="Q577" s="310"/>
      <c r="R577" s="310"/>
      <c r="S577" s="310"/>
      <c r="T577" s="310"/>
      <c r="U577" s="310"/>
      <c r="V577" s="310"/>
      <c r="W577" s="310"/>
      <c r="X577" s="310"/>
      <c r="Y577" s="310"/>
      <c r="Z577" s="310"/>
    </row>
    <row r="578" ht="15.75" customHeight="1">
      <c r="A578" s="310"/>
      <c r="B578" s="310"/>
      <c r="C578" s="310"/>
      <c r="D578" s="310"/>
      <c r="E578" s="310"/>
      <c r="F578" s="310"/>
      <c r="G578" s="310"/>
      <c r="H578" s="310"/>
      <c r="I578" s="310"/>
      <c r="J578" s="310"/>
      <c r="K578" s="310"/>
      <c r="L578" s="310"/>
      <c r="M578" s="310"/>
      <c r="N578" s="310"/>
      <c r="O578" s="310"/>
      <c r="P578" s="310"/>
      <c r="Q578" s="310"/>
      <c r="R578" s="310"/>
      <c r="S578" s="310"/>
      <c r="T578" s="310"/>
      <c r="U578" s="310"/>
      <c r="V578" s="310"/>
      <c r="W578" s="310"/>
      <c r="X578" s="310"/>
      <c r="Y578" s="310"/>
      <c r="Z578" s="310"/>
    </row>
    <row r="579" ht="15.75" customHeight="1">
      <c r="A579" s="310"/>
      <c r="B579" s="310"/>
      <c r="C579" s="310"/>
      <c r="D579" s="310"/>
      <c r="E579" s="310"/>
      <c r="F579" s="310"/>
      <c r="G579" s="310"/>
      <c r="H579" s="310"/>
      <c r="I579" s="310"/>
      <c r="J579" s="310"/>
      <c r="K579" s="310"/>
      <c r="L579" s="310"/>
      <c r="M579" s="310"/>
      <c r="N579" s="310"/>
      <c r="O579" s="310"/>
      <c r="P579" s="310"/>
      <c r="Q579" s="310"/>
      <c r="R579" s="310"/>
      <c r="S579" s="310"/>
      <c r="T579" s="310"/>
      <c r="U579" s="310"/>
      <c r="V579" s="310"/>
      <c r="W579" s="310"/>
      <c r="X579" s="310"/>
      <c r="Y579" s="310"/>
      <c r="Z579" s="310"/>
    </row>
    <row r="580" ht="15.75" customHeight="1">
      <c r="A580" s="310"/>
      <c r="B580" s="310"/>
      <c r="C580" s="310"/>
      <c r="D580" s="310"/>
      <c r="E580" s="310"/>
      <c r="F580" s="310"/>
      <c r="G580" s="310"/>
      <c r="H580" s="310"/>
      <c r="I580" s="310"/>
      <c r="J580" s="310"/>
      <c r="K580" s="310"/>
      <c r="L580" s="310"/>
      <c r="M580" s="310"/>
      <c r="N580" s="310"/>
      <c r="O580" s="310"/>
      <c r="P580" s="310"/>
      <c r="Q580" s="310"/>
      <c r="R580" s="310"/>
      <c r="S580" s="310"/>
      <c r="T580" s="310"/>
      <c r="U580" s="310"/>
      <c r="V580" s="310"/>
      <c r="W580" s="310"/>
      <c r="X580" s="310"/>
      <c r="Y580" s="310"/>
      <c r="Z580" s="310"/>
    </row>
    <row r="581" ht="15.75" customHeight="1">
      <c r="A581" s="310"/>
      <c r="B581" s="310"/>
      <c r="C581" s="310"/>
      <c r="D581" s="310"/>
      <c r="E581" s="310"/>
      <c r="F581" s="310"/>
      <c r="G581" s="310"/>
      <c r="H581" s="310"/>
      <c r="I581" s="310"/>
      <c r="J581" s="310"/>
      <c r="K581" s="310"/>
      <c r="L581" s="310"/>
      <c r="M581" s="310"/>
      <c r="N581" s="310"/>
      <c r="O581" s="310"/>
      <c r="P581" s="310"/>
      <c r="Q581" s="310"/>
      <c r="R581" s="310"/>
      <c r="S581" s="310"/>
      <c r="T581" s="310"/>
      <c r="U581" s="310"/>
      <c r="V581" s="310"/>
      <c r="W581" s="310"/>
      <c r="X581" s="310"/>
      <c r="Y581" s="310"/>
      <c r="Z581" s="310"/>
    </row>
    <row r="582" ht="15.75" customHeight="1">
      <c r="A582" s="310"/>
      <c r="B582" s="310"/>
      <c r="C582" s="310"/>
      <c r="D582" s="310"/>
      <c r="E582" s="310"/>
      <c r="F582" s="310"/>
      <c r="G582" s="310"/>
      <c r="H582" s="310"/>
      <c r="I582" s="310"/>
      <c r="J582" s="310"/>
      <c r="K582" s="310"/>
      <c r="L582" s="310"/>
      <c r="M582" s="310"/>
      <c r="N582" s="310"/>
      <c r="O582" s="310"/>
      <c r="P582" s="310"/>
      <c r="Q582" s="310"/>
      <c r="R582" s="310"/>
      <c r="S582" s="310"/>
      <c r="T582" s="310"/>
      <c r="U582" s="310"/>
      <c r="V582" s="310"/>
      <c r="W582" s="310"/>
      <c r="X582" s="310"/>
      <c r="Y582" s="310"/>
      <c r="Z582" s="310"/>
    </row>
    <row r="583" ht="15.75" customHeight="1">
      <c r="A583" s="310"/>
      <c r="B583" s="310"/>
      <c r="C583" s="310"/>
      <c r="D583" s="310"/>
      <c r="E583" s="310"/>
      <c r="F583" s="310"/>
      <c r="G583" s="310"/>
      <c r="H583" s="310"/>
      <c r="I583" s="310"/>
      <c r="J583" s="310"/>
      <c r="K583" s="310"/>
      <c r="L583" s="310"/>
      <c r="M583" s="310"/>
      <c r="N583" s="310"/>
      <c r="O583" s="310"/>
      <c r="P583" s="310"/>
      <c r="Q583" s="310"/>
      <c r="R583" s="310"/>
      <c r="S583" s="310"/>
      <c r="T583" s="310"/>
      <c r="U583" s="310"/>
      <c r="V583" s="310"/>
      <c r="W583" s="310"/>
      <c r="X583" s="310"/>
      <c r="Y583" s="310"/>
      <c r="Z583" s="310"/>
    </row>
    <row r="584" ht="15.75" customHeight="1">
      <c r="A584" s="310"/>
      <c r="B584" s="310"/>
      <c r="C584" s="310"/>
      <c r="D584" s="310"/>
      <c r="E584" s="310"/>
      <c r="F584" s="310"/>
      <c r="G584" s="310"/>
      <c r="H584" s="310"/>
      <c r="I584" s="310"/>
      <c r="J584" s="310"/>
      <c r="K584" s="310"/>
      <c r="L584" s="310"/>
      <c r="M584" s="310"/>
      <c r="N584" s="310"/>
      <c r="O584" s="310"/>
      <c r="P584" s="310"/>
      <c r="Q584" s="310"/>
      <c r="R584" s="310"/>
      <c r="S584" s="310"/>
      <c r="T584" s="310"/>
      <c r="U584" s="310"/>
      <c r="V584" s="310"/>
      <c r="W584" s="310"/>
      <c r="X584" s="310"/>
      <c r="Y584" s="310"/>
      <c r="Z584" s="310"/>
    </row>
    <row r="585" ht="15.75" customHeight="1">
      <c r="A585" s="310"/>
      <c r="B585" s="310"/>
      <c r="C585" s="310"/>
      <c r="D585" s="310"/>
      <c r="E585" s="310"/>
      <c r="F585" s="310"/>
      <c r="G585" s="310"/>
      <c r="H585" s="310"/>
      <c r="I585" s="310"/>
      <c r="J585" s="310"/>
      <c r="K585" s="310"/>
      <c r="L585" s="310"/>
      <c r="M585" s="310"/>
      <c r="N585" s="310"/>
      <c r="O585" s="310"/>
      <c r="P585" s="310"/>
      <c r="Q585" s="310"/>
      <c r="R585" s="310"/>
      <c r="S585" s="310"/>
      <c r="T585" s="310"/>
      <c r="U585" s="310"/>
      <c r="V585" s="310"/>
      <c r="W585" s="310"/>
      <c r="X585" s="310"/>
      <c r="Y585" s="310"/>
      <c r="Z585" s="310"/>
    </row>
    <row r="586" ht="15.75" customHeight="1">
      <c r="A586" s="310"/>
      <c r="B586" s="310"/>
      <c r="C586" s="310"/>
      <c r="D586" s="310"/>
      <c r="E586" s="310"/>
      <c r="F586" s="310"/>
      <c r="G586" s="310"/>
      <c r="H586" s="310"/>
      <c r="I586" s="310"/>
      <c r="J586" s="310"/>
      <c r="K586" s="310"/>
      <c r="L586" s="310"/>
      <c r="M586" s="310"/>
      <c r="N586" s="310"/>
      <c r="O586" s="310"/>
      <c r="P586" s="310"/>
      <c r="Q586" s="310"/>
      <c r="R586" s="310"/>
      <c r="S586" s="310"/>
      <c r="T586" s="310"/>
      <c r="U586" s="310"/>
      <c r="V586" s="310"/>
      <c r="W586" s="310"/>
      <c r="X586" s="310"/>
      <c r="Y586" s="310"/>
      <c r="Z586" s="310"/>
    </row>
    <row r="587" ht="15.75" customHeight="1">
      <c r="A587" s="310"/>
      <c r="B587" s="310"/>
      <c r="C587" s="310"/>
      <c r="D587" s="310"/>
      <c r="E587" s="310"/>
      <c r="F587" s="310"/>
      <c r="G587" s="310"/>
      <c r="H587" s="310"/>
      <c r="I587" s="310"/>
      <c r="J587" s="310"/>
      <c r="K587" s="310"/>
      <c r="L587" s="310"/>
      <c r="M587" s="310"/>
      <c r="N587" s="310"/>
      <c r="O587" s="310"/>
      <c r="P587" s="310"/>
      <c r="Q587" s="310"/>
      <c r="R587" s="310"/>
      <c r="S587" s="310"/>
      <c r="T587" s="310"/>
      <c r="U587" s="310"/>
      <c r="V587" s="310"/>
      <c r="W587" s="310"/>
      <c r="X587" s="310"/>
      <c r="Y587" s="310"/>
      <c r="Z587" s="310"/>
    </row>
    <row r="588" ht="15.75" customHeight="1">
      <c r="A588" s="310"/>
      <c r="B588" s="310"/>
      <c r="C588" s="310"/>
      <c r="D588" s="310"/>
      <c r="E588" s="310"/>
      <c r="F588" s="310"/>
      <c r="G588" s="310"/>
      <c r="H588" s="310"/>
      <c r="I588" s="310"/>
      <c r="J588" s="310"/>
      <c r="K588" s="310"/>
      <c r="L588" s="310"/>
      <c r="M588" s="310"/>
      <c r="N588" s="310"/>
      <c r="O588" s="310"/>
      <c r="P588" s="310"/>
      <c r="Q588" s="310"/>
      <c r="R588" s="310"/>
      <c r="S588" s="310"/>
      <c r="T588" s="310"/>
      <c r="U588" s="310"/>
      <c r="V588" s="310"/>
      <c r="W588" s="310"/>
      <c r="X588" s="310"/>
      <c r="Y588" s="310"/>
      <c r="Z588" s="310"/>
    </row>
    <row r="589" ht="15.75" customHeight="1">
      <c r="A589" s="310"/>
      <c r="B589" s="310"/>
      <c r="C589" s="310"/>
      <c r="D589" s="310"/>
      <c r="E589" s="310"/>
      <c r="F589" s="310"/>
      <c r="G589" s="310"/>
      <c r="H589" s="310"/>
      <c r="I589" s="310"/>
      <c r="J589" s="310"/>
      <c r="K589" s="310"/>
      <c r="L589" s="310"/>
      <c r="M589" s="310"/>
      <c r="N589" s="310"/>
      <c r="O589" s="310"/>
      <c r="P589" s="310"/>
      <c r="Q589" s="310"/>
      <c r="R589" s="310"/>
      <c r="S589" s="310"/>
      <c r="T589" s="310"/>
      <c r="U589" s="310"/>
      <c r="V589" s="310"/>
      <c r="W589" s="310"/>
      <c r="X589" s="310"/>
      <c r="Y589" s="310"/>
      <c r="Z589" s="310"/>
    </row>
    <row r="590" ht="15.75" customHeight="1">
      <c r="A590" s="310"/>
      <c r="B590" s="310"/>
      <c r="C590" s="310"/>
      <c r="D590" s="310"/>
      <c r="E590" s="310"/>
      <c r="F590" s="310"/>
      <c r="G590" s="310"/>
      <c r="H590" s="310"/>
      <c r="I590" s="310"/>
      <c r="J590" s="310"/>
      <c r="K590" s="310"/>
      <c r="L590" s="310"/>
      <c r="M590" s="310"/>
      <c r="N590" s="310"/>
      <c r="O590" s="310"/>
      <c r="P590" s="310"/>
      <c r="Q590" s="310"/>
      <c r="R590" s="310"/>
      <c r="S590" s="310"/>
      <c r="T590" s="310"/>
      <c r="U590" s="310"/>
      <c r="V590" s="310"/>
      <c r="W590" s="310"/>
      <c r="X590" s="310"/>
      <c r="Y590" s="310"/>
      <c r="Z590" s="310"/>
    </row>
    <row r="591" ht="15.75" customHeight="1">
      <c r="A591" s="310"/>
      <c r="B591" s="310"/>
      <c r="C591" s="310"/>
      <c r="D591" s="310"/>
      <c r="E591" s="310"/>
      <c r="F591" s="310"/>
      <c r="G591" s="310"/>
      <c r="H591" s="310"/>
      <c r="I591" s="310"/>
      <c r="J591" s="310"/>
      <c r="K591" s="310"/>
      <c r="L591" s="310"/>
      <c r="M591" s="310"/>
      <c r="N591" s="310"/>
      <c r="O591" s="310"/>
      <c r="P591" s="310"/>
      <c r="Q591" s="310"/>
      <c r="R591" s="310"/>
      <c r="S591" s="310"/>
      <c r="T591" s="310"/>
      <c r="U591" s="310"/>
      <c r="V591" s="310"/>
      <c r="W591" s="310"/>
      <c r="X591" s="310"/>
      <c r="Y591" s="310"/>
      <c r="Z591" s="310"/>
    </row>
    <row r="592" ht="15.75" customHeight="1">
      <c r="A592" s="310"/>
      <c r="B592" s="310"/>
      <c r="C592" s="310"/>
      <c r="D592" s="310"/>
      <c r="E592" s="310"/>
      <c r="F592" s="310"/>
      <c r="G592" s="310"/>
      <c r="H592" s="310"/>
      <c r="I592" s="310"/>
      <c r="J592" s="310"/>
      <c r="K592" s="310"/>
      <c r="L592" s="310"/>
      <c r="M592" s="310"/>
      <c r="N592" s="310"/>
      <c r="O592" s="310"/>
      <c r="P592" s="310"/>
      <c r="Q592" s="310"/>
      <c r="R592" s="310"/>
      <c r="S592" s="310"/>
      <c r="T592" s="310"/>
      <c r="U592" s="310"/>
      <c r="V592" s="310"/>
      <c r="W592" s="310"/>
      <c r="X592" s="310"/>
      <c r="Y592" s="310"/>
      <c r="Z592" s="310"/>
    </row>
    <row r="593" ht="15.75" customHeight="1">
      <c r="A593" s="310"/>
      <c r="B593" s="310"/>
      <c r="C593" s="310"/>
      <c r="D593" s="310"/>
      <c r="E593" s="310"/>
      <c r="F593" s="310"/>
      <c r="G593" s="310"/>
      <c r="H593" s="310"/>
      <c r="I593" s="310"/>
      <c r="J593" s="310"/>
      <c r="K593" s="310"/>
      <c r="L593" s="310"/>
      <c r="M593" s="310"/>
      <c r="N593" s="310"/>
      <c r="O593" s="310"/>
      <c r="P593" s="310"/>
      <c r="Q593" s="310"/>
      <c r="R593" s="310"/>
      <c r="S593" s="310"/>
      <c r="T593" s="310"/>
      <c r="U593" s="310"/>
      <c r="V593" s="310"/>
      <c r="W593" s="310"/>
      <c r="X593" s="310"/>
      <c r="Y593" s="310"/>
      <c r="Z593" s="310"/>
    </row>
    <row r="594" ht="15.75" customHeight="1">
      <c r="A594" s="310"/>
      <c r="B594" s="310"/>
      <c r="C594" s="310"/>
      <c r="D594" s="310"/>
      <c r="E594" s="310"/>
      <c r="F594" s="310"/>
      <c r="G594" s="310"/>
      <c r="H594" s="310"/>
      <c r="I594" s="310"/>
      <c r="J594" s="310"/>
      <c r="K594" s="310"/>
      <c r="L594" s="310"/>
      <c r="M594" s="310"/>
      <c r="N594" s="310"/>
      <c r="O594" s="310"/>
      <c r="P594" s="310"/>
      <c r="Q594" s="310"/>
      <c r="R594" s="310"/>
      <c r="S594" s="310"/>
      <c r="T594" s="310"/>
      <c r="U594" s="310"/>
      <c r="V594" s="310"/>
      <c r="W594" s="310"/>
      <c r="X594" s="310"/>
      <c r="Y594" s="310"/>
      <c r="Z594" s="310"/>
    </row>
    <row r="595" ht="15.75" customHeight="1">
      <c r="A595" s="310"/>
      <c r="B595" s="310"/>
      <c r="C595" s="310"/>
      <c r="D595" s="310"/>
      <c r="E595" s="310"/>
      <c r="F595" s="310"/>
      <c r="G595" s="310"/>
      <c r="H595" s="310"/>
      <c r="I595" s="310"/>
      <c r="J595" s="310"/>
      <c r="K595" s="310"/>
      <c r="L595" s="310"/>
      <c r="M595" s="310"/>
      <c r="N595" s="310"/>
      <c r="O595" s="310"/>
      <c r="P595" s="310"/>
      <c r="Q595" s="310"/>
      <c r="R595" s="310"/>
      <c r="S595" s="310"/>
      <c r="T595" s="310"/>
      <c r="U595" s="310"/>
      <c r="V595" s="310"/>
      <c r="W595" s="310"/>
      <c r="X595" s="310"/>
      <c r="Y595" s="310"/>
      <c r="Z595" s="310"/>
    </row>
    <row r="596" ht="15.75" customHeight="1">
      <c r="A596" s="310"/>
      <c r="B596" s="310"/>
      <c r="C596" s="310"/>
      <c r="D596" s="310"/>
      <c r="E596" s="310"/>
      <c r="F596" s="310"/>
      <c r="G596" s="310"/>
      <c r="H596" s="310"/>
      <c r="I596" s="310"/>
      <c r="J596" s="310"/>
      <c r="K596" s="310"/>
      <c r="L596" s="310"/>
      <c r="M596" s="310"/>
      <c r="N596" s="310"/>
      <c r="O596" s="310"/>
      <c r="P596" s="310"/>
      <c r="Q596" s="310"/>
      <c r="R596" s="310"/>
      <c r="S596" s="310"/>
      <c r="T596" s="310"/>
      <c r="U596" s="310"/>
      <c r="V596" s="310"/>
      <c r="W596" s="310"/>
      <c r="X596" s="310"/>
      <c r="Y596" s="310"/>
      <c r="Z596" s="310"/>
    </row>
    <row r="597" ht="15.75" customHeight="1">
      <c r="A597" s="310"/>
      <c r="B597" s="310"/>
      <c r="C597" s="310"/>
      <c r="D597" s="310"/>
      <c r="E597" s="310"/>
      <c r="F597" s="310"/>
      <c r="G597" s="310"/>
      <c r="H597" s="310"/>
      <c r="I597" s="310"/>
      <c r="J597" s="310"/>
      <c r="K597" s="310"/>
      <c r="L597" s="310"/>
      <c r="M597" s="310"/>
      <c r="N597" s="310"/>
      <c r="O597" s="310"/>
      <c r="P597" s="310"/>
      <c r="Q597" s="310"/>
      <c r="R597" s="310"/>
      <c r="S597" s="310"/>
      <c r="T597" s="310"/>
      <c r="U597" s="310"/>
      <c r="V597" s="310"/>
      <c r="W597" s="310"/>
      <c r="X597" s="310"/>
      <c r="Y597" s="310"/>
      <c r="Z597" s="310"/>
    </row>
    <row r="598" ht="15.75" customHeight="1">
      <c r="A598" s="310"/>
      <c r="B598" s="310"/>
      <c r="C598" s="310"/>
      <c r="D598" s="310"/>
      <c r="E598" s="310"/>
      <c r="F598" s="310"/>
      <c r="G598" s="310"/>
      <c r="H598" s="310"/>
      <c r="I598" s="310"/>
      <c r="J598" s="310"/>
      <c r="K598" s="310"/>
      <c r="L598" s="310"/>
      <c r="M598" s="310"/>
      <c r="N598" s="310"/>
      <c r="O598" s="310"/>
      <c r="P598" s="310"/>
      <c r="Q598" s="310"/>
      <c r="R598" s="310"/>
      <c r="S598" s="310"/>
      <c r="T598" s="310"/>
      <c r="U598" s="310"/>
      <c r="V598" s="310"/>
      <c r="W598" s="310"/>
      <c r="X598" s="310"/>
      <c r="Y598" s="310"/>
      <c r="Z598" s="310"/>
    </row>
    <row r="599" ht="15.75" customHeight="1">
      <c r="A599" s="310"/>
      <c r="B599" s="310"/>
      <c r="C599" s="310"/>
      <c r="D599" s="310"/>
      <c r="E599" s="310"/>
      <c r="F599" s="310"/>
      <c r="G599" s="310"/>
      <c r="H599" s="310"/>
      <c r="I599" s="310"/>
      <c r="J599" s="310"/>
      <c r="K599" s="310"/>
      <c r="L599" s="310"/>
      <c r="M599" s="310"/>
      <c r="N599" s="310"/>
      <c r="O599" s="310"/>
      <c r="P599" s="310"/>
      <c r="Q599" s="310"/>
      <c r="R599" s="310"/>
      <c r="S599" s="310"/>
      <c r="T599" s="310"/>
      <c r="U599" s="310"/>
      <c r="V599" s="310"/>
      <c r="W599" s="310"/>
      <c r="X599" s="310"/>
      <c r="Y599" s="310"/>
      <c r="Z599" s="310"/>
    </row>
    <row r="600" ht="15.75" customHeight="1">
      <c r="A600" s="310"/>
      <c r="B600" s="310"/>
      <c r="C600" s="310"/>
      <c r="D600" s="310"/>
      <c r="E600" s="310"/>
      <c r="F600" s="310"/>
      <c r="G600" s="310"/>
      <c r="H600" s="310"/>
      <c r="I600" s="310"/>
      <c r="J600" s="310"/>
      <c r="K600" s="310"/>
      <c r="L600" s="310"/>
      <c r="M600" s="310"/>
      <c r="N600" s="310"/>
      <c r="O600" s="310"/>
      <c r="P600" s="310"/>
      <c r="Q600" s="310"/>
      <c r="R600" s="310"/>
      <c r="S600" s="310"/>
      <c r="T600" s="310"/>
      <c r="U600" s="310"/>
      <c r="V600" s="310"/>
      <c r="W600" s="310"/>
      <c r="X600" s="310"/>
      <c r="Y600" s="310"/>
      <c r="Z600" s="310"/>
    </row>
    <row r="601" ht="15.75" customHeight="1">
      <c r="A601" s="310"/>
      <c r="B601" s="310"/>
      <c r="C601" s="310"/>
      <c r="D601" s="310"/>
      <c r="E601" s="310"/>
      <c r="F601" s="310"/>
      <c r="G601" s="310"/>
      <c r="H601" s="310"/>
      <c r="I601" s="310"/>
      <c r="J601" s="310"/>
      <c r="K601" s="310"/>
      <c r="L601" s="310"/>
      <c r="M601" s="310"/>
      <c r="N601" s="310"/>
      <c r="O601" s="310"/>
      <c r="P601" s="310"/>
      <c r="Q601" s="310"/>
      <c r="R601" s="310"/>
      <c r="S601" s="310"/>
      <c r="T601" s="310"/>
      <c r="U601" s="310"/>
      <c r="V601" s="310"/>
      <c r="W601" s="310"/>
      <c r="X601" s="310"/>
      <c r="Y601" s="310"/>
      <c r="Z601" s="310"/>
    </row>
    <row r="602" ht="15.75" customHeight="1">
      <c r="A602" s="310"/>
      <c r="B602" s="310"/>
      <c r="C602" s="310"/>
      <c r="D602" s="310"/>
      <c r="E602" s="310"/>
      <c r="F602" s="310"/>
      <c r="G602" s="310"/>
      <c r="H602" s="310"/>
      <c r="I602" s="310"/>
      <c r="J602" s="310"/>
      <c r="K602" s="310"/>
      <c r="L602" s="310"/>
      <c r="M602" s="310"/>
      <c r="N602" s="310"/>
      <c r="O602" s="310"/>
      <c r="P602" s="310"/>
      <c r="Q602" s="310"/>
      <c r="R602" s="310"/>
      <c r="S602" s="310"/>
      <c r="T602" s="310"/>
      <c r="U602" s="310"/>
      <c r="V602" s="310"/>
      <c r="W602" s="310"/>
      <c r="X602" s="310"/>
      <c r="Y602" s="310"/>
      <c r="Z602" s="310"/>
    </row>
    <row r="603" ht="15.75" customHeight="1">
      <c r="A603" s="310"/>
      <c r="B603" s="310"/>
      <c r="C603" s="310"/>
      <c r="D603" s="310"/>
      <c r="E603" s="310"/>
      <c r="F603" s="310"/>
      <c r="G603" s="310"/>
      <c r="H603" s="310"/>
      <c r="I603" s="310"/>
      <c r="J603" s="310"/>
      <c r="K603" s="310"/>
      <c r="L603" s="310"/>
      <c r="M603" s="310"/>
      <c r="N603" s="310"/>
      <c r="O603" s="310"/>
      <c r="P603" s="310"/>
      <c r="Q603" s="310"/>
      <c r="R603" s="310"/>
      <c r="S603" s="310"/>
      <c r="T603" s="310"/>
      <c r="U603" s="310"/>
      <c r="V603" s="310"/>
      <c r="W603" s="310"/>
      <c r="X603" s="310"/>
      <c r="Y603" s="310"/>
      <c r="Z603" s="310"/>
    </row>
    <row r="604" ht="15.75" customHeight="1">
      <c r="A604" s="310"/>
      <c r="B604" s="310"/>
      <c r="C604" s="310"/>
      <c r="D604" s="310"/>
      <c r="E604" s="310"/>
      <c r="F604" s="310"/>
      <c r="G604" s="310"/>
      <c r="H604" s="310"/>
      <c r="I604" s="310"/>
      <c r="J604" s="310"/>
      <c r="K604" s="310"/>
      <c r="L604" s="310"/>
      <c r="M604" s="310"/>
      <c r="N604" s="310"/>
      <c r="O604" s="310"/>
      <c r="P604" s="310"/>
      <c r="Q604" s="310"/>
      <c r="R604" s="310"/>
      <c r="S604" s="310"/>
      <c r="T604" s="310"/>
      <c r="U604" s="310"/>
      <c r="V604" s="310"/>
      <c r="W604" s="310"/>
      <c r="X604" s="310"/>
      <c r="Y604" s="310"/>
      <c r="Z604" s="310"/>
    </row>
    <row r="605" ht="15.75" customHeight="1">
      <c r="A605" s="310"/>
      <c r="B605" s="310"/>
      <c r="C605" s="310"/>
      <c r="D605" s="310"/>
      <c r="E605" s="310"/>
      <c r="F605" s="310"/>
      <c r="G605" s="310"/>
      <c r="H605" s="310"/>
      <c r="I605" s="310"/>
      <c r="J605" s="310"/>
      <c r="K605" s="310"/>
      <c r="L605" s="310"/>
      <c r="M605" s="310"/>
      <c r="N605" s="310"/>
      <c r="O605" s="310"/>
      <c r="P605" s="310"/>
      <c r="Q605" s="310"/>
      <c r="R605" s="310"/>
      <c r="S605" s="310"/>
      <c r="T605" s="310"/>
      <c r="U605" s="310"/>
      <c r="V605" s="310"/>
      <c r="W605" s="310"/>
      <c r="X605" s="310"/>
      <c r="Y605" s="310"/>
      <c r="Z605" s="310"/>
    </row>
    <row r="606" ht="15.75" customHeight="1">
      <c r="A606" s="310"/>
      <c r="B606" s="310"/>
      <c r="C606" s="310"/>
      <c r="D606" s="310"/>
      <c r="E606" s="310"/>
      <c r="F606" s="310"/>
      <c r="G606" s="310"/>
      <c r="H606" s="310"/>
      <c r="I606" s="310"/>
      <c r="J606" s="310"/>
      <c r="K606" s="310"/>
      <c r="L606" s="310"/>
      <c r="M606" s="310"/>
      <c r="N606" s="310"/>
      <c r="O606" s="310"/>
      <c r="P606" s="310"/>
      <c r="Q606" s="310"/>
      <c r="R606" s="310"/>
      <c r="S606" s="310"/>
      <c r="T606" s="310"/>
      <c r="U606" s="310"/>
      <c r="V606" s="310"/>
      <c r="W606" s="310"/>
      <c r="X606" s="310"/>
      <c r="Y606" s="310"/>
      <c r="Z606" s="310"/>
    </row>
    <row r="607" ht="15.75" customHeight="1">
      <c r="A607" s="310"/>
      <c r="B607" s="310"/>
      <c r="C607" s="310"/>
      <c r="D607" s="310"/>
      <c r="E607" s="310"/>
      <c r="F607" s="310"/>
      <c r="G607" s="310"/>
      <c r="H607" s="310"/>
      <c r="I607" s="310"/>
      <c r="J607" s="310"/>
      <c r="K607" s="310"/>
      <c r="L607" s="310"/>
      <c r="M607" s="310"/>
      <c r="N607" s="310"/>
      <c r="O607" s="310"/>
      <c r="P607" s="310"/>
      <c r="Q607" s="310"/>
      <c r="R607" s="310"/>
      <c r="S607" s="310"/>
      <c r="T607" s="310"/>
      <c r="U607" s="310"/>
      <c r="V607" s="310"/>
      <c r="W607" s="310"/>
      <c r="X607" s="310"/>
      <c r="Y607" s="310"/>
      <c r="Z607" s="310"/>
    </row>
    <row r="608" ht="15.75" customHeight="1">
      <c r="A608" s="310"/>
      <c r="B608" s="310"/>
      <c r="C608" s="310"/>
      <c r="D608" s="310"/>
      <c r="E608" s="310"/>
      <c r="F608" s="310"/>
      <c r="G608" s="310"/>
      <c r="H608" s="310"/>
      <c r="I608" s="310"/>
      <c r="J608" s="310"/>
      <c r="K608" s="310"/>
      <c r="L608" s="310"/>
      <c r="M608" s="310"/>
      <c r="N608" s="310"/>
      <c r="O608" s="310"/>
      <c r="P608" s="310"/>
      <c r="Q608" s="310"/>
      <c r="R608" s="310"/>
      <c r="S608" s="310"/>
      <c r="T608" s="310"/>
      <c r="U608" s="310"/>
      <c r="V608" s="310"/>
      <c r="W608" s="310"/>
      <c r="X608" s="310"/>
      <c r="Y608" s="310"/>
      <c r="Z608" s="310"/>
    </row>
    <row r="609" ht="15.75" customHeight="1">
      <c r="A609" s="310"/>
      <c r="B609" s="310"/>
      <c r="C609" s="310"/>
      <c r="D609" s="310"/>
      <c r="E609" s="310"/>
      <c r="F609" s="310"/>
      <c r="G609" s="310"/>
      <c r="H609" s="310"/>
      <c r="I609" s="310"/>
      <c r="J609" s="310"/>
      <c r="K609" s="310"/>
      <c r="L609" s="310"/>
      <c r="M609" s="310"/>
      <c r="N609" s="310"/>
      <c r="O609" s="310"/>
      <c r="P609" s="310"/>
      <c r="Q609" s="310"/>
      <c r="R609" s="310"/>
      <c r="S609" s="310"/>
      <c r="T609" s="310"/>
      <c r="U609" s="310"/>
      <c r="V609" s="310"/>
      <c r="W609" s="310"/>
      <c r="X609" s="310"/>
      <c r="Y609" s="310"/>
      <c r="Z609" s="310"/>
    </row>
    <row r="610" ht="15.75" customHeight="1">
      <c r="A610" s="310"/>
      <c r="B610" s="310"/>
      <c r="C610" s="310"/>
      <c r="D610" s="310"/>
      <c r="E610" s="310"/>
      <c r="F610" s="310"/>
      <c r="G610" s="310"/>
      <c r="H610" s="310"/>
      <c r="I610" s="310"/>
      <c r="J610" s="310"/>
      <c r="K610" s="310"/>
      <c r="L610" s="310"/>
      <c r="M610" s="310"/>
      <c r="N610" s="310"/>
      <c r="O610" s="310"/>
      <c r="P610" s="310"/>
      <c r="Q610" s="310"/>
      <c r="R610" s="310"/>
      <c r="S610" s="310"/>
      <c r="T610" s="310"/>
      <c r="U610" s="310"/>
      <c r="V610" s="310"/>
      <c r="W610" s="310"/>
      <c r="X610" s="310"/>
      <c r="Y610" s="310"/>
      <c r="Z610" s="310"/>
    </row>
    <row r="611" ht="15.75" customHeight="1">
      <c r="A611" s="310"/>
      <c r="B611" s="310"/>
      <c r="C611" s="310"/>
      <c r="D611" s="310"/>
      <c r="E611" s="310"/>
      <c r="F611" s="310"/>
      <c r="G611" s="310"/>
      <c r="H611" s="310"/>
      <c r="I611" s="310"/>
      <c r="J611" s="310"/>
      <c r="K611" s="310"/>
      <c r="L611" s="310"/>
      <c r="M611" s="310"/>
      <c r="N611" s="310"/>
      <c r="O611" s="310"/>
      <c r="P611" s="310"/>
      <c r="Q611" s="310"/>
      <c r="R611" s="310"/>
      <c r="S611" s="310"/>
      <c r="T611" s="310"/>
      <c r="U611" s="310"/>
      <c r="V611" s="310"/>
      <c r="W611" s="310"/>
      <c r="X611" s="310"/>
      <c r="Y611" s="310"/>
      <c r="Z611" s="310"/>
    </row>
    <row r="612" ht="15.75" customHeight="1">
      <c r="A612" s="310"/>
      <c r="B612" s="310"/>
      <c r="C612" s="310"/>
      <c r="D612" s="310"/>
      <c r="E612" s="310"/>
      <c r="F612" s="310"/>
      <c r="G612" s="310"/>
      <c r="H612" s="310"/>
      <c r="I612" s="310"/>
      <c r="J612" s="310"/>
      <c r="K612" s="310"/>
      <c r="L612" s="310"/>
      <c r="M612" s="310"/>
      <c r="N612" s="310"/>
      <c r="O612" s="310"/>
      <c r="P612" s="310"/>
      <c r="Q612" s="310"/>
      <c r="R612" s="310"/>
      <c r="S612" s="310"/>
      <c r="T612" s="310"/>
      <c r="U612" s="310"/>
      <c r="V612" s="310"/>
      <c r="W612" s="310"/>
      <c r="X612" s="310"/>
      <c r="Y612" s="310"/>
      <c r="Z612" s="310"/>
    </row>
    <row r="613" ht="15.75" customHeight="1">
      <c r="A613" s="310"/>
      <c r="B613" s="310"/>
      <c r="C613" s="310"/>
      <c r="D613" s="310"/>
      <c r="E613" s="310"/>
      <c r="F613" s="310"/>
      <c r="G613" s="310"/>
      <c r="H613" s="310"/>
      <c r="I613" s="310"/>
      <c r="J613" s="310"/>
      <c r="K613" s="310"/>
      <c r="L613" s="310"/>
      <c r="M613" s="310"/>
      <c r="N613" s="310"/>
      <c r="O613" s="310"/>
      <c r="P613" s="310"/>
      <c r="Q613" s="310"/>
      <c r="R613" s="310"/>
      <c r="S613" s="310"/>
      <c r="T613" s="310"/>
      <c r="U613" s="310"/>
      <c r="V613" s="310"/>
      <c r="W613" s="310"/>
      <c r="X613" s="310"/>
      <c r="Y613" s="310"/>
      <c r="Z613" s="310"/>
    </row>
    <row r="614" ht="15.75" customHeight="1">
      <c r="A614" s="310"/>
      <c r="B614" s="310"/>
      <c r="C614" s="310"/>
      <c r="D614" s="310"/>
      <c r="E614" s="310"/>
      <c r="F614" s="310"/>
      <c r="G614" s="310"/>
      <c r="H614" s="310"/>
      <c r="I614" s="310"/>
      <c r="J614" s="310"/>
      <c r="K614" s="310"/>
      <c r="L614" s="310"/>
      <c r="M614" s="310"/>
      <c r="N614" s="310"/>
      <c r="O614" s="310"/>
      <c r="P614" s="310"/>
      <c r="Q614" s="310"/>
      <c r="R614" s="310"/>
      <c r="S614" s="310"/>
      <c r="T614" s="310"/>
      <c r="U614" s="310"/>
      <c r="V614" s="310"/>
      <c r="W614" s="310"/>
      <c r="X614" s="310"/>
      <c r="Y614" s="310"/>
      <c r="Z614" s="310"/>
    </row>
    <row r="615" ht="15.75" customHeight="1">
      <c r="A615" s="310"/>
      <c r="B615" s="310"/>
      <c r="C615" s="310"/>
      <c r="D615" s="310"/>
      <c r="E615" s="310"/>
      <c r="F615" s="310"/>
      <c r="G615" s="310"/>
      <c r="H615" s="310"/>
      <c r="I615" s="310"/>
      <c r="J615" s="310"/>
      <c r="K615" s="310"/>
      <c r="L615" s="310"/>
      <c r="M615" s="310"/>
      <c r="N615" s="310"/>
      <c r="O615" s="310"/>
      <c r="P615" s="310"/>
      <c r="Q615" s="310"/>
      <c r="R615" s="310"/>
      <c r="S615" s="310"/>
      <c r="T615" s="310"/>
      <c r="U615" s="310"/>
      <c r="V615" s="310"/>
      <c r="W615" s="310"/>
      <c r="X615" s="310"/>
      <c r="Y615" s="310"/>
      <c r="Z615" s="310"/>
    </row>
    <row r="616" ht="15.75" customHeight="1">
      <c r="A616" s="310"/>
      <c r="B616" s="310"/>
      <c r="C616" s="310"/>
      <c r="D616" s="310"/>
      <c r="E616" s="310"/>
      <c r="F616" s="310"/>
      <c r="G616" s="310"/>
      <c r="H616" s="310"/>
      <c r="I616" s="310"/>
      <c r="J616" s="310"/>
      <c r="K616" s="310"/>
      <c r="L616" s="310"/>
      <c r="M616" s="310"/>
      <c r="N616" s="310"/>
      <c r="O616" s="310"/>
      <c r="P616" s="310"/>
      <c r="Q616" s="310"/>
      <c r="R616" s="310"/>
      <c r="S616" s="310"/>
      <c r="T616" s="310"/>
      <c r="U616" s="310"/>
      <c r="V616" s="310"/>
      <c r="W616" s="310"/>
      <c r="X616" s="310"/>
      <c r="Y616" s="310"/>
      <c r="Z616" s="310"/>
    </row>
    <row r="617" ht="15.75" customHeight="1">
      <c r="A617" s="310"/>
      <c r="B617" s="310"/>
      <c r="C617" s="310"/>
      <c r="D617" s="310"/>
      <c r="E617" s="310"/>
      <c r="F617" s="310"/>
      <c r="G617" s="310"/>
      <c r="H617" s="310"/>
      <c r="I617" s="310"/>
      <c r="J617" s="310"/>
      <c r="K617" s="310"/>
      <c r="L617" s="310"/>
      <c r="M617" s="310"/>
      <c r="N617" s="310"/>
      <c r="O617" s="310"/>
      <c r="P617" s="310"/>
      <c r="Q617" s="310"/>
      <c r="R617" s="310"/>
      <c r="S617" s="310"/>
      <c r="T617" s="310"/>
      <c r="U617" s="310"/>
      <c r="V617" s="310"/>
      <c r="W617" s="310"/>
      <c r="X617" s="310"/>
      <c r="Y617" s="310"/>
      <c r="Z617" s="310"/>
    </row>
    <row r="618" ht="15.75" customHeight="1">
      <c r="A618" s="310"/>
      <c r="B618" s="310"/>
      <c r="C618" s="310"/>
      <c r="D618" s="310"/>
      <c r="E618" s="310"/>
      <c r="F618" s="310"/>
      <c r="G618" s="310"/>
      <c r="H618" s="310"/>
      <c r="I618" s="310"/>
      <c r="J618" s="310"/>
      <c r="K618" s="310"/>
      <c r="L618" s="310"/>
      <c r="M618" s="310"/>
      <c r="N618" s="310"/>
      <c r="O618" s="310"/>
      <c r="P618" s="310"/>
      <c r="Q618" s="310"/>
      <c r="R618" s="310"/>
      <c r="S618" s="310"/>
      <c r="T618" s="310"/>
      <c r="U618" s="310"/>
      <c r="V618" s="310"/>
      <c r="W618" s="310"/>
      <c r="X618" s="310"/>
      <c r="Y618" s="310"/>
      <c r="Z618" s="310"/>
    </row>
    <row r="619" ht="15.75" customHeight="1">
      <c r="A619" s="310"/>
      <c r="B619" s="310"/>
      <c r="C619" s="310"/>
      <c r="D619" s="310"/>
      <c r="E619" s="310"/>
      <c r="F619" s="310"/>
      <c r="G619" s="310"/>
      <c r="H619" s="310"/>
      <c r="I619" s="310"/>
      <c r="J619" s="310"/>
      <c r="K619" s="310"/>
      <c r="L619" s="310"/>
      <c r="M619" s="310"/>
      <c r="N619" s="310"/>
      <c r="O619" s="310"/>
      <c r="P619" s="310"/>
      <c r="Q619" s="310"/>
      <c r="R619" s="310"/>
      <c r="S619" s="310"/>
      <c r="T619" s="310"/>
      <c r="U619" s="310"/>
      <c r="V619" s="310"/>
      <c r="W619" s="310"/>
      <c r="X619" s="310"/>
      <c r="Y619" s="310"/>
      <c r="Z619" s="310"/>
    </row>
    <row r="620" ht="15.75" customHeight="1">
      <c r="A620" s="310"/>
      <c r="B620" s="310"/>
      <c r="C620" s="310"/>
      <c r="D620" s="310"/>
      <c r="E620" s="310"/>
      <c r="F620" s="310"/>
      <c r="G620" s="310"/>
      <c r="H620" s="310"/>
      <c r="I620" s="310"/>
      <c r="J620" s="310"/>
      <c r="K620" s="310"/>
      <c r="L620" s="310"/>
      <c r="M620" s="310"/>
      <c r="N620" s="310"/>
      <c r="O620" s="310"/>
      <c r="P620" s="310"/>
      <c r="Q620" s="310"/>
      <c r="R620" s="310"/>
      <c r="S620" s="310"/>
      <c r="T620" s="310"/>
      <c r="U620" s="310"/>
      <c r="V620" s="310"/>
      <c r="W620" s="310"/>
      <c r="X620" s="310"/>
      <c r="Y620" s="310"/>
      <c r="Z620" s="310"/>
    </row>
    <row r="621" ht="15.75" customHeight="1">
      <c r="A621" s="310"/>
      <c r="B621" s="310"/>
      <c r="C621" s="310"/>
      <c r="D621" s="310"/>
      <c r="E621" s="310"/>
      <c r="F621" s="310"/>
      <c r="G621" s="310"/>
      <c r="H621" s="310"/>
      <c r="I621" s="310"/>
      <c r="J621" s="310"/>
      <c r="K621" s="310"/>
      <c r="L621" s="310"/>
      <c r="M621" s="310"/>
      <c r="N621" s="310"/>
      <c r="O621" s="310"/>
      <c r="P621" s="310"/>
      <c r="Q621" s="310"/>
      <c r="R621" s="310"/>
      <c r="S621" s="310"/>
      <c r="T621" s="310"/>
      <c r="U621" s="310"/>
      <c r="V621" s="310"/>
      <c r="W621" s="310"/>
      <c r="X621" s="310"/>
      <c r="Y621" s="310"/>
      <c r="Z621" s="310"/>
    </row>
    <row r="622" ht="15.75" customHeight="1">
      <c r="A622" s="310"/>
      <c r="B622" s="310"/>
      <c r="C622" s="310"/>
      <c r="D622" s="310"/>
      <c r="E622" s="310"/>
      <c r="F622" s="310"/>
      <c r="G622" s="310"/>
      <c r="H622" s="310"/>
      <c r="I622" s="310"/>
      <c r="J622" s="310"/>
      <c r="K622" s="310"/>
      <c r="L622" s="310"/>
      <c r="M622" s="310"/>
      <c r="N622" s="310"/>
      <c r="O622" s="310"/>
      <c r="P622" s="310"/>
      <c r="Q622" s="310"/>
      <c r="R622" s="310"/>
      <c r="S622" s="310"/>
      <c r="T622" s="310"/>
      <c r="U622" s="310"/>
      <c r="V622" s="310"/>
      <c r="W622" s="310"/>
      <c r="X622" s="310"/>
      <c r="Y622" s="310"/>
      <c r="Z622" s="310"/>
    </row>
    <row r="623" ht="15.75" customHeight="1">
      <c r="A623" s="310"/>
      <c r="B623" s="310"/>
      <c r="C623" s="310"/>
      <c r="D623" s="310"/>
      <c r="E623" s="310"/>
      <c r="F623" s="310"/>
      <c r="G623" s="310"/>
      <c r="H623" s="310"/>
      <c r="I623" s="310"/>
      <c r="J623" s="310"/>
      <c r="K623" s="310"/>
      <c r="L623" s="310"/>
      <c r="M623" s="310"/>
      <c r="N623" s="310"/>
      <c r="O623" s="310"/>
      <c r="P623" s="310"/>
      <c r="Q623" s="310"/>
      <c r="R623" s="310"/>
      <c r="S623" s="310"/>
      <c r="T623" s="310"/>
      <c r="U623" s="310"/>
      <c r="V623" s="310"/>
      <c r="W623" s="310"/>
      <c r="X623" s="310"/>
      <c r="Y623" s="310"/>
      <c r="Z623" s="310"/>
    </row>
    <row r="624" ht="15.75" customHeight="1">
      <c r="A624" s="310"/>
      <c r="B624" s="310"/>
      <c r="C624" s="310"/>
      <c r="D624" s="310"/>
      <c r="E624" s="310"/>
      <c r="F624" s="310"/>
      <c r="G624" s="310"/>
      <c r="H624" s="310"/>
      <c r="I624" s="310"/>
      <c r="J624" s="310"/>
      <c r="K624" s="310"/>
      <c r="L624" s="310"/>
      <c r="M624" s="310"/>
      <c r="N624" s="310"/>
      <c r="O624" s="310"/>
      <c r="P624" s="310"/>
      <c r="Q624" s="310"/>
      <c r="R624" s="310"/>
      <c r="S624" s="310"/>
      <c r="T624" s="310"/>
      <c r="U624" s="310"/>
      <c r="V624" s="310"/>
      <c r="W624" s="310"/>
      <c r="X624" s="310"/>
      <c r="Y624" s="310"/>
      <c r="Z624" s="310"/>
    </row>
    <row r="625" ht="15.75" customHeight="1">
      <c r="A625" s="310"/>
      <c r="B625" s="310"/>
      <c r="C625" s="310"/>
      <c r="D625" s="310"/>
      <c r="E625" s="310"/>
      <c r="F625" s="310"/>
      <c r="G625" s="310"/>
      <c r="H625" s="310"/>
      <c r="I625" s="310"/>
      <c r="J625" s="310"/>
      <c r="K625" s="310"/>
      <c r="L625" s="310"/>
      <c r="M625" s="310"/>
      <c r="N625" s="310"/>
      <c r="O625" s="310"/>
      <c r="P625" s="310"/>
      <c r="Q625" s="310"/>
      <c r="R625" s="310"/>
      <c r="S625" s="310"/>
      <c r="T625" s="310"/>
      <c r="U625" s="310"/>
      <c r="V625" s="310"/>
      <c r="W625" s="310"/>
      <c r="X625" s="310"/>
      <c r="Y625" s="310"/>
      <c r="Z625" s="310"/>
    </row>
    <row r="626" ht="15.75" customHeight="1">
      <c r="A626" s="310"/>
      <c r="B626" s="310"/>
      <c r="C626" s="310"/>
      <c r="D626" s="310"/>
      <c r="E626" s="310"/>
      <c r="F626" s="310"/>
      <c r="G626" s="310"/>
      <c r="H626" s="310"/>
      <c r="I626" s="310"/>
      <c r="J626" s="310"/>
      <c r="K626" s="310"/>
      <c r="L626" s="310"/>
      <c r="M626" s="310"/>
      <c r="N626" s="310"/>
      <c r="O626" s="310"/>
      <c r="P626" s="310"/>
      <c r="Q626" s="310"/>
      <c r="R626" s="310"/>
      <c r="S626" s="310"/>
      <c r="T626" s="310"/>
      <c r="U626" s="310"/>
      <c r="V626" s="310"/>
      <c r="W626" s="310"/>
      <c r="X626" s="310"/>
      <c r="Y626" s="310"/>
      <c r="Z626" s="310"/>
    </row>
    <row r="627" ht="15.75" customHeight="1">
      <c r="A627" s="310"/>
      <c r="B627" s="310"/>
      <c r="C627" s="310"/>
      <c r="D627" s="310"/>
      <c r="E627" s="310"/>
      <c r="F627" s="310"/>
      <c r="G627" s="310"/>
      <c r="H627" s="310"/>
      <c r="I627" s="310"/>
      <c r="J627" s="310"/>
      <c r="K627" s="310"/>
      <c r="L627" s="310"/>
      <c r="M627" s="310"/>
      <c r="N627" s="310"/>
      <c r="O627" s="310"/>
      <c r="P627" s="310"/>
      <c r="Q627" s="310"/>
      <c r="R627" s="310"/>
      <c r="S627" s="310"/>
      <c r="T627" s="310"/>
      <c r="U627" s="310"/>
      <c r="V627" s="310"/>
      <c r="W627" s="310"/>
      <c r="X627" s="310"/>
      <c r="Y627" s="310"/>
      <c r="Z627" s="310"/>
    </row>
    <row r="628" ht="15.75" customHeight="1">
      <c r="A628" s="310"/>
      <c r="B628" s="310"/>
      <c r="C628" s="310"/>
      <c r="D628" s="310"/>
      <c r="E628" s="310"/>
      <c r="F628" s="310"/>
      <c r="G628" s="310"/>
      <c r="H628" s="310"/>
      <c r="I628" s="310"/>
      <c r="J628" s="310"/>
      <c r="K628" s="310"/>
      <c r="L628" s="310"/>
      <c r="M628" s="310"/>
      <c r="N628" s="310"/>
      <c r="O628" s="310"/>
      <c r="P628" s="310"/>
      <c r="Q628" s="310"/>
      <c r="R628" s="310"/>
      <c r="S628" s="310"/>
      <c r="T628" s="310"/>
      <c r="U628" s="310"/>
      <c r="V628" s="310"/>
      <c r="W628" s="310"/>
      <c r="X628" s="310"/>
      <c r="Y628" s="310"/>
      <c r="Z628" s="310"/>
    </row>
    <row r="629" ht="15.75" customHeight="1">
      <c r="A629" s="310"/>
      <c r="B629" s="310"/>
      <c r="C629" s="310"/>
      <c r="D629" s="310"/>
      <c r="E629" s="310"/>
      <c r="F629" s="310"/>
      <c r="G629" s="310"/>
      <c r="H629" s="310"/>
      <c r="I629" s="310"/>
      <c r="J629" s="310"/>
      <c r="K629" s="310"/>
      <c r="L629" s="310"/>
      <c r="M629" s="310"/>
      <c r="N629" s="310"/>
      <c r="O629" s="310"/>
      <c r="P629" s="310"/>
      <c r="Q629" s="310"/>
      <c r="R629" s="310"/>
      <c r="S629" s="310"/>
      <c r="T629" s="310"/>
      <c r="U629" s="310"/>
      <c r="V629" s="310"/>
      <c r="W629" s="310"/>
      <c r="X629" s="310"/>
      <c r="Y629" s="310"/>
      <c r="Z629" s="310"/>
    </row>
    <row r="630" ht="15.75" customHeight="1">
      <c r="A630" s="310"/>
      <c r="B630" s="310"/>
      <c r="C630" s="310"/>
      <c r="D630" s="310"/>
      <c r="E630" s="310"/>
      <c r="F630" s="310"/>
      <c r="G630" s="310"/>
      <c r="H630" s="310"/>
      <c r="I630" s="310"/>
      <c r="J630" s="310"/>
      <c r="K630" s="310"/>
      <c r="L630" s="310"/>
      <c r="M630" s="310"/>
      <c r="N630" s="310"/>
      <c r="O630" s="310"/>
      <c r="P630" s="310"/>
      <c r="Q630" s="310"/>
      <c r="R630" s="310"/>
      <c r="S630" s="310"/>
      <c r="T630" s="310"/>
      <c r="U630" s="310"/>
      <c r="V630" s="310"/>
      <c r="W630" s="310"/>
      <c r="X630" s="310"/>
      <c r="Y630" s="310"/>
      <c r="Z630" s="310"/>
    </row>
    <row r="631" ht="15.75" customHeight="1">
      <c r="A631" s="310"/>
      <c r="B631" s="310"/>
      <c r="C631" s="310"/>
      <c r="D631" s="310"/>
      <c r="E631" s="310"/>
      <c r="F631" s="310"/>
      <c r="G631" s="310"/>
      <c r="H631" s="310"/>
      <c r="I631" s="310"/>
      <c r="J631" s="310"/>
      <c r="K631" s="310"/>
      <c r="L631" s="310"/>
      <c r="M631" s="310"/>
      <c r="N631" s="310"/>
      <c r="O631" s="310"/>
      <c r="P631" s="310"/>
      <c r="Q631" s="310"/>
      <c r="R631" s="310"/>
      <c r="S631" s="310"/>
      <c r="T631" s="310"/>
      <c r="U631" s="310"/>
      <c r="V631" s="310"/>
      <c r="W631" s="310"/>
      <c r="X631" s="310"/>
      <c r="Y631" s="310"/>
      <c r="Z631" s="310"/>
    </row>
    <row r="632" ht="15.75" customHeight="1">
      <c r="A632" s="310"/>
      <c r="B632" s="310"/>
      <c r="C632" s="310"/>
      <c r="D632" s="310"/>
      <c r="E632" s="310"/>
      <c r="F632" s="310"/>
      <c r="G632" s="310"/>
      <c r="H632" s="310"/>
      <c r="I632" s="310"/>
      <c r="J632" s="310"/>
      <c r="K632" s="310"/>
      <c r="L632" s="310"/>
      <c r="M632" s="310"/>
      <c r="N632" s="310"/>
      <c r="O632" s="310"/>
      <c r="P632" s="310"/>
      <c r="Q632" s="310"/>
      <c r="R632" s="310"/>
      <c r="S632" s="310"/>
      <c r="T632" s="310"/>
      <c r="U632" s="310"/>
      <c r="V632" s="310"/>
      <c r="W632" s="310"/>
      <c r="X632" s="310"/>
      <c r="Y632" s="310"/>
      <c r="Z632" s="310"/>
    </row>
    <row r="633" ht="15.75" customHeight="1">
      <c r="A633" s="310"/>
      <c r="B633" s="310"/>
      <c r="C633" s="310"/>
      <c r="D633" s="310"/>
      <c r="E633" s="310"/>
      <c r="F633" s="310"/>
      <c r="G633" s="310"/>
      <c r="H633" s="310"/>
      <c r="I633" s="310"/>
      <c r="J633" s="310"/>
      <c r="K633" s="310"/>
      <c r="L633" s="310"/>
      <c r="M633" s="310"/>
      <c r="N633" s="310"/>
      <c r="O633" s="310"/>
      <c r="P633" s="310"/>
      <c r="Q633" s="310"/>
      <c r="R633" s="310"/>
      <c r="S633" s="310"/>
      <c r="T633" s="310"/>
      <c r="U633" s="310"/>
      <c r="V633" s="310"/>
      <c r="W633" s="310"/>
      <c r="X633" s="310"/>
      <c r="Y633" s="310"/>
      <c r="Z633" s="310"/>
    </row>
    <row r="634" ht="15.75" customHeight="1">
      <c r="A634" s="310"/>
      <c r="B634" s="310"/>
      <c r="C634" s="310"/>
      <c r="D634" s="310"/>
      <c r="E634" s="310"/>
      <c r="F634" s="310"/>
      <c r="G634" s="310"/>
      <c r="H634" s="310"/>
      <c r="I634" s="310"/>
      <c r="J634" s="310"/>
      <c r="K634" s="310"/>
      <c r="L634" s="310"/>
      <c r="M634" s="310"/>
      <c r="N634" s="310"/>
      <c r="O634" s="310"/>
      <c r="P634" s="310"/>
      <c r="Q634" s="310"/>
      <c r="R634" s="310"/>
      <c r="S634" s="310"/>
      <c r="T634" s="310"/>
      <c r="U634" s="310"/>
      <c r="V634" s="310"/>
      <c r="W634" s="310"/>
      <c r="X634" s="310"/>
      <c r="Y634" s="310"/>
      <c r="Z634" s="310"/>
    </row>
    <row r="635" ht="15.75" customHeight="1">
      <c r="A635" s="310"/>
      <c r="B635" s="310"/>
      <c r="C635" s="310"/>
      <c r="D635" s="310"/>
      <c r="E635" s="310"/>
      <c r="F635" s="310"/>
      <c r="G635" s="310"/>
      <c r="H635" s="310"/>
      <c r="I635" s="310"/>
      <c r="J635" s="310"/>
      <c r="K635" s="310"/>
      <c r="L635" s="310"/>
      <c r="M635" s="310"/>
      <c r="N635" s="310"/>
      <c r="O635" s="310"/>
      <c r="P635" s="310"/>
      <c r="Q635" s="310"/>
      <c r="R635" s="310"/>
      <c r="S635" s="310"/>
      <c r="T635" s="310"/>
      <c r="U635" s="310"/>
      <c r="V635" s="310"/>
      <c r="W635" s="310"/>
      <c r="X635" s="310"/>
      <c r="Y635" s="310"/>
      <c r="Z635" s="310"/>
    </row>
    <row r="636" ht="15.75" customHeight="1">
      <c r="A636" s="310"/>
      <c r="B636" s="310"/>
      <c r="C636" s="310"/>
      <c r="D636" s="310"/>
      <c r="E636" s="310"/>
      <c r="F636" s="310"/>
      <c r="G636" s="310"/>
      <c r="H636" s="310"/>
      <c r="I636" s="310"/>
      <c r="J636" s="310"/>
      <c r="K636" s="310"/>
      <c r="L636" s="310"/>
      <c r="M636" s="310"/>
      <c r="N636" s="310"/>
      <c r="O636" s="310"/>
      <c r="P636" s="310"/>
      <c r="Q636" s="310"/>
      <c r="R636" s="310"/>
      <c r="S636" s="310"/>
      <c r="T636" s="310"/>
      <c r="U636" s="310"/>
      <c r="V636" s="310"/>
      <c r="W636" s="310"/>
      <c r="X636" s="310"/>
      <c r="Y636" s="310"/>
      <c r="Z636" s="310"/>
    </row>
    <row r="637" ht="15.75" customHeight="1">
      <c r="A637" s="310"/>
      <c r="B637" s="310"/>
      <c r="C637" s="310"/>
      <c r="D637" s="310"/>
      <c r="E637" s="310"/>
      <c r="F637" s="310"/>
      <c r="G637" s="310"/>
      <c r="H637" s="310"/>
      <c r="I637" s="310"/>
      <c r="J637" s="310"/>
      <c r="K637" s="310"/>
      <c r="L637" s="310"/>
      <c r="M637" s="310"/>
      <c r="N637" s="310"/>
      <c r="O637" s="310"/>
      <c r="P637" s="310"/>
      <c r="Q637" s="310"/>
      <c r="R637" s="310"/>
      <c r="S637" s="310"/>
      <c r="T637" s="310"/>
      <c r="U637" s="310"/>
      <c r="V637" s="310"/>
      <c r="W637" s="310"/>
      <c r="X637" s="310"/>
      <c r="Y637" s="310"/>
      <c r="Z637" s="310"/>
    </row>
    <row r="638" ht="15.75" customHeight="1">
      <c r="A638" s="310"/>
      <c r="B638" s="310"/>
      <c r="C638" s="310"/>
      <c r="D638" s="310"/>
      <c r="E638" s="310"/>
      <c r="F638" s="310"/>
      <c r="G638" s="310"/>
      <c r="H638" s="310"/>
      <c r="I638" s="310"/>
      <c r="J638" s="310"/>
      <c r="K638" s="310"/>
      <c r="L638" s="310"/>
      <c r="M638" s="310"/>
      <c r="N638" s="310"/>
      <c r="O638" s="310"/>
      <c r="P638" s="310"/>
      <c r="Q638" s="310"/>
      <c r="R638" s="310"/>
      <c r="S638" s="310"/>
      <c r="T638" s="310"/>
      <c r="U638" s="310"/>
      <c r="V638" s="310"/>
      <c r="W638" s="310"/>
      <c r="X638" s="310"/>
      <c r="Y638" s="310"/>
      <c r="Z638" s="310"/>
    </row>
    <row r="639" ht="15.75" customHeight="1">
      <c r="A639" s="310"/>
      <c r="B639" s="310"/>
      <c r="C639" s="310"/>
      <c r="D639" s="310"/>
      <c r="E639" s="310"/>
      <c r="F639" s="310"/>
      <c r="G639" s="310"/>
      <c r="H639" s="310"/>
      <c r="I639" s="310"/>
      <c r="J639" s="310"/>
      <c r="K639" s="310"/>
      <c r="L639" s="310"/>
      <c r="M639" s="310"/>
      <c r="N639" s="310"/>
      <c r="O639" s="310"/>
      <c r="P639" s="310"/>
      <c r="Q639" s="310"/>
      <c r="R639" s="310"/>
      <c r="S639" s="310"/>
      <c r="T639" s="310"/>
      <c r="U639" s="310"/>
      <c r="V639" s="310"/>
      <c r="W639" s="310"/>
      <c r="X639" s="310"/>
      <c r="Y639" s="310"/>
      <c r="Z639" s="310"/>
    </row>
    <row r="640" ht="15.75" customHeight="1">
      <c r="A640" s="310"/>
      <c r="B640" s="310"/>
      <c r="C640" s="310"/>
      <c r="D640" s="310"/>
      <c r="E640" s="310"/>
      <c r="F640" s="310"/>
      <c r="G640" s="310"/>
      <c r="H640" s="310"/>
      <c r="I640" s="310"/>
      <c r="J640" s="310"/>
      <c r="K640" s="310"/>
      <c r="L640" s="310"/>
      <c r="M640" s="310"/>
      <c r="N640" s="310"/>
      <c r="O640" s="310"/>
      <c r="P640" s="310"/>
      <c r="Q640" s="310"/>
      <c r="R640" s="310"/>
      <c r="S640" s="310"/>
      <c r="T640" s="310"/>
      <c r="U640" s="310"/>
      <c r="V640" s="310"/>
      <c r="W640" s="310"/>
      <c r="X640" s="310"/>
      <c r="Y640" s="310"/>
      <c r="Z640" s="310"/>
    </row>
    <row r="641" ht="15.75" customHeight="1">
      <c r="A641" s="310"/>
      <c r="B641" s="310"/>
      <c r="C641" s="310"/>
      <c r="D641" s="310"/>
      <c r="E641" s="310"/>
      <c r="F641" s="310"/>
      <c r="G641" s="310"/>
      <c r="H641" s="310"/>
      <c r="I641" s="310"/>
      <c r="J641" s="310"/>
      <c r="K641" s="310"/>
      <c r="L641" s="310"/>
      <c r="M641" s="310"/>
      <c r="N641" s="310"/>
      <c r="O641" s="310"/>
      <c r="P641" s="310"/>
      <c r="Q641" s="310"/>
      <c r="R641" s="310"/>
      <c r="S641" s="310"/>
      <c r="T641" s="310"/>
      <c r="U641" s="310"/>
      <c r="V641" s="310"/>
      <c r="W641" s="310"/>
      <c r="X641" s="310"/>
      <c r="Y641" s="310"/>
      <c r="Z641" s="310"/>
    </row>
    <row r="642" ht="15.75" customHeight="1">
      <c r="A642" s="310"/>
      <c r="B642" s="310"/>
      <c r="C642" s="310"/>
      <c r="D642" s="310"/>
      <c r="E642" s="310"/>
      <c r="F642" s="310"/>
      <c r="G642" s="310"/>
      <c r="H642" s="310"/>
      <c r="I642" s="310"/>
      <c r="J642" s="310"/>
      <c r="K642" s="310"/>
      <c r="L642" s="310"/>
      <c r="M642" s="310"/>
      <c r="N642" s="310"/>
      <c r="O642" s="310"/>
      <c r="P642" s="310"/>
      <c r="Q642" s="310"/>
      <c r="R642" s="310"/>
      <c r="S642" s="310"/>
      <c r="T642" s="310"/>
      <c r="U642" s="310"/>
      <c r="V642" s="310"/>
      <c r="W642" s="310"/>
      <c r="X642" s="310"/>
      <c r="Y642" s="310"/>
      <c r="Z642" s="310"/>
    </row>
    <row r="643" ht="15.75" customHeight="1">
      <c r="A643" s="310"/>
      <c r="B643" s="310"/>
      <c r="C643" s="310"/>
      <c r="D643" s="310"/>
      <c r="E643" s="310"/>
      <c r="F643" s="310"/>
      <c r="G643" s="310"/>
      <c r="H643" s="310"/>
      <c r="I643" s="310"/>
      <c r="J643" s="310"/>
      <c r="K643" s="310"/>
      <c r="L643" s="310"/>
      <c r="M643" s="310"/>
      <c r="N643" s="310"/>
      <c r="O643" s="310"/>
      <c r="P643" s="310"/>
      <c r="Q643" s="310"/>
      <c r="R643" s="310"/>
      <c r="S643" s="310"/>
      <c r="T643" s="310"/>
      <c r="U643" s="310"/>
      <c r="V643" s="310"/>
      <c r="W643" s="310"/>
      <c r="X643" s="310"/>
      <c r="Y643" s="310"/>
      <c r="Z643" s="310"/>
    </row>
    <row r="644" ht="15.75" customHeight="1">
      <c r="A644" s="310"/>
      <c r="B644" s="310"/>
      <c r="C644" s="310"/>
      <c r="D644" s="310"/>
      <c r="E644" s="310"/>
      <c r="F644" s="310"/>
      <c r="G644" s="310"/>
      <c r="H644" s="310"/>
      <c r="I644" s="310"/>
      <c r="J644" s="310"/>
      <c r="K644" s="310"/>
      <c r="L644" s="310"/>
      <c r="M644" s="310"/>
      <c r="N644" s="310"/>
      <c r="O644" s="310"/>
      <c r="P644" s="310"/>
      <c r="Q644" s="310"/>
      <c r="R644" s="310"/>
      <c r="S644" s="310"/>
      <c r="T644" s="310"/>
      <c r="U644" s="310"/>
      <c r="V644" s="310"/>
      <c r="W644" s="310"/>
      <c r="X644" s="310"/>
      <c r="Y644" s="310"/>
      <c r="Z644" s="310"/>
    </row>
    <row r="645" ht="15.75" customHeight="1">
      <c r="A645" s="310"/>
      <c r="B645" s="310"/>
      <c r="C645" s="310"/>
      <c r="D645" s="310"/>
      <c r="E645" s="310"/>
      <c r="F645" s="310"/>
      <c r="G645" s="310"/>
      <c r="H645" s="310"/>
      <c r="I645" s="310"/>
      <c r="J645" s="310"/>
      <c r="K645" s="310"/>
      <c r="L645" s="310"/>
      <c r="M645" s="310"/>
      <c r="N645" s="310"/>
      <c r="O645" s="310"/>
      <c r="P645" s="310"/>
      <c r="Q645" s="310"/>
      <c r="R645" s="310"/>
      <c r="S645" s="310"/>
      <c r="T645" s="310"/>
      <c r="U645" s="310"/>
      <c r="V645" s="310"/>
      <c r="W645" s="310"/>
      <c r="X645" s="310"/>
      <c r="Y645" s="310"/>
      <c r="Z645" s="310"/>
    </row>
    <row r="646" ht="15.75" customHeight="1">
      <c r="A646" s="310"/>
      <c r="B646" s="310"/>
      <c r="C646" s="310"/>
      <c r="D646" s="310"/>
      <c r="E646" s="310"/>
      <c r="F646" s="310"/>
      <c r="G646" s="310"/>
      <c r="H646" s="310"/>
      <c r="I646" s="310"/>
      <c r="J646" s="310"/>
      <c r="K646" s="310"/>
      <c r="L646" s="310"/>
      <c r="M646" s="310"/>
      <c r="N646" s="310"/>
      <c r="O646" s="310"/>
      <c r="P646" s="310"/>
      <c r="Q646" s="310"/>
      <c r="R646" s="310"/>
      <c r="S646" s="310"/>
      <c r="T646" s="310"/>
      <c r="U646" s="310"/>
      <c r="V646" s="310"/>
      <c r="W646" s="310"/>
      <c r="X646" s="310"/>
      <c r="Y646" s="310"/>
      <c r="Z646" s="310"/>
    </row>
    <row r="647" ht="15.75" customHeight="1">
      <c r="A647" s="310"/>
      <c r="B647" s="310"/>
      <c r="C647" s="310"/>
      <c r="D647" s="310"/>
      <c r="E647" s="310"/>
      <c r="F647" s="310"/>
      <c r="G647" s="310"/>
      <c r="H647" s="310"/>
      <c r="I647" s="310"/>
      <c r="J647" s="310"/>
      <c r="K647" s="310"/>
      <c r="L647" s="310"/>
      <c r="M647" s="310"/>
      <c r="N647" s="310"/>
      <c r="O647" s="310"/>
      <c r="P647" s="310"/>
      <c r="Q647" s="310"/>
      <c r="R647" s="310"/>
      <c r="S647" s="310"/>
      <c r="T647" s="310"/>
      <c r="U647" s="310"/>
      <c r="V647" s="310"/>
      <c r="W647" s="310"/>
      <c r="X647" s="310"/>
      <c r="Y647" s="310"/>
      <c r="Z647" s="310"/>
    </row>
    <row r="648" ht="15.75" customHeight="1">
      <c r="A648" s="310"/>
      <c r="B648" s="310"/>
      <c r="C648" s="310"/>
      <c r="D648" s="310"/>
      <c r="E648" s="310"/>
      <c r="F648" s="310"/>
      <c r="G648" s="310"/>
      <c r="H648" s="310"/>
      <c r="I648" s="310"/>
      <c r="J648" s="310"/>
      <c r="K648" s="310"/>
      <c r="L648" s="310"/>
      <c r="M648" s="310"/>
      <c r="N648" s="310"/>
      <c r="O648" s="310"/>
      <c r="P648" s="310"/>
      <c r="Q648" s="310"/>
      <c r="R648" s="310"/>
      <c r="S648" s="310"/>
      <c r="T648" s="310"/>
      <c r="U648" s="310"/>
      <c r="V648" s="310"/>
      <c r="W648" s="310"/>
      <c r="X648" s="310"/>
      <c r="Y648" s="310"/>
      <c r="Z648" s="310"/>
    </row>
    <row r="649" ht="15.75" customHeight="1">
      <c r="A649" s="310"/>
      <c r="B649" s="310"/>
      <c r="C649" s="310"/>
      <c r="D649" s="310"/>
      <c r="E649" s="310"/>
      <c r="F649" s="310"/>
      <c r="G649" s="310"/>
      <c r="H649" s="310"/>
      <c r="I649" s="310"/>
      <c r="J649" s="310"/>
      <c r="K649" s="310"/>
      <c r="L649" s="310"/>
      <c r="M649" s="310"/>
      <c r="N649" s="310"/>
      <c r="O649" s="310"/>
      <c r="P649" s="310"/>
      <c r="Q649" s="310"/>
      <c r="R649" s="310"/>
      <c r="S649" s="310"/>
      <c r="T649" s="310"/>
      <c r="U649" s="310"/>
      <c r="V649" s="310"/>
      <c r="W649" s="310"/>
      <c r="X649" s="310"/>
      <c r="Y649" s="310"/>
      <c r="Z649" s="310"/>
    </row>
    <row r="650" ht="15.75" customHeight="1">
      <c r="A650" s="310"/>
      <c r="B650" s="310"/>
      <c r="C650" s="310"/>
      <c r="D650" s="310"/>
      <c r="E650" s="310"/>
      <c r="F650" s="310"/>
      <c r="G650" s="310"/>
      <c r="H650" s="310"/>
      <c r="I650" s="310"/>
      <c r="J650" s="310"/>
      <c r="K650" s="310"/>
      <c r="L650" s="310"/>
      <c r="M650" s="310"/>
      <c r="N650" s="310"/>
      <c r="O650" s="310"/>
      <c r="P650" s="310"/>
      <c r="Q650" s="310"/>
      <c r="R650" s="310"/>
      <c r="S650" s="310"/>
      <c r="T650" s="310"/>
      <c r="U650" s="310"/>
      <c r="V650" s="310"/>
      <c r="W650" s="310"/>
      <c r="X650" s="310"/>
      <c r="Y650" s="310"/>
      <c r="Z650" s="310"/>
    </row>
    <row r="651" ht="15.75" customHeight="1">
      <c r="A651" s="310"/>
      <c r="B651" s="310"/>
      <c r="C651" s="310"/>
      <c r="D651" s="310"/>
      <c r="E651" s="310"/>
      <c r="F651" s="310"/>
      <c r="G651" s="310"/>
      <c r="H651" s="310"/>
      <c r="I651" s="310"/>
      <c r="J651" s="310"/>
      <c r="K651" s="310"/>
      <c r="L651" s="310"/>
      <c r="M651" s="310"/>
      <c r="N651" s="310"/>
      <c r="O651" s="310"/>
      <c r="P651" s="310"/>
      <c r="Q651" s="310"/>
      <c r="R651" s="310"/>
      <c r="S651" s="310"/>
      <c r="T651" s="310"/>
      <c r="U651" s="310"/>
      <c r="V651" s="310"/>
      <c r="W651" s="310"/>
      <c r="X651" s="310"/>
      <c r="Y651" s="310"/>
      <c r="Z651" s="310"/>
    </row>
    <row r="652" ht="15.75" customHeight="1">
      <c r="A652" s="310"/>
      <c r="B652" s="310"/>
      <c r="C652" s="310"/>
      <c r="D652" s="310"/>
      <c r="E652" s="310"/>
      <c r="F652" s="310"/>
      <c r="G652" s="310"/>
      <c r="H652" s="310"/>
      <c r="I652" s="310"/>
      <c r="J652" s="310"/>
      <c r="K652" s="310"/>
      <c r="L652" s="310"/>
      <c r="M652" s="310"/>
      <c r="N652" s="310"/>
      <c r="O652" s="310"/>
      <c r="P652" s="310"/>
      <c r="Q652" s="310"/>
      <c r="R652" s="310"/>
      <c r="S652" s="310"/>
      <c r="T652" s="310"/>
      <c r="U652" s="310"/>
      <c r="V652" s="310"/>
      <c r="W652" s="310"/>
      <c r="X652" s="310"/>
      <c r="Y652" s="310"/>
      <c r="Z652" s="310"/>
    </row>
    <row r="653" ht="15.75" customHeight="1">
      <c r="A653" s="310"/>
      <c r="B653" s="310"/>
      <c r="C653" s="310"/>
      <c r="D653" s="310"/>
      <c r="E653" s="310"/>
      <c r="F653" s="310"/>
      <c r="G653" s="310"/>
      <c r="H653" s="310"/>
      <c r="I653" s="310"/>
      <c r="J653" s="310"/>
      <c r="K653" s="310"/>
      <c r="L653" s="310"/>
      <c r="M653" s="310"/>
      <c r="N653" s="310"/>
      <c r="O653" s="310"/>
      <c r="P653" s="310"/>
      <c r="Q653" s="310"/>
      <c r="R653" s="310"/>
      <c r="S653" s="310"/>
      <c r="T653" s="310"/>
      <c r="U653" s="310"/>
      <c r="V653" s="310"/>
      <c r="W653" s="310"/>
      <c r="X653" s="310"/>
      <c r="Y653" s="310"/>
      <c r="Z653" s="310"/>
    </row>
    <row r="654" ht="15.75" customHeight="1">
      <c r="A654" s="310"/>
      <c r="B654" s="310"/>
      <c r="C654" s="310"/>
      <c r="D654" s="310"/>
      <c r="E654" s="310"/>
      <c r="F654" s="310"/>
      <c r="G654" s="310"/>
      <c r="H654" s="310"/>
      <c r="I654" s="310"/>
      <c r="J654" s="310"/>
      <c r="K654" s="310"/>
      <c r="L654" s="310"/>
      <c r="M654" s="310"/>
      <c r="N654" s="310"/>
      <c r="O654" s="310"/>
      <c r="P654" s="310"/>
      <c r="Q654" s="310"/>
      <c r="R654" s="310"/>
      <c r="S654" s="310"/>
      <c r="T654" s="310"/>
      <c r="U654" s="310"/>
      <c r="V654" s="310"/>
      <c r="W654" s="310"/>
      <c r="X654" s="310"/>
      <c r="Y654" s="310"/>
      <c r="Z654" s="310"/>
    </row>
    <row r="655" ht="15.75" customHeight="1">
      <c r="A655" s="310"/>
      <c r="B655" s="310"/>
      <c r="C655" s="310"/>
      <c r="D655" s="310"/>
      <c r="E655" s="310"/>
      <c r="F655" s="310"/>
      <c r="G655" s="310"/>
      <c r="H655" s="310"/>
      <c r="I655" s="310"/>
      <c r="J655" s="310"/>
      <c r="K655" s="310"/>
      <c r="L655" s="310"/>
      <c r="M655" s="310"/>
      <c r="N655" s="310"/>
      <c r="O655" s="310"/>
      <c r="P655" s="310"/>
      <c r="Q655" s="310"/>
      <c r="R655" s="310"/>
      <c r="S655" s="310"/>
      <c r="T655" s="310"/>
      <c r="U655" s="310"/>
      <c r="V655" s="310"/>
      <c r="W655" s="310"/>
      <c r="X655" s="310"/>
      <c r="Y655" s="310"/>
      <c r="Z655" s="310"/>
    </row>
    <row r="656" ht="15.75" customHeight="1">
      <c r="A656" s="310"/>
      <c r="B656" s="310"/>
      <c r="C656" s="310"/>
      <c r="D656" s="310"/>
      <c r="E656" s="310"/>
      <c r="F656" s="310"/>
      <c r="G656" s="310"/>
      <c r="H656" s="310"/>
      <c r="I656" s="310"/>
      <c r="J656" s="310"/>
      <c r="K656" s="310"/>
      <c r="L656" s="310"/>
      <c r="M656" s="310"/>
      <c r="N656" s="310"/>
      <c r="O656" s="310"/>
      <c r="P656" s="310"/>
      <c r="Q656" s="310"/>
      <c r="R656" s="310"/>
      <c r="S656" s="310"/>
      <c r="T656" s="310"/>
      <c r="U656" s="310"/>
      <c r="V656" s="310"/>
      <c r="W656" s="310"/>
      <c r="X656" s="310"/>
      <c r="Y656" s="310"/>
      <c r="Z656" s="310"/>
    </row>
    <row r="657" ht="15.75" customHeight="1">
      <c r="A657" s="310"/>
      <c r="B657" s="310"/>
      <c r="C657" s="310"/>
      <c r="D657" s="310"/>
      <c r="E657" s="310"/>
      <c r="F657" s="310"/>
      <c r="G657" s="310"/>
      <c r="H657" s="310"/>
      <c r="I657" s="310"/>
      <c r="J657" s="310"/>
      <c r="K657" s="310"/>
      <c r="L657" s="310"/>
      <c r="M657" s="310"/>
      <c r="N657" s="310"/>
      <c r="O657" s="310"/>
      <c r="P657" s="310"/>
      <c r="Q657" s="310"/>
      <c r="R657" s="310"/>
      <c r="S657" s="310"/>
      <c r="T657" s="310"/>
      <c r="U657" s="310"/>
      <c r="V657" s="310"/>
      <c r="W657" s="310"/>
      <c r="X657" s="310"/>
      <c r="Y657" s="310"/>
      <c r="Z657" s="310"/>
    </row>
    <row r="658" ht="15.75" customHeight="1">
      <c r="A658" s="310"/>
      <c r="B658" s="310"/>
      <c r="C658" s="310"/>
      <c r="D658" s="310"/>
      <c r="E658" s="310"/>
      <c r="F658" s="310"/>
      <c r="G658" s="310"/>
      <c r="H658" s="310"/>
      <c r="I658" s="310"/>
      <c r="J658" s="310"/>
      <c r="K658" s="310"/>
      <c r="L658" s="310"/>
      <c r="M658" s="310"/>
      <c r="N658" s="310"/>
      <c r="O658" s="310"/>
      <c r="P658" s="310"/>
      <c r="Q658" s="310"/>
      <c r="R658" s="310"/>
      <c r="S658" s="310"/>
      <c r="T658" s="310"/>
      <c r="U658" s="310"/>
      <c r="V658" s="310"/>
      <c r="W658" s="310"/>
      <c r="X658" s="310"/>
      <c r="Y658" s="310"/>
      <c r="Z658" s="310"/>
    </row>
    <row r="659" ht="15.75" customHeight="1">
      <c r="A659" s="310"/>
      <c r="B659" s="310"/>
      <c r="C659" s="310"/>
      <c r="D659" s="310"/>
      <c r="E659" s="310"/>
      <c r="F659" s="310"/>
      <c r="G659" s="310"/>
      <c r="H659" s="310"/>
      <c r="I659" s="310"/>
      <c r="J659" s="310"/>
      <c r="K659" s="310"/>
      <c r="L659" s="310"/>
      <c r="M659" s="310"/>
      <c r="N659" s="310"/>
      <c r="O659" s="310"/>
      <c r="P659" s="310"/>
      <c r="Q659" s="310"/>
      <c r="R659" s="310"/>
      <c r="S659" s="310"/>
      <c r="T659" s="310"/>
      <c r="U659" s="310"/>
      <c r="V659" s="310"/>
      <c r="W659" s="310"/>
      <c r="X659" s="310"/>
      <c r="Y659" s="310"/>
      <c r="Z659" s="310"/>
    </row>
    <row r="660" ht="15.75" customHeight="1">
      <c r="A660" s="310"/>
      <c r="B660" s="310"/>
      <c r="C660" s="310"/>
      <c r="D660" s="310"/>
      <c r="E660" s="310"/>
      <c r="F660" s="310"/>
      <c r="G660" s="310"/>
      <c r="H660" s="310"/>
      <c r="I660" s="310"/>
      <c r="J660" s="310"/>
      <c r="K660" s="310"/>
      <c r="L660" s="310"/>
      <c r="M660" s="310"/>
      <c r="N660" s="310"/>
      <c r="O660" s="310"/>
      <c r="P660" s="310"/>
      <c r="Q660" s="310"/>
      <c r="R660" s="310"/>
      <c r="S660" s="310"/>
      <c r="T660" s="310"/>
      <c r="U660" s="310"/>
      <c r="V660" s="310"/>
      <c r="W660" s="310"/>
      <c r="X660" s="310"/>
      <c r="Y660" s="310"/>
      <c r="Z660" s="310"/>
    </row>
    <row r="661" ht="15.75" customHeight="1">
      <c r="A661" s="310"/>
      <c r="B661" s="310"/>
      <c r="C661" s="310"/>
      <c r="D661" s="310"/>
      <c r="E661" s="310"/>
      <c r="F661" s="310"/>
      <c r="G661" s="310"/>
      <c r="H661" s="310"/>
      <c r="I661" s="310"/>
      <c r="J661" s="310"/>
      <c r="K661" s="310"/>
      <c r="L661" s="310"/>
      <c r="M661" s="310"/>
      <c r="N661" s="310"/>
      <c r="O661" s="310"/>
      <c r="P661" s="310"/>
      <c r="Q661" s="310"/>
      <c r="R661" s="310"/>
      <c r="S661" s="310"/>
      <c r="T661" s="310"/>
      <c r="U661" s="310"/>
      <c r="V661" s="310"/>
      <c r="W661" s="310"/>
      <c r="X661" s="310"/>
      <c r="Y661" s="310"/>
      <c r="Z661" s="310"/>
    </row>
    <row r="662" ht="15.75" customHeight="1">
      <c r="A662" s="310"/>
      <c r="B662" s="310"/>
      <c r="C662" s="310"/>
      <c r="D662" s="310"/>
      <c r="E662" s="310"/>
      <c r="F662" s="310"/>
      <c r="G662" s="310"/>
      <c r="H662" s="310"/>
      <c r="I662" s="310"/>
      <c r="J662" s="310"/>
      <c r="K662" s="310"/>
      <c r="L662" s="310"/>
      <c r="M662" s="310"/>
      <c r="N662" s="310"/>
      <c r="O662" s="310"/>
      <c r="P662" s="310"/>
      <c r="Q662" s="310"/>
      <c r="R662" s="310"/>
      <c r="S662" s="310"/>
      <c r="T662" s="310"/>
      <c r="U662" s="310"/>
      <c r="V662" s="310"/>
      <c r="W662" s="310"/>
      <c r="X662" s="310"/>
      <c r="Y662" s="310"/>
      <c r="Z662" s="310"/>
    </row>
    <row r="663" ht="15.75" customHeight="1">
      <c r="A663" s="310"/>
      <c r="B663" s="310"/>
      <c r="C663" s="310"/>
      <c r="D663" s="310"/>
      <c r="E663" s="310"/>
      <c r="F663" s="310"/>
      <c r="G663" s="310"/>
      <c r="H663" s="310"/>
      <c r="I663" s="310"/>
      <c r="J663" s="310"/>
      <c r="K663" s="310"/>
      <c r="L663" s="310"/>
      <c r="M663" s="310"/>
      <c r="N663" s="310"/>
      <c r="O663" s="310"/>
      <c r="P663" s="310"/>
      <c r="Q663" s="310"/>
      <c r="R663" s="310"/>
      <c r="S663" s="310"/>
      <c r="T663" s="310"/>
      <c r="U663" s="310"/>
      <c r="V663" s="310"/>
      <c r="W663" s="310"/>
      <c r="X663" s="310"/>
      <c r="Y663" s="310"/>
      <c r="Z663" s="310"/>
    </row>
    <row r="664" ht="15.75" customHeight="1">
      <c r="A664" s="310"/>
      <c r="B664" s="310"/>
      <c r="C664" s="310"/>
      <c r="D664" s="310"/>
      <c r="E664" s="310"/>
      <c r="F664" s="310"/>
      <c r="G664" s="310"/>
      <c r="H664" s="310"/>
      <c r="I664" s="310"/>
      <c r="J664" s="310"/>
      <c r="K664" s="310"/>
      <c r="L664" s="310"/>
      <c r="M664" s="310"/>
      <c r="N664" s="310"/>
      <c r="O664" s="310"/>
      <c r="P664" s="310"/>
      <c r="Q664" s="310"/>
      <c r="R664" s="310"/>
      <c r="S664" s="310"/>
      <c r="T664" s="310"/>
      <c r="U664" s="310"/>
      <c r="V664" s="310"/>
      <c r="W664" s="310"/>
      <c r="X664" s="310"/>
      <c r="Y664" s="310"/>
      <c r="Z664" s="310"/>
    </row>
    <row r="665" ht="15.75" customHeight="1">
      <c r="A665" s="310"/>
      <c r="B665" s="310"/>
      <c r="C665" s="310"/>
      <c r="D665" s="310"/>
      <c r="E665" s="310"/>
      <c r="F665" s="310"/>
      <c r="G665" s="310"/>
      <c r="H665" s="310"/>
      <c r="I665" s="310"/>
      <c r="J665" s="310"/>
      <c r="K665" s="310"/>
      <c r="L665" s="310"/>
      <c r="M665" s="310"/>
      <c r="N665" s="310"/>
      <c r="O665" s="310"/>
      <c r="P665" s="310"/>
      <c r="Q665" s="310"/>
      <c r="R665" s="310"/>
      <c r="S665" s="310"/>
      <c r="T665" s="310"/>
      <c r="U665" s="310"/>
      <c r="V665" s="310"/>
      <c r="W665" s="310"/>
      <c r="X665" s="310"/>
      <c r="Y665" s="310"/>
      <c r="Z665" s="310"/>
    </row>
    <row r="666" ht="15.75" customHeight="1">
      <c r="A666" s="310"/>
      <c r="B666" s="310"/>
      <c r="C666" s="310"/>
      <c r="D666" s="310"/>
      <c r="E666" s="310"/>
      <c r="F666" s="310"/>
      <c r="G666" s="310"/>
      <c r="H666" s="310"/>
      <c r="I666" s="310"/>
      <c r="J666" s="310"/>
      <c r="K666" s="310"/>
      <c r="L666" s="310"/>
      <c r="M666" s="310"/>
      <c r="N666" s="310"/>
      <c r="O666" s="310"/>
      <c r="P666" s="310"/>
      <c r="Q666" s="310"/>
      <c r="R666" s="310"/>
      <c r="S666" s="310"/>
      <c r="T666" s="310"/>
      <c r="U666" s="310"/>
      <c r="V666" s="310"/>
      <c r="W666" s="310"/>
      <c r="X666" s="310"/>
      <c r="Y666" s="310"/>
      <c r="Z666" s="310"/>
    </row>
    <row r="667" ht="15.75" customHeight="1">
      <c r="A667" s="310"/>
      <c r="B667" s="310"/>
      <c r="C667" s="310"/>
      <c r="D667" s="310"/>
      <c r="E667" s="310"/>
      <c r="F667" s="310"/>
      <c r="G667" s="310"/>
      <c r="H667" s="310"/>
      <c r="I667" s="310"/>
      <c r="J667" s="310"/>
      <c r="K667" s="310"/>
      <c r="L667" s="310"/>
      <c r="M667" s="310"/>
      <c r="N667" s="310"/>
      <c r="O667" s="310"/>
      <c r="P667" s="310"/>
      <c r="Q667" s="310"/>
      <c r="R667" s="310"/>
      <c r="S667" s="310"/>
      <c r="T667" s="310"/>
      <c r="U667" s="310"/>
      <c r="V667" s="310"/>
      <c r="W667" s="310"/>
      <c r="X667" s="310"/>
      <c r="Y667" s="310"/>
      <c r="Z667" s="310"/>
    </row>
    <row r="668" ht="15.75" customHeight="1">
      <c r="A668" s="310"/>
      <c r="B668" s="310"/>
      <c r="C668" s="310"/>
      <c r="D668" s="310"/>
      <c r="E668" s="310"/>
      <c r="F668" s="310"/>
      <c r="G668" s="310"/>
      <c r="H668" s="310"/>
      <c r="I668" s="310"/>
      <c r="J668" s="310"/>
      <c r="K668" s="310"/>
      <c r="L668" s="310"/>
      <c r="M668" s="310"/>
      <c r="N668" s="310"/>
      <c r="O668" s="310"/>
      <c r="P668" s="310"/>
      <c r="Q668" s="310"/>
      <c r="R668" s="310"/>
      <c r="S668" s="310"/>
      <c r="T668" s="310"/>
      <c r="U668" s="310"/>
      <c r="V668" s="310"/>
      <c r="W668" s="310"/>
      <c r="X668" s="310"/>
      <c r="Y668" s="310"/>
      <c r="Z668" s="310"/>
    </row>
    <row r="669" ht="15.75" customHeight="1">
      <c r="A669" s="310"/>
      <c r="B669" s="310"/>
      <c r="C669" s="310"/>
      <c r="D669" s="310"/>
      <c r="E669" s="310"/>
      <c r="F669" s="310"/>
      <c r="G669" s="310"/>
      <c r="H669" s="310"/>
      <c r="I669" s="310"/>
      <c r="J669" s="310"/>
      <c r="K669" s="310"/>
      <c r="L669" s="310"/>
      <c r="M669" s="310"/>
      <c r="N669" s="310"/>
      <c r="O669" s="310"/>
      <c r="P669" s="310"/>
      <c r="Q669" s="310"/>
      <c r="R669" s="310"/>
      <c r="S669" s="310"/>
      <c r="T669" s="310"/>
      <c r="U669" s="310"/>
      <c r="V669" s="310"/>
      <c r="W669" s="310"/>
      <c r="X669" s="310"/>
      <c r="Y669" s="310"/>
      <c r="Z669" s="310"/>
    </row>
    <row r="670" ht="15.75" customHeight="1">
      <c r="A670" s="310"/>
      <c r="B670" s="310"/>
      <c r="C670" s="310"/>
      <c r="D670" s="310"/>
      <c r="E670" s="310"/>
      <c r="F670" s="310"/>
      <c r="G670" s="310"/>
      <c r="H670" s="310"/>
      <c r="I670" s="310"/>
      <c r="J670" s="310"/>
      <c r="K670" s="310"/>
      <c r="L670" s="310"/>
      <c r="M670" s="310"/>
      <c r="N670" s="310"/>
      <c r="O670" s="310"/>
      <c r="P670" s="310"/>
      <c r="Q670" s="310"/>
      <c r="R670" s="310"/>
      <c r="S670" s="310"/>
      <c r="T670" s="310"/>
      <c r="U670" s="310"/>
      <c r="V670" s="310"/>
      <c r="W670" s="310"/>
      <c r="X670" s="310"/>
      <c r="Y670" s="310"/>
      <c r="Z670" s="310"/>
    </row>
    <row r="671" ht="15.75" customHeight="1">
      <c r="A671" s="310"/>
      <c r="B671" s="310"/>
      <c r="C671" s="310"/>
      <c r="D671" s="310"/>
      <c r="E671" s="310"/>
      <c r="F671" s="310"/>
      <c r="G671" s="310"/>
      <c r="H671" s="310"/>
      <c r="I671" s="310"/>
      <c r="J671" s="310"/>
      <c r="K671" s="310"/>
      <c r="L671" s="310"/>
      <c r="M671" s="310"/>
      <c r="N671" s="310"/>
      <c r="O671" s="310"/>
      <c r="P671" s="310"/>
      <c r="Q671" s="310"/>
      <c r="R671" s="310"/>
      <c r="S671" s="310"/>
      <c r="T671" s="310"/>
      <c r="U671" s="310"/>
      <c r="V671" s="310"/>
      <c r="W671" s="310"/>
      <c r="X671" s="310"/>
      <c r="Y671" s="310"/>
      <c r="Z671" s="310"/>
    </row>
    <row r="672" ht="15.75" customHeight="1">
      <c r="A672" s="310"/>
      <c r="B672" s="310"/>
      <c r="C672" s="310"/>
      <c r="D672" s="310"/>
      <c r="E672" s="310"/>
      <c r="F672" s="310"/>
      <c r="G672" s="310"/>
      <c r="H672" s="310"/>
      <c r="I672" s="310"/>
      <c r="J672" s="310"/>
      <c r="K672" s="310"/>
      <c r="L672" s="310"/>
      <c r="M672" s="310"/>
      <c r="N672" s="310"/>
      <c r="O672" s="310"/>
      <c r="P672" s="310"/>
      <c r="Q672" s="310"/>
      <c r="R672" s="310"/>
      <c r="S672" s="310"/>
      <c r="T672" s="310"/>
      <c r="U672" s="310"/>
      <c r="V672" s="310"/>
      <c r="W672" s="310"/>
      <c r="X672" s="310"/>
      <c r="Y672" s="310"/>
      <c r="Z672" s="310"/>
    </row>
    <row r="673" ht="15.75" customHeight="1">
      <c r="A673" s="310"/>
      <c r="B673" s="310"/>
      <c r="C673" s="310"/>
      <c r="D673" s="310"/>
      <c r="E673" s="310"/>
      <c r="F673" s="310"/>
      <c r="G673" s="310"/>
      <c r="H673" s="310"/>
      <c r="I673" s="310"/>
      <c r="J673" s="310"/>
      <c r="K673" s="310"/>
      <c r="L673" s="310"/>
      <c r="M673" s="310"/>
      <c r="N673" s="310"/>
      <c r="O673" s="310"/>
      <c r="P673" s="310"/>
      <c r="Q673" s="310"/>
      <c r="R673" s="310"/>
      <c r="S673" s="310"/>
      <c r="T673" s="310"/>
      <c r="U673" s="310"/>
      <c r="V673" s="310"/>
      <c r="W673" s="310"/>
      <c r="X673" s="310"/>
      <c r="Y673" s="310"/>
      <c r="Z673" s="310"/>
    </row>
    <row r="674" ht="15.75" customHeight="1">
      <c r="A674" s="310"/>
      <c r="B674" s="310"/>
      <c r="C674" s="310"/>
      <c r="D674" s="310"/>
      <c r="E674" s="310"/>
      <c r="F674" s="310"/>
      <c r="G674" s="310"/>
      <c r="H674" s="310"/>
      <c r="I674" s="310"/>
      <c r="J674" s="310"/>
      <c r="K674" s="310"/>
      <c r="L674" s="310"/>
      <c r="M674" s="310"/>
      <c r="N674" s="310"/>
      <c r="O674" s="310"/>
      <c r="P674" s="310"/>
      <c r="Q674" s="310"/>
      <c r="R674" s="310"/>
      <c r="S674" s="310"/>
      <c r="T674" s="310"/>
      <c r="U674" s="310"/>
      <c r="V674" s="310"/>
      <c r="W674" s="310"/>
      <c r="X674" s="310"/>
      <c r="Y674" s="310"/>
      <c r="Z674" s="310"/>
    </row>
    <row r="675" ht="15.75" customHeight="1">
      <c r="A675" s="310"/>
      <c r="B675" s="310"/>
      <c r="C675" s="310"/>
      <c r="D675" s="310"/>
      <c r="E675" s="310"/>
      <c r="F675" s="310"/>
      <c r="G675" s="310"/>
      <c r="H675" s="310"/>
      <c r="I675" s="310"/>
      <c r="J675" s="310"/>
      <c r="K675" s="310"/>
      <c r="L675" s="310"/>
      <c r="M675" s="310"/>
      <c r="N675" s="310"/>
      <c r="O675" s="310"/>
      <c r="P675" s="310"/>
      <c r="Q675" s="310"/>
      <c r="R675" s="310"/>
      <c r="S675" s="310"/>
      <c r="T675" s="310"/>
      <c r="U675" s="310"/>
      <c r="V675" s="310"/>
      <c r="W675" s="310"/>
      <c r="X675" s="310"/>
      <c r="Y675" s="310"/>
      <c r="Z675" s="310"/>
    </row>
    <row r="676" ht="15.75" customHeight="1">
      <c r="A676" s="310"/>
      <c r="B676" s="310"/>
      <c r="C676" s="310"/>
      <c r="D676" s="310"/>
      <c r="E676" s="310"/>
      <c r="F676" s="310"/>
      <c r="G676" s="310"/>
      <c r="H676" s="310"/>
      <c r="I676" s="310"/>
      <c r="J676" s="310"/>
      <c r="K676" s="310"/>
      <c r="L676" s="310"/>
      <c r="M676" s="310"/>
      <c r="N676" s="310"/>
      <c r="O676" s="310"/>
      <c r="P676" s="310"/>
      <c r="Q676" s="310"/>
      <c r="R676" s="310"/>
      <c r="S676" s="310"/>
      <c r="T676" s="310"/>
      <c r="U676" s="310"/>
      <c r="V676" s="310"/>
      <c r="W676" s="310"/>
      <c r="X676" s="310"/>
      <c r="Y676" s="310"/>
      <c r="Z676" s="310"/>
    </row>
    <row r="677" ht="15.75" customHeight="1">
      <c r="A677" s="310"/>
      <c r="B677" s="310"/>
      <c r="C677" s="310"/>
      <c r="D677" s="310"/>
      <c r="E677" s="310"/>
      <c r="F677" s="310"/>
      <c r="G677" s="310"/>
      <c r="H677" s="310"/>
      <c r="I677" s="310"/>
      <c r="J677" s="310"/>
      <c r="K677" s="310"/>
      <c r="L677" s="310"/>
      <c r="M677" s="310"/>
      <c r="N677" s="310"/>
      <c r="O677" s="310"/>
      <c r="P677" s="310"/>
      <c r="Q677" s="310"/>
      <c r="R677" s="310"/>
      <c r="S677" s="310"/>
      <c r="T677" s="310"/>
      <c r="U677" s="310"/>
      <c r="V677" s="310"/>
      <c r="W677" s="310"/>
      <c r="X677" s="310"/>
      <c r="Y677" s="310"/>
      <c r="Z677" s="310"/>
    </row>
    <row r="678" ht="15.75" customHeight="1">
      <c r="A678" s="310"/>
      <c r="B678" s="310"/>
      <c r="C678" s="310"/>
      <c r="D678" s="310"/>
      <c r="E678" s="310"/>
      <c r="F678" s="310"/>
      <c r="G678" s="310"/>
      <c r="H678" s="310"/>
      <c r="I678" s="310"/>
      <c r="J678" s="310"/>
      <c r="K678" s="310"/>
      <c r="L678" s="310"/>
      <c r="M678" s="310"/>
      <c r="N678" s="310"/>
      <c r="O678" s="310"/>
      <c r="P678" s="310"/>
      <c r="Q678" s="310"/>
      <c r="R678" s="310"/>
      <c r="S678" s="310"/>
      <c r="T678" s="310"/>
      <c r="U678" s="310"/>
      <c r="V678" s="310"/>
      <c r="W678" s="310"/>
      <c r="X678" s="310"/>
      <c r="Y678" s="310"/>
      <c r="Z678" s="310"/>
    </row>
    <row r="679" ht="15.75" customHeight="1">
      <c r="A679" s="310"/>
      <c r="B679" s="310"/>
      <c r="C679" s="310"/>
      <c r="D679" s="310"/>
      <c r="E679" s="310"/>
      <c r="F679" s="310"/>
      <c r="G679" s="310"/>
      <c r="H679" s="310"/>
      <c r="I679" s="310"/>
      <c r="J679" s="310"/>
      <c r="K679" s="310"/>
      <c r="L679" s="310"/>
      <c r="M679" s="310"/>
      <c r="N679" s="310"/>
      <c r="O679" s="310"/>
      <c r="P679" s="310"/>
      <c r="Q679" s="310"/>
      <c r="R679" s="310"/>
      <c r="S679" s="310"/>
      <c r="T679" s="310"/>
      <c r="U679" s="310"/>
      <c r="V679" s="310"/>
      <c r="W679" s="310"/>
      <c r="X679" s="310"/>
      <c r="Y679" s="310"/>
      <c r="Z679" s="310"/>
    </row>
    <row r="680" ht="15.75" customHeight="1">
      <c r="A680" s="310"/>
      <c r="B680" s="310"/>
      <c r="C680" s="310"/>
      <c r="D680" s="310"/>
      <c r="E680" s="310"/>
      <c r="F680" s="310"/>
      <c r="G680" s="310"/>
      <c r="H680" s="310"/>
      <c r="I680" s="310"/>
      <c r="J680" s="310"/>
      <c r="K680" s="310"/>
      <c r="L680" s="310"/>
      <c r="M680" s="310"/>
      <c r="N680" s="310"/>
      <c r="O680" s="310"/>
      <c r="P680" s="310"/>
      <c r="Q680" s="310"/>
      <c r="R680" s="310"/>
      <c r="S680" s="310"/>
      <c r="T680" s="310"/>
      <c r="U680" s="310"/>
      <c r="V680" s="310"/>
      <c r="W680" s="310"/>
      <c r="X680" s="310"/>
      <c r="Y680" s="310"/>
      <c r="Z680" s="310"/>
    </row>
    <row r="681" ht="15.75" customHeight="1">
      <c r="A681" s="310"/>
      <c r="B681" s="310"/>
      <c r="C681" s="310"/>
      <c r="D681" s="310"/>
      <c r="E681" s="310"/>
      <c r="F681" s="310"/>
      <c r="G681" s="310"/>
      <c r="H681" s="310"/>
      <c r="I681" s="310"/>
      <c r="J681" s="310"/>
      <c r="K681" s="310"/>
      <c r="L681" s="310"/>
      <c r="M681" s="310"/>
      <c r="N681" s="310"/>
      <c r="O681" s="310"/>
      <c r="P681" s="310"/>
      <c r="Q681" s="310"/>
      <c r="R681" s="310"/>
      <c r="S681" s="310"/>
      <c r="T681" s="310"/>
      <c r="U681" s="310"/>
      <c r="V681" s="310"/>
      <c r="W681" s="310"/>
      <c r="X681" s="310"/>
      <c r="Y681" s="310"/>
      <c r="Z681" s="310"/>
    </row>
    <row r="682" ht="15.75" customHeight="1">
      <c r="A682" s="310"/>
      <c r="B682" s="310"/>
      <c r="C682" s="310"/>
      <c r="D682" s="310"/>
      <c r="E682" s="310"/>
      <c r="F682" s="310"/>
      <c r="G682" s="310"/>
      <c r="H682" s="310"/>
      <c r="I682" s="310"/>
      <c r="J682" s="310"/>
      <c r="K682" s="310"/>
      <c r="L682" s="310"/>
      <c r="M682" s="310"/>
      <c r="N682" s="310"/>
      <c r="O682" s="310"/>
      <c r="P682" s="310"/>
      <c r="Q682" s="310"/>
      <c r="R682" s="310"/>
      <c r="S682" s="310"/>
      <c r="T682" s="310"/>
      <c r="U682" s="310"/>
      <c r="V682" s="310"/>
      <c r="W682" s="310"/>
      <c r="X682" s="310"/>
      <c r="Y682" s="310"/>
      <c r="Z682" s="310"/>
    </row>
    <row r="683" ht="15.75" customHeight="1">
      <c r="A683" s="310"/>
      <c r="B683" s="310"/>
      <c r="C683" s="310"/>
      <c r="D683" s="310"/>
      <c r="E683" s="310"/>
      <c r="F683" s="310"/>
      <c r="G683" s="310"/>
      <c r="H683" s="310"/>
      <c r="I683" s="310"/>
      <c r="J683" s="310"/>
      <c r="K683" s="310"/>
      <c r="L683" s="310"/>
      <c r="M683" s="310"/>
      <c r="N683" s="310"/>
      <c r="O683" s="310"/>
      <c r="P683" s="310"/>
      <c r="Q683" s="310"/>
      <c r="R683" s="310"/>
      <c r="S683" s="310"/>
      <c r="T683" s="310"/>
      <c r="U683" s="310"/>
      <c r="V683" s="310"/>
      <c r="W683" s="310"/>
      <c r="X683" s="310"/>
      <c r="Y683" s="310"/>
      <c r="Z683" s="310"/>
    </row>
    <row r="684" ht="15.75" customHeight="1">
      <c r="A684" s="310"/>
      <c r="B684" s="310"/>
      <c r="C684" s="310"/>
      <c r="D684" s="310"/>
      <c r="E684" s="310"/>
      <c r="F684" s="310"/>
      <c r="G684" s="310"/>
      <c r="H684" s="310"/>
      <c r="I684" s="310"/>
      <c r="J684" s="310"/>
      <c r="K684" s="310"/>
      <c r="L684" s="310"/>
      <c r="M684" s="310"/>
      <c r="N684" s="310"/>
      <c r="O684" s="310"/>
      <c r="P684" s="310"/>
      <c r="Q684" s="310"/>
      <c r="R684" s="310"/>
      <c r="S684" s="310"/>
      <c r="T684" s="310"/>
      <c r="U684" s="310"/>
      <c r="V684" s="310"/>
      <c r="W684" s="310"/>
      <c r="X684" s="310"/>
      <c r="Y684" s="310"/>
      <c r="Z684" s="310"/>
    </row>
    <row r="685" ht="15.75" customHeight="1">
      <c r="A685" s="310"/>
      <c r="B685" s="310"/>
      <c r="C685" s="310"/>
      <c r="D685" s="310"/>
      <c r="E685" s="310"/>
      <c r="F685" s="310"/>
      <c r="G685" s="310"/>
      <c r="H685" s="310"/>
      <c r="I685" s="310"/>
      <c r="J685" s="310"/>
      <c r="K685" s="310"/>
      <c r="L685" s="310"/>
      <c r="M685" s="310"/>
      <c r="N685" s="310"/>
      <c r="O685" s="310"/>
      <c r="P685" s="310"/>
      <c r="Q685" s="310"/>
      <c r="R685" s="310"/>
      <c r="S685" s="310"/>
      <c r="T685" s="310"/>
      <c r="U685" s="310"/>
      <c r="V685" s="310"/>
      <c r="W685" s="310"/>
      <c r="X685" s="310"/>
      <c r="Y685" s="310"/>
      <c r="Z685" s="310"/>
    </row>
    <row r="686" ht="15.75" customHeight="1">
      <c r="A686" s="310"/>
      <c r="B686" s="310"/>
      <c r="C686" s="310"/>
      <c r="D686" s="310"/>
      <c r="E686" s="310"/>
      <c r="F686" s="310"/>
      <c r="G686" s="310"/>
      <c r="H686" s="310"/>
      <c r="I686" s="310"/>
      <c r="J686" s="310"/>
      <c r="K686" s="310"/>
      <c r="L686" s="310"/>
      <c r="M686" s="310"/>
      <c r="N686" s="310"/>
      <c r="O686" s="310"/>
      <c r="P686" s="310"/>
      <c r="Q686" s="310"/>
      <c r="R686" s="310"/>
      <c r="S686" s="310"/>
      <c r="T686" s="310"/>
      <c r="U686" s="310"/>
      <c r="V686" s="310"/>
      <c r="W686" s="310"/>
      <c r="X686" s="310"/>
      <c r="Y686" s="310"/>
      <c r="Z686" s="310"/>
    </row>
    <row r="687" ht="15.75" customHeight="1">
      <c r="A687" s="310"/>
      <c r="B687" s="310"/>
      <c r="C687" s="310"/>
      <c r="D687" s="310"/>
      <c r="E687" s="310"/>
      <c r="F687" s="310"/>
      <c r="G687" s="310"/>
      <c r="H687" s="310"/>
      <c r="I687" s="310"/>
      <c r="J687" s="310"/>
      <c r="K687" s="310"/>
      <c r="L687" s="310"/>
      <c r="M687" s="310"/>
      <c r="N687" s="310"/>
      <c r="O687" s="310"/>
      <c r="P687" s="310"/>
      <c r="Q687" s="310"/>
      <c r="R687" s="310"/>
      <c r="S687" s="310"/>
      <c r="T687" s="310"/>
      <c r="U687" s="310"/>
      <c r="V687" s="310"/>
      <c r="W687" s="310"/>
      <c r="X687" s="310"/>
      <c r="Y687" s="310"/>
      <c r="Z687" s="310"/>
    </row>
    <row r="688" ht="15.75" customHeight="1">
      <c r="A688" s="310"/>
      <c r="B688" s="310"/>
      <c r="C688" s="310"/>
      <c r="D688" s="310"/>
      <c r="E688" s="310"/>
      <c r="F688" s="310"/>
      <c r="G688" s="310"/>
      <c r="H688" s="310"/>
      <c r="I688" s="310"/>
      <c r="J688" s="310"/>
      <c r="K688" s="310"/>
      <c r="L688" s="310"/>
      <c r="M688" s="310"/>
      <c r="N688" s="310"/>
      <c r="O688" s="310"/>
      <c r="P688" s="310"/>
      <c r="Q688" s="310"/>
      <c r="R688" s="310"/>
      <c r="S688" s="310"/>
      <c r="T688" s="310"/>
      <c r="U688" s="310"/>
      <c r="V688" s="310"/>
      <c r="W688" s="310"/>
      <c r="X688" s="310"/>
      <c r="Y688" s="310"/>
      <c r="Z688" s="310"/>
    </row>
    <row r="689" ht="15.75" customHeight="1">
      <c r="A689" s="310"/>
      <c r="B689" s="310"/>
      <c r="C689" s="310"/>
      <c r="D689" s="310"/>
      <c r="E689" s="310"/>
      <c r="F689" s="310"/>
      <c r="G689" s="310"/>
      <c r="H689" s="310"/>
      <c r="I689" s="310"/>
      <c r="J689" s="310"/>
      <c r="K689" s="310"/>
      <c r="L689" s="310"/>
      <c r="M689" s="310"/>
      <c r="N689" s="310"/>
      <c r="O689" s="310"/>
      <c r="P689" s="310"/>
      <c r="Q689" s="310"/>
      <c r="R689" s="310"/>
      <c r="S689" s="310"/>
      <c r="T689" s="310"/>
      <c r="U689" s="310"/>
      <c r="V689" s="310"/>
      <c r="W689" s="310"/>
      <c r="X689" s="310"/>
      <c r="Y689" s="310"/>
      <c r="Z689" s="310"/>
    </row>
    <row r="690" ht="15.75" customHeight="1">
      <c r="A690" s="310"/>
      <c r="B690" s="310"/>
      <c r="C690" s="310"/>
      <c r="D690" s="310"/>
      <c r="E690" s="310"/>
      <c r="F690" s="310"/>
      <c r="G690" s="310"/>
      <c r="H690" s="310"/>
      <c r="I690" s="310"/>
      <c r="J690" s="310"/>
      <c r="K690" s="310"/>
      <c r="L690" s="310"/>
      <c r="M690" s="310"/>
      <c r="N690" s="310"/>
      <c r="O690" s="310"/>
      <c r="P690" s="310"/>
      <c r="Q690" s="310"/>
      <c r="R690" s="310"/>
      <c r="S690" s="310"/>
      <c r="T690" s="310"/>
      <c r="U690" s="310"/>
      <c r="V690" s="310"/>
      <c r="W690" s="310"/>
      <c r="X690" s="310"/>
      <c r="Y690" s="310"/>
      <c r="Z690" s="310"/>
    </row>
    <row r="691" ht="15.75" customHeight="1">
      <c r="A691" s="310"/>
      <c r="B691" s="310"/>
      <c r="C691" s="310"/>
      <c r="D691" s="310"/>
      <c r="E691" s="310"/>
      <c r="F691" s="310"/>
      <c r="G691" s="310"/>
      <c r="H691" s="310"/>
      <c r="I691" s="310"/>
      <c r="J691" s="310"/>
      <c r="K691" s="310"/>
      <c r="L691" s="310"/>
      <c r="M691" s="310"/>
      <c r="N691" s="310"/>
      <c r="O691" s="310"/>
      <c r="P691" s="310"/>
      <c r="Q691" s="310"/>
      <c r="R691" s="310"/>
      <c r="S691" s="310"/>
      <c r="T691" s="310"/>
      <c r="U691" s="310"/>
      <c r="V691" s="310"/>
      <c r="W691" s="310"/>
      <c r="X691" s="310"/>
      <c r="Y691" s="310"/>
      <c r="Z691" s="310"/>
    </row>
    <row r="692" ht="15.75" customHeight="1">
      <c r="A692" s="310"/>
      <c r="B692" s="310"/>
      <c r="C692" s="310"/>
      <c r="D692" s="310"/>
      <c r="E692" s="310"/>
      <c r="F692" s="310"/>
      <c r="G692" s="310"/>
      <c r="H692" s="310"/>
      <c r="I692" s="310"/>
      <c r="J692" s="310"/>
      <c r="K692" s="310"/>
      <c r="L692" s="310"/>
      <c r="M692" s="310"/>
      <c r="N692" s="310"/>
      <c r="O692" s="310"/>
      <c r="P692" s="310"/>
      <c r="Q692" s="310"/>
      <c r="R692" s="310"/>
      <c r="S692" s="310"/>
      <c r="T692" s="310"/>
      <c r="U692" s="310"/>
      <c r="V692" s="310"/>
      <c r="W692" s="310"/>
      <c r="X692" s="310"/>
      <c r="Y692" s="310"/>
      <c r="Z692" s="310"/>
    </row>
    <row r="693" ht="15.75" customHeight="1">
      <c r="A693" s="310"/>
      <c r="B693" s="310"/>
      <c r="C693" s="310"/>
      <c r="D693" s="310"/>
      <c r="E693" s="310"/>
      <c r="F693" s="310"/>
      <c r="G693" s="310"/>
      <c r="H693" s="310"/>
      <c r="I693" s="310"/>
      <c r="J693" s="310"/>
      <c r="K693" s="310"/>
      <c r="L693" s="310"/>
      <c r="M693" s="310"/>
      <c r="N693" s="310"/>
      <c r="O693" s="310"/>
      <c r="P693" s="310"/>
      <c r="Q693" s="310"/>
      <c r="R693" s="310"/>
      <c r="S693" s="310"/>
      <c r="T693" s="310"/>
      <c r="U693" s="310"/>
      <c r="V693" s="310"/>
      <c r="W693" s="310"/>
      <c r="X693" s="310"/>
      <c r="Y693" s="310"/>
      <c r="Z693" s="310"/>
    </row>
    <row r="694" ht="15.75" customHeight="1">
      <c r="A694" s="310"/>
      <c r="B694" s="310"/>
      <c r="C694" s="310"/>
      <c r="D694" s="310"/>
      <c r="E694" s="310"/>
      <c r="F694" s="310"/>
      <c r="G694" s="310"/>
      <c r="H694" s="310"/>
      <c r="I694" s="310"/>
      <c r="J694" s="310"/>
      <c r="K694" s="310"/>
      <c r="L694" s="310"/>
      <c r="M694" s="310"/>
      <c r="N694" s="310"/>
      <c r="O694" s="310"/>
      <c r="P694" s="310"/>
      <c r="Q694" s="310"/>
      <c r="R694" s="310"/>
      <c r="S694" s="310"/>
      <c r="T694" s="310"/>
      <c r="U694" s="310"/>
      <c r="V694" s="310"/>
      <c r="W694" s="310"/>
      <c r="X694" s="310"/>
      <c r="Y694" s="310"/>
      <c r="Z694" s="310"/>
    </row>
    <row r="695" ht="15.75" customHeight="1">
      <c r="A695" s="310"/>
      <c r="B695" s="310"/>
      <c r="C695" s="310"/>
      <c r="D695" s="310"/>
      <c r="E695" s="310"/>
      <c r="F695" s="310"/>
      <c r="G695" s="310"/>
      <c r="H695" s="310"/>
      <c r="I695" s="310"/>
      <c r="J695" s="310"/>
      <c r="K695" s="310"/>
      <c r="L695" s="310"/>
      <c r="M695" s="310"/>
      <c r="N695" s="310"/>
      <c r="O695" s="310"/>
      <c r="P695" s="310"/>
      <c r="Q695" s="310"/>
      <c r="R695" s="310"/>
      <c r="S695" s="310"/>
      <c r="T695" s="310"/>
      <c r="U695" s="310"/>
      <c r="V695" s="310"/>
      <c r="W695" s="310"/>
      <c r="X695" s="310"/>
      <c r="Y695" s="310"/>
      <c r="Z695" s="310"/>
    </row>
    <row r="696" ht="15.75" customHeight="1">
      <c r="A696" s="310"/>
      <c r="B696" s="310"/>
      <c r="C696" s="310"/>
      <c r="D696" s="310"/>
      <c r="E696" s="310"/>
      <c r="F696" s="310"/>
      <c r="G696" s="310"/>
      <c r="H696" s="310"/>
      <c r="I696" s="310"/>
      <c r="J696" s="310"/>
      <c r="K696" s="310"/>
      <c r="L696" s="310"/>
      <c r="M696" s="310"/>
      <c r="N696" s="310"/>
      <c r="O696" s="310"/>
      <c r="P696" s="310"/>
      <c r="Q696" s="310"/>
      <c r="R696" s="310"/>
      <c r="S696" s="310"/>
      <c r="T696" s="310"/>
      <c r="U696" s="310"/>
      <c r="V696" s="310"/>
      <c r="W696" s="310"/>
      <c r="X696" s="310"/>
      <c r="Y696" s="310"/>
      <c r="Z696" s="310"/>
    </row>
    <row r="697" ht="15.75" customHeight="1">
      <c r="A697" s="310"/>
      <c r="B697" s="310"/>
      <c r="C697" s="310"/>
      <c r="D697" s="310"/>
      <c r="E697" s="310"/>
      <c r="F697" s="310"/>
      <c r="G697" s="310"/>
      <c r="H697" s="310"/>
      <c r="I697" s="310"/>
      <c r="J697" s="310"/>
      <c r="K697" s="310"/>
      <c r="L697" s="310"/>
      <c r="M697" s="310"/>
      <c r="N697" s="310"/>
      <c r="O697" s="310"/>
      <c r="P697" s="310"/>
      <c r="Q697" s="310"/>
      <c r="R697" s="310"/>
      <c r="S697" s="310"/>
      <c r="T697" s="310"/>
      <c r="U697" s="310"/>
      <c r="V697" s="310"/>
      <c r="W697" s="310"/>
      <c r="X697" s="310"/>
      <c r="Y697" s="310"/>
      <c r="Z697" s="310"/>
    </row>
    <row r="698" ht="15.75" customHeight="1">
      <c r="A698" s="310"/>
      <c r="B698" s="310"/>
      <c r="C698" s="310"/>
      <c r="D698" s="310"/>
      <c r="E698" s="310"/>
      <c r="F698" s="310"/>
      <c r="G698" s="310"/>
      <c r="H698" s="310"/>
      <c r="I698" s="310"/>
      <c r="J698" s="310"/>
      <c r="K698" s="310"/>
      <c r="L698" s="310"/>
      <c r="M698" s="310"/>
      <c r="N698" s="310"/>
      <c r="O698" s="310"/>
      <c r="P698" s="310"/>
      <c r="Q698" s="310"/>
      <c r="R698" s="310"/>
      <c r="S698" s="310"/>
      <c r="T698" s="310"/>
      <c r="U698" s="310"/>
      <c r="V698" s="310"/>
      <c r="W698" s="310"/>
      <c r="X698" s="310"/>
      <c r="Y698" s="310"/>
      <c r="Z698" s="310"/>
    </row>
    <row r="699" ht="15.75" customHeight="1">
      <c r="A699" s="310"/>
      <c r="B699" s="310"/>
      <c r="C699" s="310"/>
      <c r="D699" s="310"/>
      <c r="E699" s="310"/>
      <c r="F699" s="310"/>
      <c r="G699" s="310"/>
      <c r="H699" s="310"/>
      <c r="I699" s="310"/>
      <c r="J699" s="310"/>
      <c r="K699" s="310"/>
      <c r="L699" s="310"/>
      <c r="M699" s="310"/>
      <c r="N699" s="310"/>
      <c r="O699" s="310"/>
      <c r="P699" s="310"/>
      <c r="Q699" s="310"/>
      <c r="R699" s="310"/>
      <c r="S699" s="310"/>
      <c r="T699" s="310"/>
      <c r="U699" s="310"/>
      <c r="V699" s="310"/>
      <c r="W699" s="310"/>
      <c r="X699" s="310"/>
      <c r="Y699" s="310"/>
      <c r="Z699" s="310"/>
    </row>
    <row r="700" ht="15.75" customHeight="1">
      <c r="A700" s="310"/>
      <c r="B700" s="310"/>
      <c r="C700" s="310"/>
      <c r="D700" s="310"/>
      <c r="E700" s="310"/>
      <c r="F700" s="310"/>
      <c r="G700" s="310"/>
      <c r="H700" s="310"/>
      <c r="I700" s="310"/>
      <c r="J700" s="310"/>
      <c r="K700" s="310"/>
      <c r="L700" s="310"/>
      <c r="M700" s="310"/>
      <c r="N700" s="310"/>
      <c r="O700" s="310"/>
      <c r="P700" s="310"/>
      <c r="Q700" s="310"/>
      <c r="R700" s="310"/>
      <c r="S700" s="310"/>
      <c r="T700" s="310"/>
      <c r="U700" s="310"/>
      <c r="V700" s="310"/>
      <c r="W700" s="310"/>
      <c r="X700" s="310"/>
      <c r="Y700" s="310"/>
      <c r="Z700" s="310"/>
    </row>
    <row r="701" ht="15.75" customHeight="1">
      <c r="A701" s="310"/>
      <c r="B701" s="310"/>
      <c r="C701" s="310"/>
      <c r="D701" s="310"/>
      <c r="E701" s="310"/>
      <c r="F701" s="310"/>
      <c r="G701" s="310"/>
      <c r="H701" s="310"/>
      <c r="I701" s="310"/>
      <c r="J701" s="310"/>
      <c r="K701" s="310"/>
      <c r="L701" s="310"/>
      <c r="M701" s="310"/>
      <c r="N701" s="310"/>
      <c r="O701" s="310"/>
      <c r="P701" s="310"/>
      <c r="Q701" s="310"/>
      <c r="R701" s="310"/>
      <c r="S701" s="310"/>
      <c r="T701" s="310"/>
      <c r="U701" s="310"/>
      <c r="V701" s="310"/>
      <c r="W701" s="310"/>
      <c r="X701" s="310"/>
      <c r="Y701" s="310"/>
      <c r="Z701" s="310"/>
    </row>
    <row r="702" ht="15.75" customHeight="1">
      <c r="A702" s="310"/>
      <c r="B702" s="310"/>
      <c r="C702" s="310"/>
      <c r="D702" s="310"/>
      <c r="E702" s="310"/>
      <c r="F702" s="310"/>
      <c r="G702" s="310"/>
      <c r="H702" s="310"/>
      <c r="I702" s="310"/>
      <c r="J702" s="310"/>
      <c r="K702" s="310"/>
      <c r="L702" s="310"/>
      <c r="M702" s="310"/>
      <c r="N702" s="310"/>
      <c r="O702" s="310"/>
      <c r="P702" s="310"/>
      <c r="Q702" s="310"/>
      <c r="R702" s="310"/>
      <c r="S702" s="310"/>
      <c r="T702" s="310"/>
      <c r="U702" s="310"/>
      <c r="V702" s="310"/>
      <c r="W702" s="310"/>
      <c r="X702" s="310"/>
      <c r="Y702" s="310"/>
      <c r="Z702" s="310"/>
    </row>
    <row r="703" ht="15.75" customHeight="1">
      <c r="A703" s="310"/>
      <c r="B703" s="310"/>
      <c r="C703" s="310"/>
      <c r="D703" s="310"/>
      <c r="E703" s="310"/>
      <c r="F703" s="310"/>
      <c r="G703" s="310"/>
      <c r="H703" s="310"/>
      <c r="I703" s="310"/>
      <c r="J703" s="310"/>
      <c r="K703" s="310"/>
      <c r="L703" s="310"/>
      <c r="M703" s="310"/>
      <c r="N703" s="310"/>
      <c r="O703" s="310"/>
      <c r="P703" s="310"/>
      <c r="Q703" s="310"/>
      <c r="R703" s="310"/>
      <c r="S703" s="310"/>
      <c r="T703" s="310"/>
      <c r="U703" s="310"/>
      <c r="V703" s="310"/>
      <c r="W703" s="310"/>
      <c r="X703" s="310"/>
      <c r="Y703" s="310"/>
      <c r="Z703" s="310"/>
    </row>
    <row r="704" ht="15.75" customHeight="1">
      <c r="A704" s="310"/>
      <c r="B704" s="310"/>
      <c r="C704" s="310"/>
      <c r="D704" s="310"/>
      <c r="E704" s="310"/>
      <c r="F704" s="310"/>
      <c r="G704" s="310"/>
      <c r="H704" s="310"/>
      <c r="I704" s="310"/>
      <c r="J704" s="310"/>
      <c r="K704" s="310"/>
      <c r="L704" s="310"/>
      <c r="M704" s="310"/>
      <c r="N704" s="310"/>
      <c r="O704" s="310"/>
      <c r="P704" s="310"/>
      <c r="Q704" s="310"/>
      <c r="R704" s="310"/>
      <c r="S704" s="310"/>
      <c r="T704" s="310"/>
      <c r="U704" s="310"/>
      <c r="V704" s="310"/>
      <c r="W704" s="310"/>
      <c r="X704" s="310"/>
      <c r="Y704" s="310"/>
      <c r="Z704" s="310"/>
    </row>
    <row r="705" ht="15.75" customHeight="1">
      <c r="A705" s="310"/>
      <c r="B705" s="310"/>
      <c r="C705" s="310"/>
      <c r="D705" s="310"/>
      <c r="E705" s="310"/>
      <c r="F705" s="310"/>
      <c r="G705" s="310"/>
      <c r="H705" s="310"/>
      <c r="I705" s="310"/>
      <c r="J705" s="310"/>
      <c r="K705" s="310"/>
      <c r="L705" s="310"/>
      <c r="M705" s="310"/>
      <c r="N705" s="310"/>
      <c r="O705" s="310"/>
      <c r="P705" s="310"/>
      <c r="Q705" s="310"/>
      <c r="R705" s="310"/>
      <c r="S705" s="310"/>
      <c r="T705" s="310"/>
      <c r="U705" s="310"/>
      <c r="V705" s="310"/>
      <c r="W705" s="310"/>
      <c r="X705" s="310"/>
      <c r="Y705" s="310"/>
      <c r="Z705" s="310"/>
    </row>
    <row r="706" ht="15.75" customHeight="1">
      <c r="A706" s="310"/>
      <c r="B706" s="310"/>
      <c r="C706" s="310"/>
      <c r="D706" s="310"/>
      <c r="E706" s="310"/>
      <c r="F706" s="310"/>
      <c r="G706" s="310"/>
      <c r="H706" s="310"/>
      <c r="I706" s="310"/>
      <c r="J706" s="310"/>
      <c r="K706" s="310"/>
      <c r="L706" s="310"/>
      <c r="M706" s="310"/>
      <c r="N706" s="310"/>
      <c r="O706" s="310"/>
      <c r="P706" s="310"/>
      <c r="Q706" s="310"/>
      <c r="R706" s="310"/>
      <c r="S706" s="310"/>
      <c r="T706" s="310"/>
      <c r="U706" s="310"/>
      <c r="V706" s="310"/>
      <c r="W706" s="310"/>
      <c r="X706" s="310"/>
      <c r="Y706" s="310"/>
      <c r="Z706" s="310"/>
    </row>
    <row r="707" ht="15.75" customHeight="1">
      <c r="A707" s="310"/>
      <c r="B707" s="310"/>
      <c r="C707" s="310"/>
      <c r="D707" s="310"/>
      <c r="E707" s="310"/>
      <c r="F707" s="310"/>
      <c r="G707" s="310"/>
      <c r="H707" s="310"/>
      <c r="I707" s="310"/>
      <c r="J707" s="310"/>
      <c r="K707" s="310"/>
      <c r="L707" s="310"/>
      <c r="M707" s="310"/>
      <c r="N707" s="310"/>
      <c r="O707" s="310"/>
      <c r="P707" s="310"/>
      <c r="Q707" s="310"/>
      <c r="R707" s="310"/>
      <c r="S707" s="310"/>
      <c r="T707" s="310"/>
      <c r="U707" s="310"/>
      <c r="V707" s="310"/>
      <c r="W707" s="310"/>
      <c r="X707" s="310"/>
      <c r="Y707" s="310"/>
      <c r="Z707" s="310"/>
    </row>
    <row r="708" ht="15.75" customHeight="1">
      <c r="A708" s="310"/>
      <c r="B708" s="310"/>
      <c r="C708" s="310"/>
      <c r="D708" s="310"/>
      <c r="E708" s="310"/>
      <c r="F708" s="310"/>
      <c r="G708" s="310"/>
      <c r="H708" s="310"/>
      <c r="I708" s="310"/>
      <c r="J708" s="310"/>
      <c r="K708" s="310"/>
      <c r="L708" s="310"/>
      <c r="M708" s="310"/>
      <c r="N708" s="310"/>
      <c r="O708" s="310"/>
      <c r="P708" s="310"/>
      <c r="Q708" s="310"/>
      <c r="R708" s="310"/>
      <c r="S708" s="310"/>
      <c r="T708" s="310"/>
      <c r="U708" s="310"/>
      <c r="V708" s="310"/>
      <c r="W708" s="310"/>
      <c r="X708" s="310"/>
      <c r="Y708" s="310"/>
      <c r="Z708" s="310"/>
    </row>
    <row r="709" ht="15.75" customHeight="1">
      <c r="A709" s="310"/>
      <c r="B709" s="310"/>
      <c r="C709" s="310"/>
      <c r="D709" s="310"/>
      <c r="E709" s="310"/>
      <c r="F709" s="310"/>
      <c r="G709" s="310"/>
      <c r="H709" s="310"/>
      <c r="I709" s="310"/>
      <c r="J709" s="310"/>
      <c r="K709" s="310"/>
      <c r="L709" s="310"/>
      <c r="M709" s="310"/>
      <c r="N709" s="310"/>
      <c r="O709" s="310"/>
      <c r="P709" s="310"/>
      <c r="Q709" s="310"/>
      <c r="R709" s="310"/>
      <c r="S709" s="310"/>
      <c r="T709" s="310"/>
      <c r="U709" s="310"/>
      <c r="V709" s="310"/>
      <c r="W709" s="310"/>
      <c r="X709" s="310"/>
      <c r="Y709" s="310"/>
      <c r="Z709" s="310"/>
    </row>
    <row r="710" ht="15.75" customHeight="1">
      <c r="A710" s="310"/>
      <c r="B710" s="310"/>
      <c r="C710" s="310"/>
      <c r="D710" s="310"/>
      <c r="E710" s="310"/>
      <c r="F710" s="310"/>
      <c r="G710" s="310"/>
      <c r="H710" s="310"/>
      <c r="I710" s="310"/>
      <c r="J710" s="310"/>
      <c r="K710" s="310"/>
      <c r="L710" s="310"/>
      <c r="M710" s="310"/>
      <c r="N710" s="310"/>
      <c r="O710" s="310"/>
      <c r="P710" s="310"/>
      <c r="Q710" s="310"/>
      <c r="R710" s="310"/>
      <c r="S710" s="310"/>
      <c r="T710" s="310"/>
      <c r="U710" s="310"/>
      <c r="V710" s="310"/>
      <c r="W710" s="310"/>
      <c r="X710" s="310"/>
      <c r="Y710" s="310"/>
      <c r="Z710" s="310"/>
    </row>
    <row r="711" ht="15.75" customHeight="1">
      <c r="A711" s="310"/>
      <c r="B711" s="310"/>
      <c r="C711" s="310"/>
      <c r="D711" s="310"/>
      <c r="E711" s="310"/>
      <c r="F711" s="310"/>
      <c r="G711" s="310"/>
      <c r="H711" s="310"/>
      <c r="I711" s="310"/>
      <c r="J711" s="310"/>
      <c r="K711" s="310"/>
      <c r="L711" s="310"/>
      <c r="M711" s="310"/>
      <c r="N711" s="310"/>
      <c r="O711" s="310"/>
      <c r="P711" s="310"/>
      <c r="Q711" s="310"/>
      <c r="R711" s="310"/>
      <c r="S711" s="310"/>
      <c r="T711" s="310"/>
      <c r="U711" s="310"/>
      <c r="V711" s="310"/>
      <c r="W711" s="310"/>
      <c r="X711" s="310"/>
      <c r="Y711" s="310"/>
      <c r="Z711" s="310"/>
    </row>
    <row r="712" ht="15.75" customHeight="1">
      <c r="A712" s="310"/>
      <c r="B712" s="310"/>
      <c r="C712" s="310"/>
      <c r="D712" s="310"/>
      <c r="E712" s="310"/>
      <c r="F712" s="310"/>
      <c r="G712" s="310"/>
      <c r="H712" s="310"/>
      <c r="I712" s="310"/>
      <c r="J712" s="310"/>
      <c r="K712" s="310"/>
      <c r="L712" s="310"/>
      <c r="M712" s="310"/>
      <c r="N712" s="310"/>
      <c r="O712" s="310"/>
      <c r="P712" s="310"/>
      <c r="Q712" s="310"/>
      <c r="R712" s="310"/>
      <c r="S712" s="310"/>
      <c r="T712" s="310"/>
      <c r="U712" s="310"/>
      <c r="V712" s="310"/>
      <c r="W712" s="310"/>
      <c r="X712" s="310"/>
      <c r="Y712" s="310"/>
      <c r="Z712" s="310"/>
    </row>
    <row r="713" ht="15.75" customHeight="1">
      <c r="A713" s="310"/>
      <c r="B713" s="310"/>
      <c r="C713" s="310"/>
      <c r="D713" s="310"/>
      <c r="E713" s="310"/>
      <c r="F713" s="310"/>
      <c r="G713" s="310"/>
      <c r="H713" s="310"/>
      <c r="I713" s="310"/>
      <c r="J713" s="310"/>
      <c r="K713" s="310"/>
      <c r="L713" s="310"/>
      <c r="M713" s="310"/>
      <c r="N713" s="310"/>
      <c r="O713" s="310"/>
      <c r="P713" s="310"/>
      <c r="Q713" s="310"/>
      <c r="R713" s="310"/>
      <c r="S713" s="310"/>
      <c r="T713" s="310"/>
      <c r="U713" s="310"/>
      <c r="V713" s="310"/>
      <c r="W713" s="310"/>
      <c r="X713" s="310"/>
      <c r="Y713" s="310"/>
      <c r="Z713" s="310"/>
    </row>
    <row r="714" ht="15.75" customHeight="1">
      <c r="A714" s="310"/>
      <c r="B714" s="310"/>
      <c r="C714" s="310"/>
      <c r="D714" s="310"/>
      <c r="E714" s="310"/>
      <c r="F714" s="310"/>
      <c r="G714" s="310"/>
      <c r="H714" s="310"/>
      <c r="I714" s="310"/>
      <c r="J714" s="310"/>
      <c r="K714" s="310"/>
      <c r="L714" s="310"/>
      <c r="M714" s="310"/>
      <c r="N714" s="310"/>
      <c r="O714" s="310"/>
      <c r="P714" s="310"/>
      <c r="Q714" s="310"/>
      <c r="R714" s="310"/>
      <c r="S714" s="310"/>
      <c r="T714" s="310"/>
      <c r="U714" s="310"/>
      <c r="V714" s="310"/>
      <c r="W714" s="310"/>
      <c r="X714" s="310"/>
      <c r="Y714" s="310"/>
      <c r="Z714" s="310"/>
    </row>
    <row r="715" ht="15.75" customHeight="1">
      <c r="A715" s="310"/>
      <c r="B715" s="310"/>
      <c r="C715" s="310"/>
      <c r="D715" s="310"/>
      <c r="E715" s="310"/>
      <c r="F715" s="310"/>
      <c r="G715" s="310"/>
      <c r="H715" s="310"/>
      <c r="I715" s="310"/>
      <c r="J715" s="310"/>
      <c r="K715" s="310"/>
      <c r="L715" s="310"/>
      <c r="M715" s="310"/>
      <c r="N715" s="310"/>
      <c r="O715" s="310"/>
      <c r="P715" s="310"/>
      <c r="Q715" s="310"/>
      <c r="R715" s="310"/>
      <c r="S715" s="310"/>
      <c r="T715" s="310"/>
      <c r="U715" s="310"/>
      <c r="V715" s="310"/>
      <c r="W715" s="310"/>
      <c r="X715" s="310"/>
      <c r="Y715" s="310"/>
      <c r="Z715" s="310"/>
    </row>
    <row r="716" ht="15.75" customHeight="1">
      <c r="A716" s="310"/>
      <c r="B716" s="310"/>
      <c r="C716" s="310"/>
      <c r="D716" s="310"/>
      <c r="E716" s="310"/>
      <c r="F716" s="310"/>
      <c r="G716" s="310"/>
      <c r="H716" s="310"/>
      <c r="I716" s="310"/>
      <c r="J716" s="310"/>
      <c r="K716" s="310"/>
      <c r="L716" s="310"/>
      <c r="M716" s="310"/>
      <c r="N716" s="310"/>
      <c r="O716" s="310"/>
      <c r="P716" s="310"/>
      <c r="Q716" s="310"/>
      <c r="R716" s="310"/>
      <c r="S716" s="310"/>
      <c r="T716" s="310"/>
      <c r="U716" s="310"/>
      <c r="V716" s="310"/>
      <c r="W716" s="310"/>
      <c r="X716" s="310"/>
      <c r="Y716" s="310"/>
      <c r="Z716" s="310"/>
    </row>
    <row r="717" ht="15.75" customHeight="1">
      <c r="A717" s="310"/>
      <c r="B717" s="310"/>
      <c r="C717" s="310"/>
      <c r="D717" s="310"/>
      <c r="E717" s="310"/>
      <c r="F717" s="310"/>
      <c r="G717" s="310"/>
      <c r="H717" s="310"/>
      <c r="I717" s="310"/>
      <c r="J717" s="310"/>
      <c r="K717" s="310"/>
      <c r="L717" s="310"/>
      <c r="M717" s="310"/>
      <c r="N717" s="310"/>
      <c r="O717" s="310"/>
      <c r="P717" s="310"/>
      <c r="Q717" s="310"/>
      <c r="R717" s="310"/>
      <c r="S717" s="310"/>
      <c r="T717" s="310"/>
      <c r="U717" s="310"/>
      <c r="V717" s="310"/>
      <c r="W717" s="310"/>
      <c r="X717" s="310"/>
      <c r="Y717" s="310"/>
      <c r="Z717" s="310"/>
    </row>
    <row r="718" ht="15.75" customHeight="1">
      <c r="A718" s="310"/>
      <c r="B718" s="310"/>
      <c r="C718" s="310"/>
      <c r="D718" s="310"/>
      <c r="E718" s="310"/>
      <c r="F718" s="310"/>
      <c r="G718" s="310"/>
      <c r="H718" s="310"/>
      <c r="I718" s="310"/>
      <c r="J718" s="310"/>
      <c r="K718" s="310"/>
      <c r="L718" s="310"/>
      <c r="M718" s="310"/>
      <c r="N718" s="310"/>
      <c r="O718" s="310"/>
      <c r="P718" s="310"/>
      <c r="Q718" s="310"/>
      <c r="R718" s="310"/>
      <c r="S718" s="310"/>
      <c r="T718" s="310"/>
      <c r="U718" s="310"/>
      <c r="V718" s="310"/>
      <c r="W718" s="310"/>
      <c r="X718" s="310"/>
      <c r="Y718" s="310"/>
      <c r="Z718" s="310"/>
    </row>
    <row r="719" ht="15.75" customHeight="1">
      <c r="A719" s="310"/>
      <c r="B719" s="310"/>
      <c r="C719" s="310"/>
      <c r="D719" s="310"/>
      <c r="E719" s="310"/>
      <c r="F719" s="310"/>
      <c r="G719" s="310"/>
      <c r="H719" s="310"/>
      <c r="I719" s="310"/>
      <c r="J719" s="310"/>
      <c r="K719" s="310"/>
      <c r="L719" s="310"/>
      <c r="M719" s="310"/>
      <c r="N719" s="310"/>
      <c r="O719" s="310"/>
      <c r="P719" s="310"/>
      <c r="Q719" s="310"/>
      <c r="R719" s="310"/>
      <c r="S719" s="310"/>
      <c r="T719" s="310"/>
      <c r="U719" s="310"/>
      <c r="V719" s="310"/>
      <c r="W719" s="310"/>
      <c r="X719" s="310"/>
      <c r="Y719" s="310"/>
      <c r="Z719" s="310"/>
    </row>
    <row r="720" ht="15.75" customHeight="1">
      <c r="A720" s="310"/>
      <c r="B720" s="310"/>
      <c r="C720" s="310"/>
      <c r="D720" s="310"/>
      <c r="E720" s="310"/>
      <c r="F720" s="310"/>
      <c r="G720" s="310"/>
      <c r="H720" s="310"/>
      <c r="I720" s="310"/>
      <c r="J720" s="310"/>
      <c r="K720" s="310"/>
      <c r="L720" s="310"/>
      <c r="M720" s="310"/>
      <c r="N720" s="310"/>
      <c r="O720" s="310"/>
      <c r="P720" s="310"/>
      <c r="Q720" s="310"/>
      <c r="R720" s="310"/>
      <c r="S720" s="310"/>
      <c r="T720" s="310"/>
      <c r="U720" s="310"/>
      <c r="V720" s="310"/>
      <c r="W720" s="310"/>
      <c r="X720" s="310"/>
      <c r="Y720" s="310"/>
      <c r="Z720" s="310"/>
    </row>
    <row r="721" ht="15.75" customHeight="1">
      <c r="A721" s="310"/>
      <c r="B721" s="310"/>
      <c r="C721" s="310"/>
      <c r="D721" s="310"/>
      <c r="E721" s="310"/>
      <c r="F721" s="310"/>
      <c r="G721" s="310"/>
      <c r="H721" s="310"/>
      <c r="I721" s="310"/>
      <c r="J721" s="310"/>
      <c r="K721" s="310"/>
      <c r="L721" s="310"/>
      <c r="M721" s="310"/>
      <c r="N721" s="310"/>
      <c r="O721" s="310"/>
      <c r="P721" s="310"/>
      <c r="Q721" s="310"/>
      <c r="R721" s="310"/>
      <c r="S721" s="310"/>
      <c r="T721" s="310"/>
      <c r="U721" s="310"/>
      <c r="V721" s="310"/>
      <c r="W721" s="310"/>
      <c r="X721" s="310"/>
      <c r="Y721" s="310"/>
      <c r="Z721" s="310"/>
    </row>
    <row r="722" ht="15.75" customHeight="1">
      <c r="A722" s="310"/>
      <c r="B722" s="310"/>
      <c r="C722" s="310"/>
      <c r="D722" s="310"/>
      <c r="E722" s="310"/>
      <c r="F722" s="310"/>
      <c r="G722" s="310"/>
      <c r="H722" s="310"/>
      <c r="I722" s="310"/>
      <c r="J722" s="310"/>
      <c r="K722" s="310"/>
      <c r="L722" s="310"/>
      <c r="M722" s="310"/>
      <c r="N722" s="310"/>
      <c r="O722" s="310"/>
      <c r="P722" s="310"/>
      <c r="Q722" s="310"/>
      <c r="R722" s="310"/>
      <c r="S722" s="310"/>
      <c r="T722" s="310"/>
      <c r="U722" s="310"/>
      <c r="V722" s="310"/>
      <c r="W722" s="310"/>
      <c r="X722" s="310"/>
      <c r="Y722" s="310"/>
      <c r="Z722" s="310"/>
    </row>
    <row r="723" ht="15.75" customHeight="1">
      <c r="A723" s="310"/>
      <c r="B723" s="310"/>
      <c r="C723" s="310"/>
      <c r="D723" s="310"/>
      <c r="E723" s="310"/>
      <c r="F723" s="310"/>
      <c r="G723" s="310"/>
      <c r="H723" s="310"/>
      <c r="I723" s="310"/>
      <c r="J723" s="310"/>
      <c r="K723" s="310"/>
      <c r="L723" s="310"/>
      <c r="M723" s="310"/>
      <c r="N723" s="310"/>
      <c r="O723" s="310"/>
      <c r="P723" s="310"/>
      <c r="Q723" s="310"/>
      <c r="R723" s="310"/>
      <c r="S723" s="310"/>
      <c r="T723" s="310"/>
      <c r="U723" s="310"/>
      <c r="V723" s="310"/>
      <c r="W723" s="310"/>
      <c r="X723" s="310"/>
      <c r="Y723" s="310"/>
      <c r="Z723" s="310"/>
    </row>
    <row r="724" ht="15.75" customHeight="1">
      <c r="A724" s="310"/>
      <c r="B724" s="310"/>
      <c r="C724" s="310"/>
      <c r="D724" s="310"/>
      <c r="E724" s="310"/>
      <c r="F724" s="310"/>
      <c r="G724" s="310"/>
      <c r="H724" s="310"/>
      <c r="I724" s="310"/>
      <c r="J724" s="310"/>
      <c r="K724" s="310"/>
      <c r="L724" s="310"/>
      <c r="M724" s="310"/>
      <c r="N724" s="310"/>
      <c r="O724" s="310"/>
      <c r="P724" s="310"/>
      <c r="Q724" s="310"/>
      <c r="R724" s="310"/>
      <c r="S724" s="310"/>
      <c r="T724" s="310"/>
      <c r="U724" s="310"/>
      <c r="V724" s="310"/>
      <c r="W724" s="310"/>
      <c r="X724" s="310"/>
      <c r="Y724" s="310"/>
      <c r="Z724" s="310"/>
    </row>
    <row r="725" ht="15.75" customHeight="1">
      <c r="A725" s="310"/>
      <c r="B725" s="310"/>
      <c r="C725" s="310"/>
      <c r="D725" s="310"/>
      <c r="E725" s="310"/>
      <c r="F725" s="310"/>
      <c r="G725" s="310"/>
      <c r="H725" s="310"/>
      <c r="I725" s="310"/>
      <c r="J725" s="310"/>
      <c r="K725" s="310"/>
      <c r="L725" s="310"/>
      <c r="M725" s="310"/>
      <c r="N725" s="310"/>
      <c r="O725" s="310"/>
      <c r="P725" s="310"/>
      <c r="Q725" s="310"/>
      <c r="R725" s="310"/>
      <c r="S725" s="310"/>
      <c r="T725" s="310"/>
      <c r="U725" s="310"/>
      <c r="V725" s="310"/>
      <c r="W725" s="310"/>
      <c r="X725" s="310"/>
      <c r="Y725" s="310"/>
      <c r="Z725" s="310"/>
    </row>
    <row r="726" ht="15.75" customHeight="1">
      <c r="A726" s="310"/>
      <c r="B726" s="310"/>
      <c r="C726" s="310"/>
      <c r="D726" s="310"/>
      <c r="E726" s="310"/>
      <c r="F726" s="310"/>
      <c r="G726" s="310"/>
      <c r="H726" s="310"/>
      <c r="I726" s="310"/>
      <c r="J726" s="310"/>
      <c r="K726" s="310"/>
      <c r="L726" s="310"/>
      <c r="M726" s="310"/>
      <c r="N726" s="310"/>
      <c r="O726" s="310"/>
      <c r="P726" s="310"/>
      <c r="Q726" s="310"/>
      <c r="R726" s="310"/>
      <c r="S726" s="310"/>
      <c r="T726" s="310"/>
      <c r="U726" s="310"/>
      <c r="V726" s="310"/>
      <c r="W726" s="310"/>
      <c r="X726" s="310"/>
      <c r="Y726" s="310"/>
      <c r="Z726" s="310"/>
    </row>
    <row r="727" ht="15.75" customHeight="1">
      <c r="A727" s="310"/>
      <c r="B727" s="310"/>
      <c r="C727" s="310"/>
      <c r="D727" s="310"/>
      <c r="E727" s="310"/>
      <c r="F727" s="310"/>
      <c r="G727" s="310"/>
      <c r="H727" s="310"/>
      <c r="I727" s="310"/>
      <c r="J727" s="310"/>
      <c r="K727" s="310"/>
      <c r="L727" s="310"/>
      <c r="M727" s="310"/>
      <c r="N727" s="310"/>
      <c r="O727" s="310"/>
      <c r="P727" s="310"/>
      <c r="Q727" s="310"/>
      <c r="R727" s="310"/>
      <c r="S727" s="310"/>
      <c r="T727" s="310"/>
      <c r="U727" s="310"/>
      <c r="V727" s="310"/>
      <c r="W727" s="310"/>
      <c r="X727" s="310"/>
      <c r="Y727" s="310"/>
      <c r="Z727" s="310"/>
    </row>
    <row r="728" ht="15.75" customHeight="1">
      <c r="A728" s="310"/>
      <c r="B728" s="310"/>
      <c r="C728" s="310"/>
      <c r="D728" s="310"/>
      <c r="E728" s="310"/>
      <c r="F728" s="310"/>
      <c r="G728" s="310"/>
      <c r="H728" s="310"/>
      <c r="I728" s="310"/>
      <c r="J728" s="310"/>
      <c r="K728" s="310"/>
      <c r="L728" s="310"/>
      <c r="M728" s="310"/>
      <c r="N728" s="310"/>
      <c r="O728" s="310"/>
      <c r="P728" s="310"/>
      <c r="Q728" s="310"/>
      <c r="R728" s="310"/>
      <c r="S728" s="310"/>
      <c r="T728" s="310"/>
      <c r="U728" s="310"/>
      <c r="V728" s="310"/>
      <c r="W728" s="310"/>
      <c r="X728" s="310"/>
      <c r="Y728" s="310"/>
      <c r="Z728" s="310"/>
    </row>
    <row r="729" ht="15.75" customHeight="1">
      <c r="A729" s="310"/>
      <c r="B729" s="310"/>
      <c r="C729" s="310"/>
      <c r="D729" s="310"/>
      <c r="E729" s="310"/>
      <c r="F729" s="310"/>
      <c r="G729" s="310"/>
      <c r="H729" s="310"/>
      <c r="I729" s="310"/>
      <c r="J729" s="310"/>
      <c r="K729" s="310"/>
      <c r="L729" s="310"/>
      <c r="M729" s="310"/>
      <c r="N729" s="310"/>
      <c r="O729" s="310"/>
      <c r="P729" s="310"/>
      <c r="Q729" s="310"/>
      <c r="R729" s="310"/>
      <c r="S729" s="310"/>
      <c r="T729" s="310"/>
      <c r="U729" s="310"/>
      <c r="V729" s="310"/>
      <c r="W729" s="310"/>
      <c r="X729" s="310"/>
      <c r="Y729" s="310"/>
      <c r="Z729" s="310"/>
    </row>
    <row r="730" ht="15.75" customHeight="1">
      <c r="A730" s="310"/>
      <c r="B730" s="310"/>
      <c r="C730" s="310"/>
      <c r="D730" s="310"/>
      <c r="E730" s="310"/>
      <c r="F730" s="310"/>
      <c r="G730" s="310"/>
      <c r="H730" s="310"/>
      <c r="I730" s="310"/>
      <c r="J730" s="310"/>
      <c r="K730" s="310"/>
      <c r="L730" s="310"/>
      <c r="M730" s="310"/>
      <c r="N730" s="310"/>
      <c r="O730" s="310"/>
      <c r="P730" s="310"/>
      <c r="Q730" s="310"/>
      <c r="R730" s="310"/>
      <c r="S730" s="310"/>
      <c r="T730" s="310"/>
      <c r="U730" s="310"/>
      <c r="V730" s="310"/>
      <c r="W730" s="310"/>
      <c r="X730" s="310"/>
      <c r="Y730" s="310"/>
      <c r="Z730" s="310"/>
    </row>
    <row r="731" ht="15.75" customHeight="1">
      <c r="A731" s="310"/>
      <c r="B731" s="310"/>
      <c r="C731" s="310"/>
      <c r="D731" s="310"/>
      <c r="E731" s="310"/>
      <c r="F731" s="310"/>
      <c r="G731" s="310"/>
      <c r="H731" s="310"/>
      <c r="I731" s="310"/>
      <c r="J731" s="310"/>
      <c r="K731" s="310"/>
      <c r="L731" s="310"/>
      <c r="M731" s="310"/>
      <c r="N731" s="310"/>
      <c r="O731" s="310"/>
      <c r="P731" s="310"/>
      <c r="Q731" s="310"/>
      <c r="R731" s="310"/>
      <c r="S731" s="310"/>
      <c r="T731" s="310"/>
      <c r="U731" s="310"/>
      <c r="V731" s="310"/>
      <c r="W731" s="310"/>
      <c r="X731" s="310"/>
      <c r="Y731" s="310"/>
      <c r="Z731" s="310"/>
    </row>
    <row r="732" ht="15.75" customHeight="1">
      <c r="A732" s="310"/>
      <c r="B732" s="310"/>
      <c r="C732" s="310"/>
      <c r="D732" s="310"/>
      <c r="E732" s="310"/>
      <c r="F732" s="310"/>
      <c r="G732" s="310"/>
      <c r="H732" s="310"/>
      <c r="I732" s="310"/>
      <c r="J732" s="310"/>
      <c r="K732" s="310"/>
      <c r="L732" s="310"/>
      <c r="M732" s="310"/>
      <c r="N732" s="310"/>
      <c r="O732" s="310"/>
      <c r="P732" s="310"/>
      <c r="Q732" s="310"/>
      <c r="R732" s="310"/>
      <c r="S732" s="310"/>
      <c r="T732" s="310"/>
      <c r="U732" s="310"/>
      <c r="V732" s="310"/>
      <c r="W732" s="310"/>
      <c r="X732" s="310"/>
      <c r="Y732" s="310"/>
      <c r="Z732" s="310"/>
    </row>
    <row r="733" ht="15.75" customHeight="1">
      <c r="A733" s="310"/>
      <c r="B733" s="310"/>
      <c r="C733" s="310"/>
      <c r="D733" s="310"/>
      <c r="E733" s="310"/>
      <c r="F733" s="310"/>
      <c r="G733" s="310"/>
      <c r="H733" s="310"/>
      <c r="I733" s="310"/>
      <c r="J733" s="310"/>
      <c r="K733" s="310"/>
      <c r="L733" s="310"/>
      <c r="M733" s="310"/>
      <c r="N733" s="310"/>
      <c r="O733" s="310"/>
      <c r="P733" s="310"/>
      <c r="Q733" s="310"/>
      <c r="R733" s="310"/>
      <c r="S733" s="310"/>
      <c r="T733" s="310"/>
      <c r="U733" s="310"/>
      <c r="V733" s="310"/>
      <c r="W733" s="310"/>
      <c r="X733" s="310"/>
      <c r="Y733" s="310"/>
      <c r="Z733" s="310"/>
    </row>
    <row r="734" ht="15.75" customHeight="1">
      <c r="A734" s="310"/>
      <c r="B734" s="310"/>
      <c r="C734" s="310"/>
      <c r="D734" s="310"/>
      <c r="E734" s="310"/>
      <c r="F734" s="310"/>
      <c r="G734" s="310"/>
      <c r="H734" s="310"/>
      <c r="I734" s="310"/>
      <c r="J734" s="310"/>
      <c r="K734" s="310"/>
      <c r="L734" s="310"/>
      <c r="M734" s="310"/>
      <c r="N734" s="310"/>
      <c r="O734" s="310"/>
      <c r="P734" s="310"/>
      <c r="Q734" s="310"/>
      <c r="R734" s="310"/>
      <c r="S734" s="310"/>
      <c r="T734" s="310"/>
      <c r="U734" s="310"/>
      <c r="V734" s="310"/>
      <c r="W734" s="310"/>
      <c r="X734" s="310"/>
      <c r="Y734" s="310"/>
      <c r="Z734" s="310"/>
    </row>
    <row r="735" ht="15.75" customHeight="1">
      <c r="A735" s="310"/>
      <c r="B735" s="310"/>
      <c r="C735" s="310"/>
      <c r="D735" s="310"/>
      <c r="E735" s="310"/>
      <c r="F735" s="310"/>
      <c r="G735" s="310"/>
      <c r="H735" s="310"/>
      <c r="I735" s="310"/>
      <c r="J735" s="310"/>
      <c r="K735" s="310"/>
      <c r="L735" s="310"/>
      <c r="M735" s="310"/>
      <c r="N735" s="310"/>
      <c r="O735" s="310"/>
      <c r="P735" s="310"/>
      <c r="Q735" s="310"/>
      <c r="R735" s="310"/>
      <c r="S735" s="310"/>
      <c r="T735" s="310"/>
      <c r="U735" s="310"/>
      <c r="V735" s="310"/>
      <c r="W735" s="310"/>
      <c r="X735" s="310"/>
      <c r="Y735" s="310"/>
      <c r="Z735" s="310"/>
    </row>
    <row r="736" ht="15.75" customHeight="1">
      <c r="A736" s="310"/>
      <c r="B736" s="310"/>
      <c r="C736" s="310"/>
      <c r="D736" s="310"/>
      <c r="E736" s="310"/>
      <c r="F736" s="310"/>
      <c r="G736" s="310"/>
      <c r="H736" s="310"/>
      <c r="I736" s="310"/>
      <c r="J736" s="310"/>
      <c r="K736" s="310"/>
      <c r="L736" s="310"/>
      <c r="M736" s="310"/>
      <c r="N736" s="310"/>
      <c r="O736" s="310"/>
      <c r="P736" s="310"/>
      <c r="Q736" s="310"/>
      <c r="R736" s="310"/>
      <c r="S736" s="310"/>
      <c r="T736" s="310"/>
      <c r="U736" s="310"/>
      <c r="V736" s="310"/>
      <c r="W736" s="310"/>
      <c r="X736" s="310"/>
      <c r="Y736" s="310"/>
      <c r="Z736" s="310"/>
    </row>
    <row r="737" ht="15.75" customHeight="1">
      <c r="A737" s="310"/>
      <c r="B737" s="310"/>
      <c r="C737" s="310"/>
      <c r="D737" s="310"/>
      <c r="E737" s="310"/>
      <c r="F737" s="310"/>
      <c r="G737" s="310"/>
      <c r="H737" s="310"/>
      <c r="I737" s="310"/>
      <c r="J737" s="310"/>
      <c r="K737" s="310"/>
      <c r="L737" s="310"/>
      <c r="M737" s="310"/>
      <c r="N737" s="310"/>
      <c r="O737" s="310"/>
      <c r="P737" s="310"/>
      <c r="Q737" s="310"/>
      <c r="R737" s="310"/>
      <c r="S737" s="310"/>
      <c r="T737" s="310"/>
      <c r="U737" s="310"/>
      <c r="V737" s="310"/>
      <c r="W737" s="310"/>
      <c r="X737" s="310"/>
      <c r="Y737" s="310"/>
      <c r="Z737" s="310"/>
    </row>
    <row r="738" ht="15.75" customHeight="1">
      <c r="A738" s="310"/>
      <c r="B738" s="310"/>
      <c r="C738" s="310"/>
      <c r="D738" s="310"/>
      <c r="E738" s="310"/>
      <c r="F738" s="310"/>
      <c r="G738" s="310"/>
      <c r="H738" s="310"/>
      <c r="I738" s="310"/>
      <c r="J738" s="310"/>
      <c r="K738" s="310"/>
      <c r="L738" s="310"/>
      <c r="M738" s="310"/>
      <c r="N738" s="310"/>
      <c r="O738" s="310"/>
      <c r="P738" s="310"/>
      <c r="Q738" s="310"/>
      <c r="R738" s="310"/>
      <c r="S738" s="310"/>
      <c r="T738" s="310"/>
      <c r="U738" s="310"/>
      <c r="V738" s="310"/>
      <c r="W738" s="310"/>
      <c r="X738" s="310"/>
      <c r="Y738" s="310"/>
      <c r="Z738" s="310"/>
    </row>
    <row r="739" ht="15.75" customHeight="1">
      <c r="A739" s="310"/>
      <c r="B739" s="310"/>
      <c r="C739" s="310"/>
      <c r="D739" s="310"/>
      <c r="E739" s="310"/>
      <c r="F739" s="310"/>
      <c r="G739" s="310"/>
      <c r="H739" s="310"/>
      <c r="I739" s="310"/>
      <c r="J739" s="310"/>
      <c r="K739" s="310"/>
      <c r="L739" s="310"/>
      <c r="M739" s="310"/>
      <c r="N739" s="310"/>
      <c r="O739" s="310"/>
      <c r="P739" s="310"/>
      <c r="Q739" s="310"/>
      <c r="R739" s="310"/>
      <c r="S739" s="310"/>
      <c r="T739" s="310"/>
      <c r="U739" s="310"/>
      <c r="V739" s="310"/>
      <c r="W739" s="310"/>
      <c r="X739" s="310"/>
      <c r="Y739" s="310"/>
      <c r="Z739" s="310"/>
    </row>
    <row r="740" ht="15.75" customHeight="1">
      <c r="A740" s="310"/>
      <c r="B740" s="310"/>
      <c r="C740" s="310"/>
      <c r="D740" s="310"/>
      <c r="E740" s="310"/>
      <c r="F740" s="310"/>
      <c r="G740" s="310"/>
      <c r="H740" s="310"/>
      <c r="I740" s="310"/>
      <c r="J740" s="310"/>
      <c r="K740" s="310"/>
      <c r="L740" s="310"/>
      <c r="M740" s="310"/>
      <c r="N740" s="310"/>
      <c r="O740" s="310"/>
      <c r="P740" s="310"/>
      <c r="Q740" s="310"/>
      <c r="R740" s="310"/>
      <c r="S740" s="310"/>
      <c r="T740" s="310"/>
      <c r="U740" s="310"/>
      <c r="V740" s="310"/>
      <c r="W740" s="310"/>
      <c r="X740" s="310"/>
      <c r="Y740" s="310"/>
      <c r="Z740" s="310"/>
    </row>
    <row r="741" ht="15.75" customHeight="1">
      <c r="A741" s="310"/>
      <c r="B741" s="310"/>
      <c r="C741" s="310"/>
      <c r="D741" s="310"/>
      <c r="E741" s="310"/>
      <c r="F741" s="310"/>
      <c r="G741" s="310"/>
      <c r="H741" s="310"/>
      <c r="I741" s="310"/>
      <c r="J741" s="310"/>
      <c r="K741" s="310"/>
      <c r="L741" s="310"/>
      <c r="M741" s="310"/>
      <c r="N741" s="310"/>
      <c r="O741" s="310"/>
      <c r="P741" s="310"/>
      <c r="Q741" s="310"/>
      <c r="R741" s="310"/>
      <c r="S741" s="310"/>
      <c r="T741" s="310"/>
      <c r="U741" s="310"/>
      <c r="V741" s="310"/>
      <c r="W741" s="310"/>
      <c r="X741" s="310"/>
      <c r="Y741" s="310"/>
      <c r="Z741" s="310"/>
    </row>
    <row r="742" ht="15.75" customHeight="1">
      <c r="A742" s="310"/>
      <c r="B742" s="310"/>
      <c r="C742" s="310"/>
      <c r="D742" s="310"/>
      <c r="E742" s="310"/>
      <c r="F742" s="310"/>
      <c r="G742" s="310"/>
      <c r="H742" s="310"/>
      <c r="I742" s="310"/>
      <c r="J742" s="310"/>
      <c r="K742" s="310"/>
      <c r="L742" s="310"/>
      <c r="M742" s="310"/>
      <c r="N742" s="310"/>
      <c r="O742" s="310"/>
      <c r="P742" s="310"/>
      <c r="Q742" s="310"/>
      <c r="R742" s="310"/>
      <c r="S742" s="310"/>
      <c r="T742" s="310"/>
      <c r="U742" s="310"/>
      <c r="V742" s="310"/>
      <c r="W742" s="310"/>
      <c r="X742" s="310"/>
      <c r="Y742" s="310"/>
      <c r="Z742" s="310"/>
    </row>
    <row r="743" ht="15.75" customHeight="1">
      <c r="A743" s="310"/>
      <c r="B743" s="310"/>
      <c r="C743" s="310"/>
      <c r="D743" s="310"/>
      <c r="E743" s="310"/>
      <c r="F743" s="310"/>
      <c r="G743" s="310"/>
      <c r="H743" s="310"/>
      <c r="I743" s="310"/>
      <c r="J743" s="310"/>
      <c r="K743" s="310"/>
      <c r="L743" s="310"/>
      <c r="M743" s="310"/>
      <c r="N743" s="310"/>
      <c r="O743" s="310"/>
      <c r="P743" s="310"/>
      <c r="Q743" s="310"/>
      <c r="R743" s="310"/>
      <c r="S743" s="310"/>
      <c r="T743" s="310"/>
      <c r="U743" s="310"/>
      <c r="V743" s="310"/>
      <c r="W743" s="310"/>
      <c r="X743" s="310"/>
      <c r="Y743" s="310"/>
      <c r="Z743" s="310"/>
    </row>
    <row r="744" ht="15.75" customHeight="1">
      <c r="A744" s="310"/>
      <c r="B744" s="310"/>
      <c r="C744" s="310"/>
      <c r="D744" s="310"/>
      <c r="E744" s="310"/>
      <c r="F744" s="310"/>
      <c r="G744" s="310"/>
      <c r="H744" s="310"/>
      <c r="I744" s="310"/>
      <c r="J744" s="310"/>
      <c r="K744" s="310"/>
      <c r="L744" s="310"/>
      <c r="M744" s="310"/>
      <c r="N744" s="310"/>
      <c r="O744" s="310"/>
      <c r="P744" s="310"/>
      <c r="Q744" s="310"/>
      <c r="R744" s="310"/>
      <c r="S744" s="310"/>
      <c r="T744" s="310"/>
      <c r="U744" s="310"/>
      <c r="V744" s="310"/>
      <c r="W744" s="310"/>
      <c r="X744" s="310"/>
      <c r="Y744" s="310"/>
      <c r="Z744" s="310"/>
    </row>
    <row r="745" ht="15.75" customHeight="1">
      <c r="A745" s="310"/>
      <c r="B745" s="310"/>
      <c r="C745" s="310"/>
      <c r="D745" s="310"/>
      <c r="E745" s="310"/>
      <c r="F745" s="310"/>
      <c r="G745" s="310"/>
      <c r="H745" s="310"/>
      <c r="I745" s="310"/>
      <c r="J745" s="310"/>
      <c r="K745" s="310"/>
      <c r="L745" s="310"/>
      <c r="M745" s="310"/>
      <c r="N745" s="310"/>
      <c r="O745" s="310"/>
      <c r="P745" s="310"/>
      <c r="Q745" s="310"/>
      <c r="R745" s="310"/>
      <c r="S745" s="310"/>
      <c r="T745" s="310"/>
      <c r="U745" s="310"/>
      <c r="V745" s="310"/>
      <c r="W745" s="310"/>
      <c r="X745" s="310"/>
      <c r="Y745" s="310"/>
      <c r="Z745" s="310"/>
    </row>
    <row r="746" ht="15.75" customHeight="1">
      <c r="A746" s="310"/>
      <c r="B746" s="310"/>
      <c r="C746" s="310"/>
      <c r="D746" s="310"/>
      <c r="E746" s="310"/>
      <c r="F746" s="310"/>
      <c r="G746" s="310"/>
      <c r="H746" s="310"/>
      <c r="I746" s="310"/>
      <c r="J746" s="310"/>
      <c r="K746" s="310"/>
      <c r="L746" s="310"/>
      <c r="M746" s="310"/>
      <c r="N746" s="310"/>
      <c r="O746" s="310"/>
      <c r="P746" s="310"/>
      <c r="Q746" s="310"/>
      <c r="R746" s="310"/>
      <c r="S746" s="310"/>
      <c r="T746" s="310"/>
      <c r="U746" s="310"/>
      <c r="V746" s="310"/>
      <c r="W746" s="310"/>
      <c r="X746" s="310"/>
      <c r="Y746" s="310"/>
      <c r="Z746" s="310"/>
    </row>
    <row r="747" ht="15.75" customHeight="1">
      <c r="A747" s="310"/>
      <c r="B747" s="310"/>
      <c r="C747" s="310"/>
      <c r="D747" s="310"/>
      <c r="E747" s="310"/>
      <c r="F747" s="310"/>
      <c r="G747" s="310"/>
      <c r="H747" s="310"/>
      <c r="I747" s="310"/>
      <c r="J747" s="310"/>
      <c r="K747" s="310"/>
      <c r="L747" s="310"/>
      <c r="M747" s="310"/>
      <c r="N747" s="310"/>
      <c r="O747" s="310"/>
      <c r="P747" s="310"/>
      <c r="Q747" s="310"/>
      <c r="R747" s="310"/>
      <c r="S747" s="310"/>
      <c r="T747" s="310"/>
      <c r="U747" s="310"/>
      <c r="V747" s="310"/>
      <c r="W747" s="310"/>
      <c r="X747" s="310"/>
      <c r="Y747" s="310"/>
      <c r="Z747" s="310"/>
    </row>
    <row r="748" ht="15.75" customHeight="1">
      <c r="A748" s="310"/>
      <c r="B748" s="310"/>
      <c r="C748" s="310"/>
      <c r="D748" s="310"/>
      <c r="E748" s="310"/>
      <c r="F748" s="310"/>
      <c r="G748" s="310"/>
      <c r="H748" s="310"/>
      <c r="I748" s="310"/>
      <c r="J748" s="310"/>
      <c r="K748" s="310"/>
      <c r="L748" s="310"/>
      <c r="M748" s="310"/>
      <c r="N748" s="310"/>
      <c r="O748" s="310"/>
      <c r="P748" s="310"/>
      <c r="Q748" s="310"/>
      <c r="R748" s="310"/>
      <c r="S748" s="310"/>
      <c r="T748" s="310"/>
      <c r="U748" s="310"/>
      <c r="V748" s="310"/>
      <c r="W748" s="310"/>
      <c r="X748" s="310"/>
      <c r="Y748" s="310"/>
      <c r="Z748" s="310"/>
    </row>
    <row r="749" ht="15.75" customHeight="1">
      <c r="A749" s="310"/>
      <c r="B749" s="310"/>
      <c r="C749" s="310"/>
      <c r="D749" s="310"/>
      <c r="E749" s="310"/>
      <c r="F749" s="310"/>
      <c r="G749" s="310"/>
      <c r="H749" s="310"/>
      <c r="I749" s="310"/>
      <c r="J749" s="310"/>
      <c r="K749" s="310"/>
      <c r="L749" s="310"/>
      <c r="M749" s="310"/>
      <c r="N749" s="310"/>
      <c r="O749" s="310"/>
      <c r="P749" s="310"/>
      <c r="Q749" s="310"/>
      <c r="R749" s="310"/>
      <c r="S749" s="310"/>
      <c r="T749" s="310"/>
      <c r="U749" s="310"/>
      <c r="V749" s="310"/>
      <c r="W749" s="310"/>
      <c r="X749" s="310"/>
      <c r="Y749" s="310"/>
      <c r="Z749" s="310"/>
    </row>
    <row r="750" ht="15.75" customHeight="1">
      <c r="A750" s="310"/>
      <c r="B750" s="310"/>
      <c r="C750" s="310"/>
      <c r="D750" s="310"/>
      <c r="E750" s="310"/>
      <c r="F750" s="310"/>
      <c r="G750" s="310"/>
      <c r="H750" s="310"/>
      <c r="I750" s="310"/>
      <c r="J750" s="310"/>
      <c r="K750" s="310"/>
      <c r="L750" s="310"/>
      <c r="M750" s="310"/>
      <c r="N750" s="310"/>
      <c r="O750" s="310"/>
      <c r="P750" s="310"/>
      <c r="Q750" s="310"/>
      <c r="R750" s="310"/>
      <c r="S750" s="310"/>
      <c r="T750" s="310"/>
      <c r="U750" s="310"/>
      <c r="V750" s="310"/>
      <c r="W750" s="310"/>
      <c r="X750" s="310"/>
      <c r="Y750" s="310"/>
      <c r="Z750" s="310"/>
    </row>
    <row r="751" ht="15.75" customHeight="1">
      <c r="A751" s="310"/>
      <c r="B751" s="310"/>
      <c r="C751" s="310"/>
      <c r="D751" s="310"/>
      <c r="E751" s="310"/>
      <c r="F751" s="310"/>
      <c r="G751" s="310"/>
      <c r="H751" s="310"/>
      <c r="I751" s="310"/>
      <c r="J751" s="310"/>
      <c r="K751" s="310"/>
      <c r="L751" s="310"/>
      <c r="M751" s="310"/>
      <c r="N751" s="310"/>
      <c r="O751" s="310"/>
      <c r="P751" s="310"/>
      <c r="Q751" s="310"/>
      <c r="R751" s="310"/>
      <c r="S751" s="310"/>
      <c r="T751" s="310"/>
      <c r="U751" s="310"/>
      <c r="V751" s="310"/>
      <c r="W751" s="310"/>
      <c r="X751" s="310"/>
      <c r="Y751" s="310"/>
      <c r="Z751" s="310"/>
    </row>
    <row r="752" ht="15.75" customHeight="1">
      <c r="A752" s="310"/>
      <c r="B752" s="310"/>
      <c r="C752" s="310"/>
      <c r="D752" s="310"/>
      <c r="E752" s="310"/>
      <c r="F752" s="310"/>
      <c r="G752" s="310"/>
      <c r="H752" s="310"/>
      <c r="I752" s="310"/>
      <c r="J752" s="310"/>
      <c r="K752" s="310"/>
      <c r="L752" s="310"/>
      <c r="M752" s="310"/>
      <c r="N752" s="310"/>
      <c r="O752" s="310"/>
      <c r="P752" s="310"/>
      <c r="Q752" s="310"/>
      <c r="R752" s="310"/>
      <c r="S752" s="310"/>
      <c r="T752" s="310"/>
      <c r="U752" s="310"/>
      <c r="V752" s="310"/>
      <c r="W752" s="310"/>
      <c r="X752" s="310"/>
      <c r="Y752" s="310"/>
      <c r="Z752" s="310"/>
    </row>
    <row r="753" ht="15.75" customHeight="1">
      <c r="A753" s="310"/>
      <c r="B753" s="310"/>
      <c r="C753" s="310"/>
      <c r="D753" s="310"/>
      <c r="E753" s="310"/>
      <c r="F753" s="310"/>
      <c r="G753" s="310"/>
      <c r="H753" s="310"/>
      <c r="I753" s="310"/>
      <c r="J753" s="310"/>
      <c r="K753" s="310"/>
      <c r="L753" s="310"/>
      <c r="M753" s="310"/>
      <c r="N753" s="310"/>
      <c r="O753" s="310"/>
      <c r="P753" s="310"/>
      <c r="Q753" s="310"/>
      <c r="R753" s="310"/>
      <c r="S753" s="310"/>
      <c r="T753" s="310"/>
      <c r="U753" s="310"/>
      <c r="V753" s="310"/>
      <c r="W753" s="310"/>
      <c r="X753" s="310"/>
      <c r="Y753" s="310"/>
      <c r="Z753" s="310"/>
    </row>
    <row r="754" ht="15.75" customHeight="1">
      <c r="A754" s="310"/>
      <c r="B754" s="310"/>
      <c r="C754" s="310"/>
      <c r="D754" s="310"/>
      <c r="E754" s="310"/>
      <c r="F754" s="310"/>
      <c r="G754" s="310"/>
      <c r="H754" s="310"/>
      <c r="I754" s="310"/>
      <c r="J754" s="310"/>
      <c r="K754" s="310"/>
      <c r="L754" s="310"/>
      <c r="M754" s="310"/>
      <c r="N754" s="310"/>
      <c r="O754" s="310"/>
      <c r="P754" s="310"/>
      <c r="Q754" s="310"/>
      <c r="R754" s="310"/>
      <c r="S754" s="310"/>
      <c r="T754" s="310"/>
      <c r="U754" s="310"/>
      <c r="V754" s="310"/>
      <c r="W754" s="310"/>
      <c r="X754" s="310"/>
      <c r="Y754" s="310"/>
      <c r="Z754" s="310"/>
    </row>
    <row r="755" ht="15.75" customHeight="1">
      <c r="A755" s="310"/>
      <c r="B755" s="310"/>
      <c r="C755" s="310"/>
      <c r="D755" s="310"/>
      <c r="E755" s="310"/>
      <c r="F755" s="310"/>
      <c r="G755" s="310"/>
      <c r="H755" s="310"/>
      <c r="I755" s="310"/>
      <c r="J755" s="310"/>
      <c r="K755" s="310"/>
      <c r="L755" s="310"/>
      <c r="M755" s="310"/>
      <c r="N755" s="310"/>
      <c r="O755" s="310"/>
      <c r="P755" s="310"/>
      <c r="Q755" s="310"/>
      <c r="R755" s="310"/>
      <c r="S755" s="310"/>
      <c r="T755" s="310"/>
      <c r="U755" s="310"/>
      <c r="V755" s="310"/>
      <c r="W755" s="310"/>
      <c r="X755" s="310"/>
      <c r="Y755" s="310"/>
      <c r="Z755" s="310"/>
    </row>
    <row r="756" ht="15.75" customHeight="1">
      <c r="A756" s="310"/>
      <c r="B756" s="310"/>
      <c r="C756" s="310"/>
      <c r="D756" s="310"/>
      <c r="E756" s="310"/>
      <c r="F756" s="310"/>
      <c r="G756" s="310"/>
      <c r="H756" s="310"/>
      <c r="I756" s="310"/>
      <c r="J756" s="310"/>
      <c r="K756" s="310"/>
      <c r="L756" s="310"/>
      <c r="M756" s="310"/>
      <c r="N756" s="310"/>
      <c r="O756" s="310"/>
      <c r="P756" s="310"/>
      <c r="Q756" s="310"/>
      <c r="R756" s="310"/>
      <c r="S756" s="310"/>
      <c r="T756" s="310"/>
      <c r="U756" s="310"/>
      <c r="V756" s="310"/>
      <c r="W756" s="310"/>
      <c r="X756" s="310"/>
      <c r="Y756" s="310"/>
      <c r="Z756" s="310"/>
    </row>
    <row r="757" ht="15.75" customHeight="1">
      <c r="A757" s="310"/>
      <c r="B757" s="310"/>
      <c r="C757" s="310"/>
      <c r="D757" s="310"/>
      <c r="E757" s="310"/>
      <c r="F757" s="310"/>
      <c r="G757" s="310"/>
      <c r="H757" s="310"/>
      <c r="I757" s="310"/>
      <c r="J757" s="310"/>
      <c r="K757" s="310"/>
      <c r="L757" s="310"/>
      <c r="M757" s="310"/>
      <c r="N757" s="310"/>
      <c r="O757" s="310"/>
      <c r="P757" s="310"/>
      <c r="Q757" s="310"/>
      <c r="R757" s="310"/>
      <c r="S757" s="310"/>
      <c r="T757" s="310"/>
      <c r="U757" s="310"/>
      <c r="V757" s="310"/>
      <c r="W757" s="310"/>
      <c r="X757" s="310"/>
      <c r="Y757" s="310"/>
      <c r="Z757" s="310"/>
    </row>
    <row r="758" ht="15.75" customHeight="1">
      <c r="A758" s="310"/>
      <c r="B758" s="310"/>
      <c r="C758" s="310"/>
      <c r="D758" s="310"/>
      <c r="E758" s="310"/>
      <c r="F758" s="310"/>
      <c r="G758" s="310"/>
      <c r="H758" s="310"/>
      <c r="I758" s="310"/>
      <c r="J758" s="310"/>
      <c r="K758" s="310"/>
      <c r="L758" s="310"/>
      <c r="M758" s="310"/>
      <c r="N758" s="310"/>
      <c r="O758" s="310"/>
      <c r="P758" s="310"/>
      <c r="Q758" s="310"/>
      <c r="R758" s="310"/>
      <c r="S758" s="310"/>
      <c r="T758" s="310"/>
      <c r="U758" s="310"/>
      <c r="V758" s="310"/>
      <c r="W758" s="310"/>
      <c r="X758" s="310"/>
      <c r="Y758" s="310"/>
      <c r="Z758" s="310"/>
    </row>
    <row r="759" ht="15.75" customHeight="1">
      <c r="A759" s="310"/>
      <c r="B759" s="310"/>
      <c r="C759" s="310"/>
      <c r="D759" s="310"/>
      <c r="E759" s="310"/>
      <c r="F759" s="310"/>
      <c r="G759" s="310"/>
      <c r="H759" s="310"/>
      <c r="I759" s="310"/>
      <c r="J759" s="310"/>
      <c r="K759" s="310"/>
      <c r="L759" s="310"/>
      <c r="M759" s="310"/>
      <c r="N759" s="310"/>
      <c r="O759" s="310"/>
      <c r="P759" s="310"/>
      <c r="Q759" s="310"/>
      <c r="R759" s="310"/>
      <c r="S759" s="310"/>
      <c r="T759" s="310"/>
      <c r="U759" s="310"/>
      <c r="V759" s="310"/>
      <c r="W759" s="310"/>
      <c r="X759" s="310"/>
      <c r="Y759" s="310"/>
      <c r="Z759" s="310"/>
    </row>
    <row r="760" ht="15.75" customHeight="1">
      <c r="A760" s="310"/>
      <c r="B760" s="310"/>
      <c r="C760" s="310"/>
      <c r="D760" s="310"/>
      <c r="E760" s="310"/>
      <c r="F760" s="310"/>
      <c r="G760" s="310"/>
      <c r="H760" s="310"/>
      <c r="I760" s="310"/>
      <c r="J760" s="310"/>
      <c r="K760" s="310"/>
      <c r="L760" s="310"/>
      <c r="M760" s="310"/>
      <c r="N760" s="310"/>
      <c r="O760" s="310"/>
      <c r="P760" s="310"/>
      <c r="Q760" s="310"/>
      <c r="R760" s="310"/>
      <c r="S760" s="310"/>
      <c r="T760" s="310"/>
      <c r="U760" s="310"/>
      <c r="V760" s="310"/>
      <c r="W760" s="310"/>
      <c r="X760" s="310"/>
      <c r="Y760" s="310"/>
      <c r="Z760" s="310"/>
    </row>
    <row r="761" ht="15.75" customHeight="1">
      <c r="A761" s="310"/>
      <c r="B761" s="310"/>
      <c r="C761" s="310"/>
      <c r="D761" s="310"/>
      <c r="E761" s="310"/>
      <c r="F761" s="310"/>
      <c r="G761" s="310"/>
      <c r="H761" s="310"/>
      <c r="I761" s="310"/>
      <c r="J761" s="310"/>
      <c r="K761" s="310"/>
      <c r="L761" s="310"/>
      <c r="M761" s="310"/>
      <c r="N761" s="310"/>
      <c r="O761" s="310"/>
      <c r="P761" s="310"/>
      <c r="Q761" s="310"/>
      <c r="R761" s="310"/>
      <c r="S761" s="310"/>
      <c r="T761" s="310"/>
      <c r="U761" s="310"/>
      <c r="V761" s="310"/>
      <c r="W761" s="310"/>
      <c r="X761" s="310"/>
      <c r="Y761" s="310"/>
      <c r="Z761" s="310"/>
    </row>
    <row r="762" ht="15.75" customHeight="1">
      <c r="A762" s="310"/>
      <c r="B762" s="310"/>
      <c r="C762" s="310"/>
      <c r="D762" s="310"/>
      <c r="E762" s="310"/>
      <c r="F762" s="310"/>
      <c r="G762" s="310"/>
      <c r="H762" s="310"/>
      <c r="I762" s="310"/>
      <c r="J762" s="310"/>
      <c r="K762" s="310"/>
      <c r="L762" s="310"/>
      <c r="M762" s="310"/>
      <c r="N762" s="310"/>
      <c r="O762" s="310"/>
      <c r="P762" s="310"/>
      <c r="Q762" s="310"/>
      <c r="R762" s="310"/>
      <c r="S762" s="310"/>
      <c r="T762" s="310"/>
      <c r="U762" s="310"/>
      <c r="V762" s="310"/>
      <c r="W762" s="310"/>
      <c r="X762" s="310"/>
      <c r="Y762" s="310"/>
      <c r="Z762" s="310"/>
    </row>
    <row r="763" ht="15.75" customHeight="1">
      <c r="A763" s="310"/>
      <c r="B763" s="310"/>
      <c r="C763" s="310"/>
      <c r="D763" s="310"/>
      <c r="E763" s="310"/>
      <c r="F763" s="310"/>
      <c r="G763" s="310"/>
      <c r="H763" s="310"/>
      <c r="I763" s="310"/>
      <c r="J763" s="310"/>
      <c r="K763" s="310"/>
      <c r="L763" s="310"/>
      <c r="M763" s="310"/>
      <c r="N763" s="310"/>
      <c r="O763" s="310"/>
      <c r="P763" s="310"/>
      <c r="Q763" s="310"/>
      <c r="R763" s="310"/>
      <c r="S763" s="310"/>
      <c r="T763" s="310"/>
      <c r="U763" s="310"/>
      <c r="V763" s="310"/>
      <c r="W763" s="310"/>
      <c r="X763" s="310"/>
      <c r="Y763" s="310"/>
      <c r="Z763" s="310"/>
    </row>
    <row r="764" ht="15.75" customHeight="1">
      <c r="A764" s="310"/>
      <c r="B764" s="310"/>
      <c r="C764" s="310"/>
      <c r="D764" s="310"/>
      <c r="E764" s="310"/>
      <c r="F764" s="310"/>
      <c r="G764" s="310"/>
      <c r="H764" s="310"/>
      <c r="I764" s="310"/>
      <c r="J764" s="310"/>
      <c r="K764" s="310"/>
      <c r="L764" s="310"/>
      <c r="M764" s="310"/>
      <c r="N764" s="310"/>
      <c r="O764" s="310"/>
      <c r="P764" s="310"/>
      <c r="Q764" s="310"/>
      <c r="R764" s="310"/>
      <c r="S764" s="310"/>
      <c r="T764" s="310"/>
      <c r="U764" s="310"/>
      <c r="V764" s="310"/>
      <c r="W764" s="310"/>
      <c r="X764" s="310"/>
      <c r="Y764" s="310"/>
      <c r="Z764" s="310"/>
    </row>
    <row r="765" ht="15.75" customHeight="1">
      <c r="A765" s="310"/>
      <c r="B765" s="310"/>
      <c r="C765" s="310"/>
      <c r="D765" s="310"/>
      <c r="E765" s="310"/>
      <c r="F765" s="310"/>
      <c r="G765" s="310"/>
      <c r="H765" s="310"/>
      <c r="I765" s="310"/>
      <c r="J765" s="310"/>
      <c r="K765" s="310"/>
      <c r="L765" s="310"/>
      <c r="M765" s="310"/>
      <c r="N765" s="310"/>
      <c r="O765" s="310"/>
      <c r="P765" s="310"/>
      <c r="Q765" s="310"/>
      <c r="R765" s="310"/>
      <c r="S765" s="310"/>
      <c r="T765" s="310"/>
      <c r="U765" s="310"/>
      <c r="V765" s="310"/>
      <c r="W765" s="310"/>
      <c r="X765" s="310"/>
      <c r="Y765" s="310"/>
      <c r="Z765" s="310"/>
    </row>
    <row r="766" ht="15.75" customHeight="1">
      <c r="A766" s="310"/>
      <c r="B766" s="310"/>
      <c r="C766" s="310"/>
      <c r="D766" s="310"/>
      <c r="E766" s="310"/>
      <c r="F766" s="310"/>
      <c r="G766" s="310"/>
      <c r="H766" s="310"/>
      <c r="I766" s="310"/>
      <c r="J766" s="310"/>
      <c r="K766" s="310"/>
      <c r="L766" s="310"/>
      <c r="M766" s="310"/>
      <c r="N766" s="310"/>
      <c r="O766" s="310"/>
      <c r="P766" s="310"/>
      <c r="Q766" s="310"/>
      <c r="R766" s="310"/>
      <c r="S766" s="310"/>
      <c r="T766" s="310"/>
      <c r="U766" s="310"/>
      <c r="V766" s="310"/>
      <c r="W766" s="310"/>
      <c r="X766" s="310"/>
      <c r="Y766" s="310"/>
      <c r="Z766" s="310"/>
    </row>
    <row r="767" ht="15.75" customHeight="1">
      <c r="A767" s="310"/>
      <c r="B767" s="310"/>
      <c r="C767" s="310"/>
      <c r="D767" s="310"/>
      <c r="E767" s="310"/>
      <c r="F767" s="310"/>
      <c r="G767" s="310"/>
      <c r="H767" s="310"/>
      <c r="I767" s="310"/>
      <c r="J767" s="310"/>
      <c r="K767" s="310"/>
      <c r="L767" s="310"/>
      <c r="M767" s="310"/>
      <c r="N767" s="310"/>
      <c r="O767" s="310"/>
      <c r="P767" s="310"/>
      <c r="Q767" s="310"/>
      <c r="R767" s="310"/>
      <c r="S767" s="310"/>
      <c r="T767" s="310"/>
      <c r="U767" s="310"/>
      <c r="V767" s="310"/>
      <c r="W767" s="310"/>
      <c r="X767" s="310"/>
      <c r="Y767" s="310"/>
      <c r="Z767" s="310"/>
    </row>
    <row r="768" ht="15.75" customHeight="1">
      <c r="A768" s="310"/>
      <c r="B768" s="310"/>
      <c r="C768" s="310"/>
      <c r="D768" s="310"/>
      <c r="E768" s="310"/>
      <c r="F768" s="310"/>
      <c r="G768" s="310"/>
      <c r="H768" s="310"/>
      <c r="I768" s="310"/>
      <c r="J768" s="310"/>
      <c r="K768" s="310"/>
      <c r="L768" s="310"/>
      <c r="M768" s="310"/>
      <c r="N768" s="310"/>
      <c r="O768" s="310"/>
      <c r="P768" s="310"/>
      <c r="Q768" s="310"/>
      <c r="R768" s="310"/>
      <c r="S768" s="310"/>
      <c r="T768" s="310"/>
      <c r="U768" s="310"/>
      <c r="V768" s="310"/>
      <c r="W768" s="310"/>
      <c r="X768" s="310"/>
      <c r="Y768" s="310"/>
      <c r="Z768" s="310"/>
    </row>
    <row r="769" ht="15.75" customHeight="1">
      <c r="A769" s="310"/>
      <c r="B769" s="310"/>
      <c r="C769" s="310"/>
      <c r="D769" s="310"/>
      <c r="E769" s="310"/>
      <c r="F769" s="310"/>
      <c r="G769" s="310"/>
      <c r="H769" s="310"/>
      <c r="I769" s="310"/>
      <c r="J769" s="310"/>
      <c r="K769" s="310"/>
      <c r="L769" s="310"/>
      <c r="M769" s="310"/>
      <c r="N769" s="310"/>
      <c r="O769" s="310"/>
      <c r="P769" s="310"/>
      <c r="Q769" s="310"/>
      <c r="R769" s="310"/>
      <c r="S769" s="310"/>
      <c r="T769" s="310"/>
      <c r="U769" s="310"/>
      <c r="V769" s="310"/>
      <c r="W769" s="310"/>
      <c r="X769" s="310"/>
      <c r="Y769" s="310"/>
      <c r="Z769" s="310"/>
    </row>
    <row r="770" ht="15.75" customHeight="1">
      <c r="A770" s="310"/>
      <c r="B770" s="310"/>
      <c r="C770" s="310"/>
      <c r="D770" s="310"/>
      <c r="E770" s="310"/>
      <c r="F770" s="310"/>
      <c r="G770" s="310"/>
      <c r="H770" s="310"/>
      <c r="I770" s="310"/>
      <c r="J770" s="310"/>
      <c r="K770" s="310"/>
      <c r="L770" s="310"/>
      <c r="M770" s="310"/>
      <c r="N770" s="310"/>
      <c r="O770" s="310"/>
      <c r="P770" s="310"/>
      <c r="Q770" s="310"/>
      <c r="R770" s="310"/>
      <c r="S770" s="310"/>
      <c r="T770" s="310"/>
      <c r="U770" s="310"/>
      <c r="V770" s="310"/>
      <c r="W770" s="310"/>
      <c r="X770" s="310"/>
      <c r="Y770" s="310"/>
      <c r="Z770" s="310"/>
    </row>
    <row r="771" ht="15.75" customHeight="1">
      <c r="A771" s="310"/>
      <c r="B771" s="310"/>
      <c r="C771" s="310"/>
      <c r="D771" s="310"/>
      <c r="E771" s="310"/>
      <c r="F771" s="310"/>
      <c r="G771" s="310"/>
      <c r="H771" s="310"/>
      <c r="I771" s="310"/>
      <c r="J771" s="310"/>
      <c r="K771" s="310"/>
      <c r="L771" s="310"/>
      <c r="M771" s="310"/>
      <c r="N771" s="310"/>
      <c r="O771" s="310"/>
      <c r="P771" s="310"/>
      <c r="Q771" s="310"/>
      <c r="R771" s="310"/>
      <c r="S771" s="310"/>
      <c r="T771" s="310"/>
      <c r="U771" s="310"/>
      <c r="V771" s="310"/>
      <c r="W771" s="310"/>
      <c r="X771" s="310"/>
      <c r="Y771" s="310"/>
      <c r="Z771" s="310"/>
    </row>
    <row r="772" ht="15.75" customHeight="1">
      <c r="A772" s="310"/>
      <c r="B772" s="310"/>
      <c r="C772" s="310"/>
      <c r="D772" s="310"/>
      <c r="E772" s="310"/>
      <c r="F772" s="310"/>
      <c r="G772" s="310"/>
      <c r="H772" s="310"/>
      <c r="I772" s="310"/>
      <c r="J772" s="310"/>
      <c r="K772" s="310"/>
      <c r="L772" s="310"/>
      <c r="M772" s="310"/>
      <c r="N772" s="310"/>
      <c r="O772" s="310"/>
      <c r="P772" s="310"/>
      <c r="Q772" s="310"/>
      <c r="R772" s="310"/>
      <c r="S772" s="310"/>
      <c r="T772" s="310"/>
      <c r="U772" s="310"/>
      <c r="V772" s="310"/>
      <c r="W772" s="310"/>
      <c r="X772" s="310"/>
      <c r="Y772" s="310"/>
      <c r="Z772" s="310"/>
    </row>
    <row r="773" ht="15.75" customHeight="1">
      <c r="A773" s="310"/>
      <c r="B773" s="310"/>
      <c r="C773" s="310"/>
      <c r="D773" s="310"/>
      <c r="E773" s="310"/>
      <c r="F773" s="310"/>
      <c r="G773" s="310"/>
      <c r="H773" s="310"/>
      <c r="I773" s="310"/>
      <c r="J773" s="310"/>
      <c r="K773" s="310"/>
      <c r="L773" s="310"/>
      <c r="M773" s="310"/>
      <c r="N773" s="310"/>
      <c r="O773" s="310"/>
      <c r="P773" s="310"/>
      <c r="Q773" s="310"/>
      <c r="R773" s="310"/>
      <c r="S773" s="310"/>
      <c r="T773" s="310"/>
      <c r="U773" s="310"/>
      <c r="V773" s="310"/>
      <c r="W773" s="310"/>
      <c r="X773" s="310"/>
      <c r="Y773" s="310"/>
      <c r="Z773" s="310"/>
    </row>
    <row r="774" ht="15.75" customHeight="1">
      <c r="A774" s="310"/>
      <c r="B774" s="310"/>
      <c r="C774" s="310"/>
      <c r="D774" s="310"/>
      <c r="E774" s="310"/>
      <c r="F774" s="310"/>
      <c r="G774" s="310"/>
      <c r="H774" s="310"/>
      <c r="I774" s="310"/>
      <c r="J774" s="310"/>
      <c r="K774" s="310"/>
      <c r="L774" s="310"/>
      <c r="M774" s="310"/>
      <c r="N774" s="310"/>
      <c r="O774" s="310"/>
      <c r="P774" s="310"/>
      <c r="Q774" s="310"/>
      <c r="R774" s="310"/>
      <c r="S774" s="310"/>
      <c r="T774" s="310"/>
      <c r="U774" s="310"/>
      <c r="V774" s="310"/>
      <c r="W774" s="310"/>
      <c r="X774" s="310"/>
      <c r="Y774" s="310"/>
      <c r="Z774" s="310"/>
    </row>
    <row r="775" ht="15.75" customHeight="1">
      <c r="A775" s="310"/>
      <c r="B775" s="310"/>
      <c r="C775" s="310"/>
      <c r="D775" s="310"/>
      <c r="E775" s="310"/>
      <c r="F775" s="310"/>
      <c r="G775" s="310"/>
      <c r="H775" s="310"/>
      <c r="I775" s="310"/>
      <c r="J775" s="310"/>
      <c r="K775" s="310"/>
      <c r="L775" s="310"/>
      <c r="M775" s="310"/>
      <c r="N775" s="310"/>
      <c r="O775" s="310"/>
      <c r="P775" s="310"/>
      <c r="Q775" s="310"/>
      <c r="R775" s="310"/>
      <c r="S775" s="310"/>
      <c r="T775" s="310"/>
      <c r="U775" s="310"/>
      <c r="V775" s="310"/>
      <c r="W775" s="310"/>
      <c r="X775" s="310"/>
      <c r="Y775" s="310"/>
      <c r="Z775" s="310"/>
    </row>
    <row r="776" ht="15.75" customHeight="1">
      <c r="A776" s="310"/>
      <c r="B776" s="310"/>
      <c r="C776" s="310"/>
      <c r="D776" s="310"/>
      <c r="E776" s="310"/>
      <c r="F776" s="310"/>
      <c r="G776" s="310"/>
      <c r="H776" s="310"/>
      <c r="I776" s="310"/>
      <c r="J776" s="310"/>
      <c r="K776" s="310"/>
      <c r="L776" s="310"/>
      <c r="M776" s="310"/>
      <c r="N776" s="310"/>
      <c r="O776" s="310"/>
      <c r="P776" s="310"/>
      <c r="Q776" s="310"/>
      <c r="R776" s="310"/>
      <c r="S776" s="310"/>
      <c r="T776" s="310"/>
      <c r="U776" s="310"/>
      <c r="V776" s="310"/>
      <c r="W776" s="310"/>
      <c r="X776" s="310"/>
      <c r="Y776" s="310"/>
      <c r="Z776" s="310"/>
    </row>
    <row r="777" ht="15.75" customHeight="1">
      <c r="A777" s="310"/>
      <c r="B777" s="310"/>
      <c r="C777" s="310"/>
      <c r="D777" s="310"/>
      <c r="E777" s="310"/>
      <c r="F777" s="310"/>
      <c r="G777" s="310"/>
      <c r="H777" s="310"/>
      <c r="I777" s="310"/>
      <c r="J777" s="310"/>
      <c r="K777" s="310"/>
      <c r="L777" s="310"/>
      <c r="M777" s="310"/>
      <c r="N777" s="310"/>
      <c r="O777" s="310"/>
      <c r="P777" s="310"/>
      <c r="Q777" s="310"/>
      <c r="R777" s="310"/>
      <c r="S777" s="310"/>
      <c r="T777" s="310"/>
      <c r="U777" s="310"/>
      <c r="V777" s="310"/>
      <c r="W777" s="310"/>
      <c r="X777" s="310"/>
      <c r="Y777" s="310"/>
      <c r="Z777" s="310"/>
    </row>
    <row r="778" ht="15.75" customHeight="1">
      <c r="A778" s="310"/>
      <c r="B778" s="310"/>
      <c r="C778" s="310"/>
      <c r="D778" s="310"/>
      <c r="E778" s="310"/>
      <c r="F778" s="310"/>
      <c r="G778" s="310"/>
      <c r="H778" s="310"/>
      <c r="I778" s="310"/>
      <c r="J778" s="310"/>
      <c r="K778" s="310"/>
      <c r="L778" s="310"/>
      <c r="M778" s="310"/>
      <c r="N778" s="310"/>
      <c r="O778" s="310"/>
      <c r="P778" s="310"/>
      <c r="Q778" s="310"/>
      <c r="R778" s="310"/>
      <c r="S778" s="310"/>
      <c r="T778" s="310"/>
      <c r="U778" s="310"/>
      <c r="V778" s="310"/>
      <c r="W778" s="310"/>
      <c r="X778" s="310"/>
      <c r="Y778" s="310"/>
      <c r="Z778" s="310"/>
    </row>
    <row r="779" ht="15.75" customHeight="1">
      <c r="A779" s="310"/>
      <c r="B779" s="310"/>
      <c r="C779" s="310"/>
      <c r="D779" s="310"/>
      <c r="E779" s="310"/>
      <c r="F779" s="310"/>
      <c r="G779" s="310"/>
      <c r="H779" s="310"/>
      <c r="I779" s="310"/>
      <c r="J779" s="310"/>
      <c r="K779" s="310"/>
      <c r="L779" s="310"/>
      <c r="M779" s="310"/>
      <c r="N779" s="310"/>
      <c r="O779" s="310"/>
      <c r="P779" s="310"/>
      <c r="Q779" s="310"/>
      <c r="R779" s="310"/>
      <c r="S779" s="310"/>
      <c r="T779" s="310"/>
      <c r="U779" s="310"/>
      <c r="V779" s="310"/>
      <c r="W779" s="310"/>
      <c r="X779" s="310"/>
      <c r="Y779" s="310"/>
      <c r="Z779" s="310"/>
    </row>
    <row r="780" ht="15.75" customHeight="1">
      <c r="A780" s="310"/>
      <c r="B780" s="310"/>
      <c r="C780" s="310"/>
      <c r="D780" s="310"/>
      <c r="E780" s="310"/>
      <c r="F780" s="310"/>
      <c r="G780" s="310"/>
      <c r="H780" s="310"/>
      <c r="I780" s="310"/>
      <c r="J780" s="310"/>
      <c r="K780" s="310"/>
      <c r="L780" s="310"/>
      <c r="M780" s="310"/>
      <c r="N780" s="310"/>
      <c r="O780" s="310"/>
      <c r="P780" s="310"/>
      <c r="Q780" s="310"/>
      <c r="R780" s="310"/>
      <c r="S780" s="310"/>
      <c r="T780" s="310"/>
      <c r="U780" s="310"/>
      <c r="V780" s="310"/>
      <c r="W780" s="310"/>
      <c r="X780" s="310"/>
      <c r="Y780" s="310"/>
      <c r="Z780" s="310"/>
    </row>
    <row r="781" ht="15.75" customHeight="1">
      <c r="A781" s="310"/>
      <c r="B781" s="310"/>
      <c r="C781" s="310"/>
      <c r="D781" s="310"/>
      <c r="E781" s="310"/>
      <c r="F781" s="310"/>
      <c r="G781" s="310"/>
      <c r="H781" s="310"/>
      <c r="I781" s="310"/>
      <c r="J781" s="310"/>
      <c r="K781" s="310"/>
      <c r="L781" s="310"/>
      <c r="M781" s="310"/>
      <c r="N781" s="310"/>
      <c r="O781" s="310"/>
      <c r="P781" s="310"/>
      <c r="Q781" s="310"/>
      <c r="R781" s="310"/>
      <c r="S781" s="310"/>
      <c r="T781" s="310"/>
      <c r="U781" s="310"/>
      <c r="V781" s="310"/>
      <c r="W781" s="310"/>
      <c r="X781" s="310"/>
      <c r="Y781" s="310"/>
      <c r="Z781" s="310"/>
    </row>
    <row r="782" ht="15.75" customHeight="1">
      <c r="A782" s="310"/>
      <c r="B782" s="310"/>
      <c r="C782" s="310"/>
      <c r="D782" s="310"/>
      <c r="E782" s="310"/>
      <c r="F782" s="310"/>
      <c r="G782" s="310"/>
      <c r="H782" s="310"/>
      <c r="I782" s="310"/>
      <c r="J782" s="310"/>
      <c r="K782" s="310"/>
      <c r="L782" s="310"/>
      <c r="M782" s="310"/>
      <c r="N782" s="310"/>
      <c r="O782" s="310"/>
      <c r="P782" s="310"/>
      <c r="Q782" s="310"/>
      <c r="R782" s="310"/>
      <c r="S782" s="310"/>
      <c r="T782" s="310"/>
      <c r="U782" s="310"/>
      <c r="V782" s="310"/>
      <c r="W782" s="310"/>
      <c r="X782" s="310"/>
      <c r="Y782" s="310"/>
      <c r="Z782" s="310"/>
    </row>
    <row r="783" ht="15.75" customHeight="1">
      <c r="A783" s="310"/>
      <c r="B783" s="310"/>
      <c r="C783" s="310"/>
      <c r="D783" s="310"/>
      <c r="E783" s="310"/>
      <c r="F783" s="310"/>
      <c r="G783" s="310"/>
      <c r="H783" s="310"/>
      <c r="I783" s="310"/>
      <c r="J783" s="310"/>
      <c r="K783" s="310"/>
      <c r="L783" s="310"/>
      <c r="M783" s="310"/>
      <c r="N783" s="310"/>
      <c r="O783" s="310"/>
      <c r="P783" s="310"/>
      <c r="Q783" s="310"/>
      <c r="R783" s="310"/>
      <c r="S783" s="310"/>
      <c r="T783" s="310"/>
      <c r="U783" s="310"/>
      <c r="V783" s="310"/>
      <c r="W783" s="310"/>
      <c r="X783" s="310"/>
      <c r="Y783" s="310"/>
      <c r="Z783" s="310"/>
    </row>
    <row r="784" ht="15.75" customHeight="1">
      <c r="A784" s="310"/>
      <c r="B784" s="310"/>
      <c r="C784" s="310"/>
      <c r="D784" s="310"/>
      <c r="E784" s="310"/>
      <c r="F784" s="310"/>
      <c r="G784" s="310"/>
      <c r="H784" s="310"/>
      <c r="I784" s="310"/>
      <c r="J784" s="310"/>
      <c r="K784" s="310"/>
      <c r="L784" s="310"/>
      <c r="M784" s="310"/>
      <c r="N784" s="310"/>
      <c r="O784" s="310"/>
      <c r="P784" s="310"/>
      <c r="Q784" s="310"/>
      <c r="R784" s="310"/>
      <c r="S784" s="310"/>
      <c r="T784" s="310"/>
      <c r="U784" s="310"/>
      <c r="V784" s="310"/>
      <c r="W784" s="310"/>
      <c r="X784" s="310"/>
      <c r="Y784" s="310"/>
      <c r="Z784" s="310"/>
    </row>
    <row r="785" ht="15.75" customHeight="1">
      <c r="A785" s="310"/>
      <c r="B785" s="310"/>
      <c r="C785" s="310"/>
      <c r="D785" s="310"/>
      <c r="E785" s="310"/>
      <c r="F785" s="310"/>
      <c r="G785" s="310"/>
      <c r="H785" s="310"/>
      <c r="I785" s="310"/>
      <c r="J785" s="310"/>
      <c r="K785" s="310"/>
      <c r="L785" s="310"/>
      <c r="M785" s="310"/>
      <c r="N785" s="310"/>
      <c r="O785" s="310"/>
      <c r="P785" s="310"/>
      <c r="Q785" s="310"/>
      <c r="R785" s="310"/>
      <c r="S785" s="310"/>
      <c r="T785" s="310"/>
      <c r="U785" s="310"/>
      <c r="V785" s="310"/>
      <c r="W785" s="310"/>
      <c r="X785" s="310"/>
      <c r="Y785" s="310"/>
      <c r="Z785" s="310"/>
    </row>
    <row r="786" ht="15.75" customHeight="1">
      <c r="A786" s="310"/>
      <c r="B786" s="310"/>
      <c r="C786" s="310"/>
      <c r="D786" s="310"/>
      <c r="E786" s="310"/>
      <c r="F786" s="310"/>
      <c r="G786" s="310"/>
      <c r="H786" s="310"/>
      <c r="I786" s="310"/>
      <c r="J786" s="310"/>
      <c r="K786" s="310"/>
      <c r="L786" s="310"/>
      <c r="M786" s="310"/>
      <c r="N786" s="310"/>
      <c r="O786" s="310"/>
      <c r="P786" s="310"/>
      <c r="Q786" s="310"/>
      <c r="R786" s="310"/>
      <c r="S786" s="310"/>
      <c r="T786" s="310"/>
      <c r="U786" s="310"/>
      <c r="V786" s="310"/>
      <c r="W786" s="310"/>
      <c r="X786" s="310"/>
      <c r="Y786" s="310"/>
      <c r="Z786" s="310"/>
    </row>
    <row r="787" ht="15.75" customHeight="1">
      <c r="A787" s="310"/>
      <c r="B787" s="310"/>
      <c r="C787" s="310"/>
      <c r="D787" s="310"/>
      <c r="E787" s="310"/>
      <c r="F787" s="310"/>
      <c r="G787" s="310"/>
      <c r="H787" s="310"/>
      <c r="I787" s="310"/>
      <c r="J787" s="310"/>
      <c r="K787" s="310"/>
      <c r="L787" s="310"/>
      <c r="M787" s="310"/>
      <c r="N787" s="310"/>
      <c r="O787" s="310"/>
      <c r="P787" s="310"/>
      <c r="Q787" s="310"/>
      <c r="R787" s="310"/>
      <c r="S787" s="310"/>
      <c r="T787" s="310"/>
      <c r="U787" s="310"/>
      <c r="V787" s="310"/>
      <c r="W787" s="310"/>
      <c r="X787" s="310"/>
      <c r="Y787" s="310"/>
      <c r="Z787" s="310"/>
    </row>
    <row r="788" ht="15.75" customHeight="1">
      <c r="A788" s="310"/>
      <c r="B788" s="310"/>
      <c r="C788" s="310"/>
      <c r="D788" s="310"/>
      <c r="E788" s="310"/>
      <c r="F788" s="310"/>
      <c r="G788" s="310"/>
      <c r="H788" s="310"/>
      <c r="I788" s="310"/>
      <c r="J788" s="310"/>
      <c r="K788" s="310"/>
      <c r="L788" s="310"/>
      <c r="M788" s="310"/>
      <c r="N788" s="310"/>
      <c r="O788" s="310"/>
      <c r="P788" s="310"/>
      <c r="Q788" s="310"/>
      <c r="R788" s="310"/>
      <c r="S788" s="310"/>
      <c r="T788" s="310"/>
      <c r="U788" s="310"/>
      <c r="V788" s="310"/>
      <c r="W788" s="310"/>
      <c r="X788" s="310"/>
      <c r="Y788" s="310"/>
      <c r="Z788" s="310"/>
    </row>
    <row r="789" ht="15.75" customHeight="1">
      <c r="A789" s="310"/>
      <c r="B789" s="310"/>
      <c r="C789" s="310"/>
      <c r="D789" s="310"/>
      <c r="E789" s="310"/>
      <c r="F789" s="310"/>
      <c r="G789" s="310"/>
      <c r="H789" s="310"/>
      <c r="I789" s="310"/>
      <c r="J789" s="310"/>
      <c r="K789" s="310"/>
      <c r="L789" s="310"/>
      <c r="M789" s="310"/>
      <c r="N789" s="310"/>
      <c r="O789" s="310"/>
      <c r="P789" s="310"/>
      <c r="Q789" s="310"/>
      <c r="R789" s="310"/>
      <c r="S789" s="310"/>
      <c r="T789" s="310"/>
      <c r="U789" s="310"/>
      <c r="V789" s="310"/>
      <c r="W789" s="310"/>
      <c r="X789" s="310"/>
      <c r="Y789" s="310"/>
      <c r="Z789" s="310"/>
    </row>
    <row r="790" ht="15.75" customHeight="1">
      <c r="A790" s="310"/>
      <c r="B790" s="310"/>
      <c r="C790" s="310"/>
      <c r="D790" s="310"/>
      <c r="E790" s="310"/>
      <c r="F790" s="310"/>
      <c r="G790" s="310"/>
      <c r="H790" s="310"/>
      <c r="I790" s="310"/>
      <c r="J790" s="310"/>
      <c r="K790" s="310"/>
      <c r="L790" s="310"/>
      <c r="M790" s="310"/>
      <c r="N790" s="310"/>
      <c r="O790" s="310"/>
      <c r="P790" s="310"/>
      <c r="Q790" s="310"/>
      <c r="R790" s="310"/>
      <c r="S790" s="310"/>
      <c r="T790" s="310"/>
      <c r="U790" s="310"/>
      <c r="V790" s="310"/>
      <c r="W790" s="310"/>
      <c r="X790" s="310"/>
      <c r="Y790" s="310"/>
      <c r="Z790" s="310"/>
    </row>
    <row r="791" ht="15.75" customHeight="1">
      <c r="A791" s="310"/>
      <c r="B791" s="310"/>
      <c r="C791" s="310"/>
      <c r="D791" s="310"/>
      <c r="E791" s="310"/>
      <c r="F791" s="310"/>
      <c r="G791" s="310"/>
      <c r="H791" s="310"/>
      <c r="I791" s="310"/>
      <c r="J791" s="310"/>
      <c r="K791" s="310"/>
      <c r="L791" s="310"/>
      <c r="M791" s="310"/>
      <c r="N791" s="310"/>
      <c r="O791" s="310"/>
      <c r="P791" s="310"/>
      <c r="Q791" s="310"/>
      <c r="R791" s="310"/>
      <c r="S791" s="310"/>
      <c r="T791" s="310"/>
      <c r="U791" s="310"/>
      <c r="V791" s="310"/>
      <c r="W791" s="310"/>
      <c r="X791" s="310"/>
      <c r="Y791" s="310"/>
      <c r="Z791" s="310"/>
    </row>
    <row r="792" ht="15.75" customHeight="1">
      <c r="A792" s="310"/>
      <c r="B792" s="310"/>
      <c r="C792" s="310"/>
      <c r="D792" s="310"/>
      <c r="E792" s="310"/>
      <c r="F792" s="310"/>
      <c r="G792" s="310"/>
      <c r="H792" s="310"/>
      <c r="I792" s="310"/>
      <c r="J792" s="310"/>
      <c r="K792" s="310"/>
      <c r="L792" s="310"/>
      <c r="M792" s="310"/>
      <c r="N792" s="310"/>
      <c r="O792" s="310"/>
      <c r="P792" s="310"/>
      <c r="Q792" s="310"/>
      <c r="R792" s="310"/>
      <c r="S792" s="310"/>
      <c r="T792" s="310"/>
      <c r="U792" s="310"/>
      <c r="V792" s="310"/>
      <c r="W792" s="310"/>
      <c r="X792" s="310"/>
      <c r="Y792" s="310"/>
      <c r="Z792" s="310"/>
    </row>
    <row r="793" ht="15.75" customHeight="1">
      <c r="A793" s="310"/>
      <c r="B793" s="310"/>
      <c r="C793" s="310"/>
      <c r="D793" s="310"/>
      <c r="E793" s="310"/>
      <c r="F793" s="310"/>
      <c r="G793" s="310"/>
      <c r="H793" s="310"/>
      <c r="I793" s="310"/>
      <c r="J793" s="310"/>
      <c r="K793" s="310"/>
      <c r="L793" s="310"/>
      <c r="M793" s="310"/>
      <c r="N793" s="310"/>
      <c r="O793" s="310"/>
      <c r="P793" s="310"/>
      <c r="Q793" s="310"/>
      <c r="R793" s="310"/>
      <c r="S793" s="310"/>
      <c r="T793" s="310"/>
      <c r="U793" s="310"/>
      <c r="V793" s="310"/>
      <c r="W793" s="310"/>
      <c r="X793" s="310"/>
      <c r="Y793" s="310"/>
      <c r="Z793" s="310"/>
    </row>
    <row r="794" ht="15.75" customHeight="1">
      <c r="A794" s="310"/>
      <c r="B794" s="310"/>
      <c r="C794" s="310"/>
      <c r="D794" s="310"/>
      <c r="E794" s="310"/>
      <c r="F794" s="310"/>
      <c r="G794" s="310"/>
      <c r="H794" s="310"/>
      <c r="I794" s="310"/>
      <c r="J794" s="310"/>
      <c r="K794" s="310"/>
      <c r="L794" s="310"/>
      <c r="M794" s="310"/>
      <c r="N794" s="310"/>
      <c r="O794" s="310"/>
      <c r="P794" s="310"/>
      <c r="Q794" s="310"/>
      <c r="R794" s="310"/>
      <c r="S794" s="310"/>
      <c r="T794" s="310"/>
      <c r="U794" s="310"/>
      <c r="V794" s="310"/>
      <c r="W794" s="310"/>
      <c r="X794" s="310"/>
      <c r="Y794" s="310"/>
      <c r="Z794" s="310"/>
    </row>
    <row r="795" ht="15.75" customHeight="1">
      <c r="A795" s="310"/>
      <c r="B795" s="310"/>
      <c r="C795" s="310"/>
      <c r="D795" s="310"/>
      <c r="E795" s="310"/>
      <c r="F795" s="310"/>
      <c r="G795" s="310"/>
      <c r="H795" s="310"/>
      <c r="I795" s="310"/>
      <c r="J795" s="310"/>
      <c r="K795" s="310"/>
      <c r="L795" s="310"/>
      <c r="M795" s="310"/>
      <c r="N795" s="310"/>
      <c r="O795" s="310"/>
      <c r="P795" s="310"/>
      <c r="Q795" s="310"/>
      <c r="R795" s="310"/>
      <c r="S795" s="310"/>
      <c r="T795" s="310"/>
      <c r="U795" s="310"/>
      <c r="V795" s="310"/>
      <c r="W795" s="310"/>
      <c r="X795" s="310"/>
      <c r="Y795" s="310"/>
      <c r="Z795" s="310"/>
    </row>
    <row r="796" ht="15.75" customHeight="1">
      <c r="A796" s="310"/>
      <c r="B796" s="310"/>
      <c r="C796" s="310"/>
      <c r="D796" s="310"/>
      <c r="E796" s="310"/>
      <c r="F796" s="310"/>
      <c r="G796" s="310"/>
      <c r="H796" s="310"/>
      <c r="I796" s="310"/>
      <c r="J796" s="310"/>
      <c r="K796" s="310"/>
      <c r="L796" s="310"/>
      <c r="M796" s="310"/>
      <c r="N796" s="310"/>
      <c r="O796" s="310"/>
      <c r="P796" s="310"/>
      <c r="Q796" s="310"/>
      <c r="R796" s="310"/>
      <c r="S796" s="310"/>
      <c r="T796" s="310"/>
      <c r="U796" s="310"/>
      <c r="V796" s="310"/>
      <c r="W796" s="310"/>
      <c r="X796" s="310"/>
      <c r="Y796" s="310"/>
      <c r="Z796" s="310"/>
    </row>
    <row r="797" ht="15.75" customHeight="1">
      <c r="A797" s="310"/>
      <c r="B797" s="310"/>
      <c r="C797" s="310"/>
      <c r="D797" s="310"/>
      <c r="E797" s="310"/>
      <c r="F797" s="310"/>
      <c r="G797" s="310"/>
      <c r="H797" s="310"/>
      <c r="I797" s="310"/>
      <c r="J797" s="310"/>
      <c r="K797" s="310"/>
      <c r="L797" s="310"/>
      <c r="M797" s="310"/>
      <c r="N797" s="310"/>
      <c r="O797" s="310"/>
      <c r="P797" s="310"/>
      <c r="Q797" s="310"/>
      <c r="R797" s="310"/>
      <c r="S797" s="310"/>
      <c r="T797" s="310"/>
      <c r="U797" s="310"/>
      <c r="V797" s="310"/>
      <c r="W797" s="310"/>
      <c r="X797" s="310"/>
      <c r="Y797" s="310"/>
      <c r="Z797" s="310"/>
    </row>
    <row r="798" ht="15.75" customHeight="1">
      <c r="A798" s="310"/>
      <c r="B798" s="310"/>
      <c r="C798" s="310"/>
      <c r="D798" s="310"/>
      <c r="E798" s="310"/>
      <c r="F798" s="310"/>
      <c r="G798" s="310"/>
      <c r="H798" s="310"/>
      <c r="I798" s="310"/>
      <c r="J798" s="310"/>
      <c r="K798" s="310"/>
      <c r="L798" s="310"/>
      <c r="M798" s="310"/>
      <c r="N798" s="310"/>
      <c r="O798" s="310"/>
      <c r="P798" s="310"/>
      <c r="Q798" s="310"/>
      <c r="R798" s="310"/>
      <c r="S798" s="310"/>
      <c r="T798" s="310"/>
      <c r="U798" s="310"/>
      <c r="V798" s="310"/>
      <c r="W798" s="310"/>
      <c r="X798" s="310"/>
      <c r="Y798" s="310"/>
      <c r="Z798" s="310"/>
    </row>
    <row r="799" ht="15.75" customHeight="1">
      <c r="A799" s="310"/>
      <c r="B799" s="310"/>
      <c r="C799" s="310"/>
      <c r="D799" s="310"/>
      <c r="E799" s="310"/>
      <c r="F799" s="310"/>
      <c r="G799" s="310"/>
      <c r="H799" s="310"/>
      <c r="I799" s="310"/>
      <c r="J799" s="310"/>
      <c r="K799" s="310"/>
      <c r="L799" s="310"/>
      <c r="M799" s="310"/>
      <c r="N799" s="310"/>
      <c r="O799" s="310"/>
      <c r="P799" s="310"/>
      <c r="Q799" s="310"/>
      <c r="R799" s="310"/>
      <c r="S799" s="310"/>
      <c r="T799" s="310"/>
      <c r="U799" s="310"/>
      <c r="V799" s="310"/>
      <c r="W799" s="310"/>
      <c r="X799" s="310"/>
      <c r="Y799" s="310"/>
      <c r="Z799" s="310"/>
    </row>
    <row r="800" ht="15.75" customHeight="1">
      <c r="A800" s="310"/>
      <c r="B800" s="310"/>
      <c r="C800" s="310"/>
      <c r="D800" s="310"/>
      <c r="E800" s="310"/>
      <c r="F800" s="310"/>
      <c r="G800" s="310"/>
      <c r="H800" s="310"/>
      <c r="I800" s="310"/>
      <c r="J800" s="310"/>
      <c r="K800" s="310"/>
      <c r="L800" s="310"/>
      <c r="M800" s="310"/>
      <c r="N800" s="310"/>
      <c r="O800" s="310"/>
      <c r="P800" s="310"/>
      <c r="Q800" s="310"/>
      <c r="R800" s="310"/>
      <c r="S800" s="310"/>
      <c r="T800" s="310"/>
      <c r="U800" s="310"/>
      <c r="V800" s="310"/>
      <c r="W800" s="310"/>
      <c r="X800" s="310"/>
      <c r="Y800" s="310"/>
      <c r="Z800" s="310"/>
    </row>
    <row r="801" ht="15.75" customHeight="1">
      <c r="A801" s="310"/>
      <c r="B801" s="310"/>
      <c r="C801" s="310"/>
      <c r="D801" s="310"/>
      <c r="E801" s="310"/>
      <c r="F801" s="310"/>
      <c r="G801" s="310"/>
      <c r="H801" s="310"/>
      <c r="I801" s="310"/>
      <c r="J801" s="310"/>
      <c r="K801" s="310"/>
      <c r="L801" s="310"/>
      <c r="M801" s="310"/>
      <c r="N801" s="310"/>
      <c r="O801" s="310"/>
      <c r="P801" s="310"/>
      <c r="Q801" s="310"/>
      <c r="R801" s="310"/>
      <c r="S801" s="310"/>
      <c r="T801" s="310"/>
      <c r="U801" s="310"/>
      <c r="V801" s="310"/>
      <c r="W801" s="310"/>
      <c r="X801" s="310"/>
      <c r="Y801" s="310"/>
      <c r="Z801" s="310"/>
    </row>
    <row r="802" ht="15.75" customHeight="1">
      <c r="A802" s="310"/>
      <c r="B802" s="310"/>
      <c r="C802" s="310"/>
      <c r="D802" s="310"/>
      <c r="E802" s="310"/>
      <c r="F802" s="310"/>
      <c r="G802" s="310"/>
      <c r="H802" s="310"/>
      <c r="I802" s="310"/>
      <c r="J802" s="310"/>
      <c r="K802" s="310"/>
      <c r="L802" s="310"/>
      <c r="M802" s="310"/>
      <c r="N802" s="310"/>
      <c r="O802" s="310"/>
      <c r="P802" s="310"/>
      <c r="Q802" s="310"/>
      <c r="R802" s="310"/>
      <c r="S802" s="310"/>
      <c r="T802" s="310"/>
      <c r="U802" s="310"/>
      <c r="V802" s="310"/>
      <c r="W802" s="310"/>
      <c r="X802" s="310"/>
      <c r="Y802" s="310"/>
      <c r="Z802" s="310"/>
    </row>
    <row r="803" ht="15.75" customHeight="1">
      <c r="A803" s="310"/>
      <c r="B803" s="310"/>
      <c r="C803" s="310"/>
      <c r="D803" s="310"/>
      <c r="E803" s="310"/>
      <c r="F803" s="310"/>
      <c r="G803" s="310"/>
      <c r="H803" s="310"/>
      <c r="I803" s="310"/>
      <c r="J803" s="310"/>
      <c r="K803" s="310"/>
      <c r="L803" s="310"/>
      <c r="M803" s="310"/>
      <c r="N803" s="310"/>
      <c r="O803" s="310"/>
      <c r="P803" s="310"/>
      <c r="Q803" s="310"/>
      <c r="R803" s="310"/>
      <c r="S803" s="310"/>
      <c r="T803" s="310"/>
      <c r="U803" s="310"/>
      <c r="V803" s="310"/>
      <c r="W803" s="310"/>
      <c r="X803" s="310"/>
      <c r="Y803" s="310"/>
      <c r="Z803" s="310"/>
    </row>
    <row r="804" ht="15.75" customHeight="1">
      <c r="A804" s="310"/>
      <c r="B804" s="310"/>
      <c r="C804" s="310"/>
      <c r="D804" s="310"/>
      <c r="E804" s="310"/>
      <c r="F804" s="310"/>
      <c r="G804" s="310"/>
      <c r="H804" s="310"/>
      <c r="I804" s="310"/>
      <c r="J804" s="310"/>
      <c r="K804" s="310"/>
      <c r="L804" s="310"/>
      <c r="M804" s="310"/>
      <c r="N804" s="310"/>
      <c r="O804" s="310"/>
      <c r="P804" s="310"/>
      <c r="Q804" s="310"/>
      <c r="R804" s="310"/>
      <c r="S804" s="310"/>
      <c r="T804" s="310"/>
      <c r="U804" s="310"/>
      <c r="V804" s="310"/>
      <c r="W804" s="310"/>
      <c r="X804" s="310"/>
      <c r="Y804" s="310"/>
      <c r="Z804" s="310"/>
    </row>
    <row r="805" ht="15.75" customHeight="1">
      <c r="A805" s="310"/>
      <c r="B805" s="310"/>
      <c r="C805" s="310"/>
      <c r="D805" s="310"/>
      <c r="E805" s="310"/>
      <c r="F805" s="310"/>
      <c r="G805" s="310"/>
      <c r="H805" s="310"/>
      <c r="I805" s="310"/>
      <c r="J805" s="310"/>
      <c r="K805" s="310"/>
      <c r="L805" s="310"/>
      <c r="M805" s="310"/>
      <c r="N805" s="310"/>
      <c r="O805" s="310"/>
      <c r="P805" s="310"/>
      <c r="Q805" s="310"/>
      <c r="R805" s="310"/>
      <c r="S805" s="310"/>
      <c r="T805" s="310"/>
      <c r="U805" s="310"/>
      <c r="V805" s="310"/>
      <c r="W805" s="310"/>
      <c r="X805" s="310"/>
      <c r="Y805" s="310"/>
      <c r="Z805" s="310"/>
    </row>
    <row r="806" ht="15.75" customHeight="1">
      <c r="A806" s="310"/>
      <c r="B806" s="310"/>
      <c r="C806" s="310"/>
      <c r="D806" s="310"/>
      <c r="E806" s="310"/>
      <c r="F806" s="310"/>
      <c r="G806" s="310"/>
      <c r="H806" s="310"/>
      <c r="I806" s="310"/>
      <c r="J806" s="310"/>
      <c r="K806" s="310"/>
      <c r="L806" s="310"/>
      <c r="M806" s="310"/>
      <c r="N806" s="310"/>
      <c r="O806" s="310"/>
      <c r="P806" s="310"/>
      <c r="Q806" s="310"/>
      <c r="R806" s="310"/>
      <c r="S806" s="310"/>
      <c r="T806" s="310"/>
      <c r="U806" s="310"/>
      <c r="V806" s="310"/>
      <c r="W806" s="310"/>
      <c r="X806" s="310"/>
      <c r="Y806" s="310"/>
      <c r="Z806" s="310"/>
    </row>
    <row r="807" ht="15.75" customHeight="1">
      <c r="A807" s="310"/>
      <c r="B807" s="310"/>
      <c r="C807" s="310"/>
      <c r="D807" s="310"/>
      <c r="E807" s="310"/>
      <c r="F807" s="310"/>
      <c r="G807" s="310"/>
      <c r="H807" s="310"/>
      <c r="I807" s="310"/>
      <c r="J807" s="310"/>
      <c r="K807" s="310"/>
      <c r="L807" s="310"/>
      <c r="M807" s="310"/>
      <c r="N807" s="310"/>
      <c r="O807" s="310"/>
      <c r="P807" s="310"/>
      <c r="Q807" s="310"/>
      <c r="R807" s="310"/>
      <c r="S807" s="310"/>
      <c r="T807" s="310"/>
      <c r="U807" s="310"/>
      <c r="V807" s="310"/>
      <c r="W807" s="310"/>
      <c r="X807" s="310"/>
      <c r="Y807" s="310"/>
      <c r="Z807" s="310"/>
    </row>
    <row r="808" ht="15.75" customHeight="1">
      <c r="A808" s="310"/>
      <c r="B808" s="310"/>
      <c r="C808" s="310"/>
      <c r="D808" s="310"/>
      <c r="E808" s="310"/>
      <c r="F808" s="310"/>
      <c r="G808" s="310"/>
      <c r="H808" s="310"/>
      <c r="I808" s="310"/>
      <c r="J808" s="310"/>
      <c r="K808" s="310"/>
      <c r="L808" s="310"/>
      <c r="M808" s="310"/>
      <c r="N808" s="310"/>
      <c r="O808" s="310"/>
      <c r="P808" s="310"/>
      <c r="Q808" s="310"/>
      <c r="R808" s="310"/>
      <c r="S808" s="310"/>
      <c r="T808" s="310"/>
      <c r="U808" s="310"/>
      <c r="V808" s="310"/>
      <c r="W808" s="310"/>
      <c r="X808" s="310"/>
      <c r="Y808" s="310"/>
      <c r="Z808" s="310"/>
    </row>
    <row r="809" ht="15.75" customHeight="1">
      <c r="A809" s="310"/>
      <c r="B809" s="310"/>
      <c r="C809" s="310"/>
      <c r="D809" s="310"/>
      <c r="E809" s="310"/>
      <c r="F809" s="310"/>
      <c r="G809" s="310"/>
      <c r="H809" s="310"/>
      <c r="I809" s="310"/>
      <c r="J809" s="310"/>
      <c r="K809" s="310"/>
      <c r="L809" s="310"/>
      <c r="M809" s="310"/>
      <c r="N809" s="310"/>
      <c r="O809" s="310"/>
      <c r="P809" s="310"/>
      <c r="Q809" s="310"/>
      <c r="R809" s="310"/>
      <c r="S809" s="310"/>
      <c r="T809" s="310"/>
      <c r="U809" s="310"/>
      <c r="V809" s="310"/>
      <c r="W809" s="310"/>
      <c r="X809" s="310"/>
      <c r="Y809" s="310"/>
      <c r="Z809" s="310"/>
    </row>
    <row r="810" ht="15.75" customHeight="1">
      <c r="A810" s="310"/>
      <c r="B810" s="310"/>
      <c r="C810" s="310"/>
      <c r="D810" s="310"/>
      <c r="E810" s="310"/>
      <c r="F810" s="310"/>
      <c r="G810" s="310"/>
      <c r="H810" s="310"/>
      <c r="I810" s="310"/>
      <c r="J810" s="310"/>
      <c r="K810" s="310"/>
      <c r="L810" s="310"/>
      <c r="M810" s="310"/>
      <c r="N810" s="310"/>
      <c r="O810" s="310"/>
      <c r="P810" s="310"/>
      <c r="Q810" s="310"/>
      <c r="R810" s="310"/>
      <c r="S810" s="310"/>
      <c r="T810" s="310"/>
      <c r="U810" s="310"/>
      <c r="V810" s="310"/>
      <c r="W810" s="310"/>
      <c r="X810" s="310"/>
      <c r="Y810" s="310"/>
      <c r="Z810" s="310"/>
    </row>
    <row r="811" ht="15.75" customHeight="1">
      <c r="A811" s="310"/>
      <c r="B811" s="310"/>
      <c r="C811" s="310"/>
      <c r="D811" s="310"/>
      <c r="E811" s="310"/>
      <c r="F811" s="310"/>
      <c r="G811" s="310"/>
      <c r="H811" s="310"/>
      <c r="I811" s="310"/>
      <c r="J811" s="310"/>
      <c r="K811" s="310"/>
      <c r="L811" s="310"/>
      <c r="M811" s="310"/>
      <c r="N811" s="310"/>
      <c r="O811" s="310"/>
      <c r="P811" s="310"/>
      <c r="Q811" s="310"/>
      <c r="R811" s="310"/>
      <c r="S811" s="310"/>
      <c r="T811" s="310"/>
      <c r="U811" s="310"/>
      <c r="V811" s="310"/>
      <c r="W811" s="310"/>
      <c r="X811" s="310"/>
      <c r="Y811" s="310"/>
      <c r="Z811" s="310"/>
    </row>
    <row r="812" ht="15.75" customHeight="1">
      <c r="A812" s="310"/>
      <c r="B812" s="310"/>
      <c r="C812" s="310"/>
      <c r="D812" s="310"/>
      <c r="E812" s="310"/>
      <c r="F812" s="310"/>
      <c r="G812" s="310"/>
      <c r="H812" s="310"/>
      <c r="I812" s="310"/>
      <c r="J812" s="310"/>
      <c r="K812" s="310"/>
      <c r="L812" s="310"/>
      <c r="M812" s="310"/>
      <c r="N812" s="310"/>
      <c r="O812" s="310"/>
      <c r="P812" s="310"/>
      <c r="Q812" s="310"/>
      <c r="R812" s="310"/>
      <c r="S812" s="310"/>
      <c r="T812" s="310"/>
      <c r="U812" s="310"/>
      <c r="V812" s="310"/>
      <c r="W812" s="310"/>
      <c r="X812" s="310"/>
      <c r="Y812" s="310"/>
      <c r="Z812" s="310"/>
    </row>
    <row r="813" ht="15.75" customHeight="1">
      <c r="A813" s="310"/>
      <c r="B813" s="310"/>
      <c r="C813" s="310"/>
      <c r="D813" s="310"/>
      <c r="E813" s="310"/>
      <c r="F813" s="310"/>
      <c r="G813" s="310"/>
      <c r="H813" s="310"/>
      <c r="I813" s="310"/>
      <c r="J813" s="310"/>
      <c r="K813" s="310"/>
      <c r="L813" s="310"/>
      <c r="M813" s="310"/>
      <c r="N813" s="310"/>
      <c r="O813" s="310"/>
      <c r="P813" s="310"/>
      <c r="Q813" s="310"/>
      <c r="R813" s="310"/>
      <c r="S813" s="310"/>
      <c r="T813" s="310"/>
      <c r="U813" s="310"/>
      <c r="V813" s="310"/>
      <c r="W813" s="310"/>
      <c r="X813" s="310"/>
      <c r="Y813" s="310"/>
      <c r="Z813" s="310"/>
    </row>
    <row r="814" ht="15.75" customHeight="1">
      <c r="A814" s="310"/>
      <c r="B814" s="310"/>
      <c r="C814" s="310"/>
      <c r="D814" s="310"/>
      <c r="E814" s="310"/>
      <c r="F814" s="310"/>
      <c r="G814" s="310"/>
      <c r="H814" s="310"/>
      <c r="I814" s="310"/>
      <c r="J814" s="310"/>
      <c r="K814" s="310"/>
      <c r="L814" s="310"/>
      <c r="M814" s="310"/>
      <c r="N814" s="310"/>
      <c r="O814" s="310"/>
      <c r="P814" s="310"/>
      <c r="Q814" s="310"/>
      <c r="R814" s="310"/>
      <c r="S814" s="310"/>
      <c r="T814" s="310"/>
      <c r="U814" s="310"/>
      <c r="V814" s="310"/>
      <c r="W814" s="310"/>
      <c r="X814" s="310"/>
      <c r="Y814" s="310"/>
      <c r="Z814" s="310"/>
    </row>
    <row r="815" ht="15.75" customHeight="1">
      <c r="A815" s="310"/>
      <c r="B815" s="310"/>
      <c r="C815" s="310"/>
      <c r="D815" s="310"/>
      <c r="E815" s="310"/>
      <c r="F815" s="310"/>
      <c r="G815" s="310"/>
      <c r="H815" s="310"/>
      <c r="I815" s="310"/>
      <c r="J815" s="310"/>
      <c r="K815" s="310"/>
      <c r="L815" s="310"/>
      <c r="M815" s="310"/>
      <c r="N815" s="310"/>
      <c r="O815" s="310"/>
      <c r="P815" s="310"/>
      <c r="Q815" s="310"/>
      <c r="R815" s="310"/>
      <c r="S815" s="310"/>
      <c r="T815" s="310"/>
      <c r="U815" s="310"/>
      <c r="V815" s="310"/>
      <c r="W815" s="310"/>
      <c r="X815" s="310"/>
      <c r="Y815" s="310"/>
      <c r="Z815" s="310"/>
    </row>
    <row r="816" ht="15.75" customHeight="1">
      <c r="A816" s="310"/>
      <c r="B816" s="310"/>
      <c r="C816" s="310"/>
      <c r="D816" s="310"/>
      <c r="E816" s="310"/>
      <c r="F816" s="310"/>
      <c r="G816" s="310"/>
      <c r="H816" s="310"/>
      <c r="I816" s="310"/>
      <c r="J816" s="310"/>
      <c r="K816" s="310"/>
      <c r="L816" s="310"/>
      <c r="M816" s="310"/>
      <c r="N816" s="310"/>
      <c r="O816" s="310"/>
      <c r="P816" s="310"/>
      <c r="Q816" s="310"/>
      <c r="R816" s="310"/>
      <c r="S816" s="310"/>
      <c r="T816" s="310"/>
      <c r="U816" s="310"/>
      <c r="V816" s="310"/>
      <c r="W816" s="310"/>
      <c r="X816" s="310"/>
      <c r="Y816" s="310"/>
      <c r="Z816" s="310"/>
    </row>
    <row r="817" ht="15.75" customHeight="1">
      <c r="A817" s="310"/>
      <c r="B817" s="310"/>
      <c r="C817" s="310"/>
      <c r="D817" s="310"/>
      <c r="E817" s="310"/>
      <c r="F817" s="310"/>
      <c r="G817" s="310"/>
      <c r="H817" s="310"/>
      <c r="I817" s="310"/>
      <c r="J817" s="310"/>
      <c r="K817" s="310"/>
      <c r="L817" s="310"/>
      <c r="M817" s="310"/>
      <c r="N817" s="310"/>
      <c r="O817" s="310"/>
      <c r="P817" s="310"/>
      <c r="Q817" s="310"/>
      <c r="R817" s="310"/>
      <c r="S817" s="310"/>
      <c r="T817" s="310"/>
      <c r="U817" s="310"/>
      <c r="V817" s="310"/>
      <c r="W817" s="310"/>
      <c r="X817" s="310"/>
      <c r="Y817" s="310"/>
      <c r="Z817" s="310"/>
    </row>
    <row r="818" ht="15.75" customHeight="1">
      <c r="A818" s="310"/>
      <c r="B818" s="310"/>
      <c r="C818" s="310"/>
      <c r="D818" s="310"/>
      <c r="E818" s="310"/>
      <c r="F818" s="310"/>
      <c r="G818" s="310"/>
      <c r="H818" s="310"/>
      <c r="I818" s="310"/>
      <c r="J818" s="310"/>
      <c r="K818" s="310"/>
      <c r="L818" s="310"/>
      <c r="M818" s="310"/>
      <c r="N818" s="310"/>
      <c r="O818" s="310"/>
      <c r="P818" s="310"/>
      <c r="Q818" s="310"/>
      <c r="R818" s="310"/>
      <c r="S818" s="310"/>
      <c r="T818" s="310"/>
      <c r="U818" s="310"/>
      <c r="V818" s="310"/>
      <c r="W818" s="310"/>
      <c r="X818" s="310"/>
      <c r="Y818" s="310"/>
      <c r="Z818" s="310"/>
    </row>
    <row r="819" ht="15.75" customHeight="1">
      <c r="A819" s="310"/>
      <c r="B819" s="310"/>
      <c r="C819" s="310"/>
      <c r="D819" s="310"/>
      <c r="E819" s="310"/>
      <c r="F819" s="310"/>
      <c r="G819" s="310"/>
      <c r="H819" s="310"/>
      <c r="I819" s="310"/>
      <c r="J819" s="310"/>
      <c r="K819" s="310"/>
      <c r="L819" s="310"/>
      <c r="M819" s="310"/>
      <c r="N819" s="310"/>
      <c r="O819" s="310"/>
      <c r="P819" s="310"/>
      <c r="Q819" s="310"/>
      <c r="R819" s="310"/>
      <c r="S819" s="310"/>
      <c r="T819" s="310"/>
      <c r="U819" s="310"/>
      <c r="V819" s="310"/>
      <c r="W819" s="310"/>
      <c r="X819" s="310"/>
      <c r="Y819" s="310"/>
      <c r="Z819" s="310"/>
    </row>
    <row r="820" ht="15.75" customHeight="1">
      <c r="A820" s="310"/>
      <c r="B820" s="310"/>
      <c r="C820" s="310"/>
      <c r="D820" s="310"/>
      <c r="E820" s="310"/>
      <c r="F820" s="310"/>
      <c r="G820" s="310"/>
      <c r="H820" s="310"/>
      <c r="I820" s="310"/>
      <c r="J820" s="310"/>
      <c r="K820" s="310"/>
      <c r="L820" s="310"/>
      <c r="M820" s="310"/>
      <c r="N820" s="310"/>
      <c r="O820" s="310"/>
      <c r="P820" s="310"/>
      <c r="Q820" s="310"/>
      <c r="R820" s="310"/>
      <c r="S820" s="310"/>
      <c r="T820" s="310"/>
      <c r="U820" s="310"/>
      <c r="V820" s="310"/>
      <c r="W820" s="310"/>
      <c r="X820" s="310"/>
      <c r="Y820" s="310"/>
      <c r="Z820" s="310"/>
    </row>
    <row r="821" ht="15.75" customHeight="1">
      <c r="A821" s="310"/>
      <c r="B821" s="310"/>
      <c r="C821" s="310"/>
      <c r="D821" s="310"/>
      <c r="E821" s="310"/>
      <c r="F821" s="310"/>
      <c r="G821" s="310"/>
      <c r="H821" s="310"/>
      <c r="I821" s="310"/>
      <c r="J821" s="310"/>
      <c r="K821" s="310"/>
      <c r="L821" s="310"/>
      <c r="M821" s="310"/>
      <c r="N821" s="310"/>
      <c r="O821" s="310"/>
      <c r="P821" s="310"/>
      <c r="Q821" s="310"/>
      <c r="R821" s="310"/>
      <c r="S821" s="310"/>
      <c r="T821" s="310"/>
      <c r="U821" s="310"/>
      <c r="V821" s="310"/>
      <c r="W821" s="310"/>
      <c r="X821" s="310"/>
      <c r="Y821" s="310"/>
      <c r="Z821" s="310"/>
    </row>
    <row r="822" ht="15.75" customHeight="1">
      <c r="A822" s="310"/>
      <c r="B822" s="310"/>
      <c r="C822" s="310"/>
      <c r="D822" s="310"/>
      <c r="E822" s="310"/>
      <c r="F822" s="310"/>
      <c r="G822" s="310"/>
      <c r="H822" s="310"/>
      <c r="I822" s="310"/>
      <c r="J822" s="310"/>
      <c r="K822" s="310"/>
      <c r="L822" s="310"/>
      <c r="M822" s="310"/>
      <c r="N822" s="310"/>
      <c r="O822" s="310"/>
      <c r="P822" s="310"/>
      <c r="Q822" s="310"/>
      <c r="R822" s="310"/>
      <c r="S822" s="310"/>
      <c r="T822" s="310"/>
      <c r="U822" s="310"/>
      <c r="V822" s="310"/>
      <c r="W822" s="310"/>
      <c r="X822" s="310"/>
      <c r="Y822" s="310"/>
      <c r="Z822" s="310"/>
    </row>
    <row r="823" ht="15.75" customHeight="1">
      <c r="A823" s="310"/>
      <c r="B823" s="310"/>
      <c r="C823" s="310"/>
      <c r="D823" s="310"/>
      <c r="E823" s="310"/>
      <c r="F823" s="310"/>
      <c r="G823" s="310"/>
      <c r="H823" s="310"/>
      <c r="I823" s="310"/>
      <c r="J823" s="310"/>
      <c r="K823" s="310"/>
      <c r="L823" s="310"/>
      <c r="M823" s="310"/>
      <c r="N823" s="310"/>
      <c r="O823" s="310"/>
      <c r="P823" s="310"/>
      <c r="Q823" s="310"/>
      <c r="R823" s="310"/>
      <c r="S823" s="310"/>
      <c r="T823" s="310"/>
      <c r="U823" s="310"/>
      <c r="V823" s="310"/>
      <c r="W823" s="310"/>
      <c r="X823" s="310"/>
      <c r="Y823" s="310"/>
      <c r="Z823" s="310"/>
    </row>
    <row r="824" ht="15.75" customHeight="1">
      <c r="A824" s="310"/>
      <c r="B824" s="310"/>
      <c r="C824" s="310"/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10"/>
      <c r="O824" s="310"/>
      <c r="P824" s="310"/>
      <c r="Q824" s="310"/>
      <c r="R824" s="310"/>
      <c r="S824" s="310"/>
      <c r="T824" s="310"/>
      <c r="U824" s="310"/>
      <c r="V824" s="310"/>
      <c r="W824" s="310"/>
      <c r="X824" s="310"/>
      <c r="Y824" s="310"/>
      <c r="Z824" s="310"/>
    </row>
    <row r="825" ht="15.75" customHeight="1">
      <c r="A825" s="310"/>
      <c r="B825" s="310"/>
      <c r="C825" s="310"/>
      <c r="D825" s="310"/>
      <c r="E825" s="310"/>
      <c r="F825" s="310"/>
      <c r="G825" s="310"/>
      <c r="H825" s="310"/>
      <c r="I825" s="310"/>
      <c r="J825" s="310"/>
      <c r="K825" s="310"/>
      <c r="L825" s="310"/>
      <c r="M825" s="310"/>
      <c r="N825" s="310"/>
      <c r="O825" s="310"/>
      <c r="P825" s="310"/>
      <c r="Q825" s="310"/>
      <c r="R825" s="310"/>
      <c r="S825" s="310"/>
      <c r="T825" s="310"/>
      <c r="U825" s="310"/>
      <c r="V825" s="310"/>
      <c r="W825" s="310"/>
      <c r="X825" s="310"/>
      <c r="Y825" s="310"/>
      <c r="Z825" s="310"/>
    </row>
    <row r="826" ht="15.75" customHeight="1">
      <c r="A826" s="310"/>
      <c r="B826" s="310"/>
      <c r="C826" s="310"/>
      <c r="D826" s="310"/>
      <c r="E826" s="310"/>
      <c r="F826" s="310"/>
      <c r="G826" s="310"/>
      <c r="H826" s="310"/>
      <c r="I826" s="310"/>
      <c r="J826" s="310"/>
      <c r="K826" s="310"/>
      <c r="L826" s="310"/>
      <c r="M826" s="310"/>
      <c r="N826" s="310"/>
      <c r="O826" s="310"/>
      <c r="P826" s="310"/>
      <c r="Q826" s="310"/>
      <c r="R826" s="310"/>
      <c r="S826" s="310"/>
      <c r="T826" s="310"/>
      <c r="U826" s="310"/>
      <c r="V826" s="310"/>
      <c r="W826" s="310"/>
      <c r="X826" s="310"/>
      <c r="Y826" s="310"/>
      <c r="Z826" s="310"/>
    </row>
    <row r="827" ht="15.75" customHeight="1">
      <c r="A827" s="310"/>
      <c r="B827" s="310"/>
      <c r="C827" s="310"/>
      <c r="D827" s="310"/>
      <c r="E827" s="310"/>
      <c r="F827" s="310"/>
      <c r="G827" s="310"/>
      <c r="H827" s="310"/>
      <c r="I827" s="310"/>
      <c r="J827" s="310"/>
      <c r="K827" s="310"/>
      <c r="L827" s="310"/>
      <c r="M827" s="310"/>
      <c r="N827" s="310"/>
      <c r="O827" s="310"/>
      <c r="P827" s="310"/>
      <c r="Q827" s="310"/>
      <c r="R827" s="310"/>
      <c r="S827" s="310"/>
      <c r="T827" s="310"/>
      <c r="U827" s="310"/>
      <c r="V827" s="310"/>
      <c r="W827" s="310"/>
      <c r="X827" s="310"/>
      <c r="Y827" s="310"/>
      <c r="Z827" s="310"/>
    </row>
    <row r="828" ht="15.75" customHeight="1">
      <c r="A828" s="310"/>
      <c r="B828" s="310"/>
      <c r="C828" s="310"/>
      <c r="D828" s="310"/>
      <c r="E828" s="310"/>
      <c r="F828" s="310"/>
      <c r="G828" s="310"/>
      <c r="H828" s="310"/>
      <c r="I828" s="310"/>
      <c r="J828" s="310"/>
      <c r="K828" s="310"/>
      <c r="L828" s="310"/>
      <c r="M828" s="310"/>
      <c r="N828" s="310"/>
      <c r="O828" s="310"/>
      <c r="P828" s="310"/>
      <c r="Q828" s="310"/>
      <c r="R828" s="310"/>
      <c r="S828" s="310"/>
      <c r="T828" s="310"/>
      <c r="U828" s="310"/>
      <c r="V828" s="310"/>
      <c r="W828" s="310"/>
      <c r="X828" s="310"/>
      <c r="Y828" s="310"/>
      <c r="Z828" s="310"/>
    </row>
    <row r="829" ht="15.75" customHeight="1">
      <c r="A829" s="310"/>
      <c r="B829" s="310"/>
      <c r="C829" s="310"/>
      <c r="D829" s="310"/>
      <c r="E829" s="310"/>
      <c r="F829" s="310"/>
      <c r="G829" s="310"/>
      <c r="H829" s="310"/>
      <c r="I829" s="310"/>
      <c r="J829" s="310"/>
      <c r="K829" s="310"/>
      <c r="L829" s="310"/>
      <c r="M829" s="310"/>
      <c r="N829" s="310"/>
      <c r="O829" s="310"/>
      <c r="P829" s="310"/>
      <c r="Q829" s="310"/>
      <c r="R829" s="310"/>
      <c r="S829" s="310"/>
      <c r="T829" s="310"/>
      <c r="U829" s="310"/>
      <c r="V829" s="310"/>
      <c r="W829" s="310"/>
      <c r="X829" s="310"/>
      <c r="Y829" s="310"/>
      <c r="Z829" s="310"/>
    </row>
    <row r="830" ht="15.75" customHeight="1">
      <c r="A830" s="310"/>
      <c r="B830" s="310"/>
      <c r="C830" s="310"/>
      <c r="D830" s="310"/>
      <c r="E830" s="310"/>
      <c r="F830" s="310"/>
      <c r="G830" s="310"/>
      <c r="H830" s="310"/>
      <c r="I830" s="310"/>
      <c r="J830" s="310"/>
      <c r="K830" s="310"/>
      <c r="L830" s="310"/>
      <c r="M830" s="310"/>
      <c r="N830" s="310"/>
      <c r="O830" s="310"/>
      <c r="P830" s="310"/>
      <c r="Q830" s="310"/>
      <c r="R830" s="310"/>
      <c r="S830" s="310"/>
      <c r="T830" s="310"/>
      <c r="U830" s="310"/>
      <c r="V830" s="310"/>
      <c r="W830" s="310"/>
      <c r="X830" s="310"/>
      <c r="Y830" s="310"/>
      <c r="Z830" s="310"/>
    </row>
    <row r="831" ht="15.75" customHeight="1">
      <c r="A831" s="310"/>
      <c r="B831" s="310"/>
      <c r="C831" s="310"/>
      <c r="D831" s="310"/>
      <c r="E831" s="310"/>
      <c r="F831" s="310"/>
      <c r="G831" s="310"/>
      <c r="H831" s="310"/>
      <c r="I831" s="310"/>
      <c r="J831" s="310"/>
      <c r="K831" s="310"/>
      <c r="L831" s="310"/>
      <c r="M831" s="310"/>
      <c r="N831" s="310"/>
      <c r="O831" s="310"/>
      <c r="P831" s="310"/>
      <c r="Q831" s="310"/>
      <c r="R831" s="310"/>
      <c r="S831" s="310"/>
      <c r="T831" s="310"/>
      <c r="U831" s="310"/>
      <c r="V831" s="310"/>
      <c r="W831" s="310"/>
      <c r="X831" s="310"/>
      <c r="Y831" s="310"/>
      <c r="Z831" s="310"/>
    </row>
    <row r="832" ht="15.75" customHeight="1">
      <c r="A832" s="310"/>
      <c r="B832" s="310"/>
      <c r="C832" s="310"/>
      <c r="D832" s="310"/>
      <c r="E832" s="310"/>
      <c r="F832" s="310"/>
      <c r="G832" s="310"/>
      <c r="H832" s="310"/>
      <c r="I832" s="310"/>
      <c r="J832" s="310"/>
      <c r="K832" s="310"/>
      <c r="L832" s="310"/>
      <c r="M832" s="310"/>
      <c r="N832" s="310"/>
      <c r="O832" s="310"/>
      <c r="P832" s="310"/>
      <c r="Q832" s="310"/>
      <c r="R832" s="310"/>
      <c r="S832" s="310"/>
      <c r="T832" s="310"/>
      <c r="U832" s="310"/>
      <c r="V832" s="310"/>
      <c r="W832" s="310"/>
      <c r="X832" s="310"/>
      <c r="Y832" s="310"/>
      <c r="Z832" s="310"/>
    </row>
    <row r="833" ht="15.75" customHeight="1">
      <c r="A833" s="310"/>
      <c r="B833" s="310"/>
      <c r="C833" s="310"/>
      <c r="D833" s="310"/>
      <c r="E833" s="310"/>
      <c r="F833" s="310"/>
      <c r="G833" s="310"/>
      <c r="H833" s="310"/>
      <c r="I833" s="310"/>
      <c r="J833" s="310"/>
      <c r="K833" s="310"/>
      <c r="L833" s="310"/>
      <c r="M833" s="310"/>
      <c r="N833" s="310"/>
      <c r="O833" s="310"/>
      <c r="P833" s="310"/>
      <c r="Q833" s="310"/>
      <c r="R833" s="310"/>
      <c r="S833" s="310"/>
      <c r="T833" s="310"/>
      <c r="U833" s="310"/>
      <c r="V833" s="310"/>
      <c r="W833" s="310"/>
      <c r="X833" s="310"/>
      <c r="Y833" s="310"/>
      <c r="Z833" s="310"/>
    </row>
    <row r="834" ht="15.75" customHeight="1">
      <c r="A834" s="310"/>
      <c r="B834" s="310"/>
      <c r="C834" s="310"/>
      <c r="D834" s="310"/>
      <c r="E834" s="310"/>
      <c r="F834" s="310"/>
      <c r="G834" s="310"/>
      <c r="H834" s="310"/>
      <c r="I834" s="310"/>
      <c r="J834" s="310"/>
      <c r="K834" s="310"/>
      <c r="L834" s="310"/>
      <c r="M834" s="310"/>
      <c r="N834" s="310"/>
      <c r="O834" s="310"/>
      <c r="P834" s="310"/>
      <c r="Q834" s="310"/>
      <c r="R834" s="310"/>
      <c r="S834" s="310"/>
      <c r="T834" s="310"/>
      <c r="U834" s="310"/>
      <c r="V834" s="310"/>
      <c r="W834" s="310"/>
      <c r="X834" s="310"/>
      <c r="Y834" s="310"/>
      <c r="Z834" s="310"/>
    </row>
    <row r="835" ht="15.75" customHeight="1">
      <c r="A835" s="310"/>
      <c r="B835" s="310"/>
      <c r="C835" s="310"/>
      <c r="D835" s="310"/>
      <c r="E835" s="310"/>
      <c r="F835" s="310"/>
      <c r="G835" s="310"/>
      <c r="H835" s="310"/>
      <c r="I835" s="310"/>
      <c r="J835" s="310"/>
      <c r="K835" s="310"/>
      <c r="L835" s="310"/>
      <c r="M835" s="310"/>
      <c r="N835" s="310"/>
      <c r="O835" s="310"/>
      <c r="P835" s="310"/>
      <c r="Q835" s="310"/>
      <c r="R835" s="310"/>
      <c r="S835" s="310"/>
      <c r="T835" s="310"/>
      <c r="U835" s="310"/>
      <c r="V835" s="310"/>
      <c r="W835" s="310"/>
      <c r="X835" s="310"/>
      <c r="Y835" s="310"/>
      <c r="Z835" s="310"/>
    </row>
    <row r="836" ht="15.75" customHeight="1">
      <c r="A836" s="310"/>
      <c r="B836" s="310"/>
      <c r="C836" s="310"/>
      <c r="D836" s="310"/>
      <c r="E836" s="310"/>
      <c r="F836" s="310"/>
      <c r="G836" s="310"/>
      <c r="H836" s="310"/>
      <c r="I836" s="310"/>
      <c r="J836" s="310"/>
      <c r="K836" s="310"/>
      <c r="L836" s="310"/>
      <c r="M836" s="310"/>
      <c r="N836" s="310"/>
      <c r="O836" s="310"/>
      <c r="P836" s="310"/>
      <c r="Q836" s="310"/>
      <c r="R836" s="310"/>
      <c r="S836" s="310"/>
      <c r="T836" s="310"/>
      <c r="U836" s="310"/>
      <c r="V836" s="310"/>
      <c r="W836" s="310"/>
      <c r="X836" s="310"/>
      <c r="Y836" s="310"/>
      <c r="Z836" s="310"/>
    </row>
    <row r="837" ht="15.75" customHeight="1">
      <c r="A837" s="310"/>
      <c r="B837" s="310"/>
      <c r="C837" s="310"/>
      <c r="D837" s="310"/>
      <c r="E837" s="310"/>
      <c r="F837" s="310"/>
      <c r="G837" s="310"/>
      <c r="H837" s="310"/>
      <c r="I837" s="310"/>
      <c r="J837" s="310"/>
      <c r="K837" s="310"/>
      <c r="L837" s="310"/>
      <c r="M837" s="310"/>
      <c r="N837" s="310"/>
      <c r="O837" s="310"/>
      <c r="P837" s="310"/>
      <c r="Q837" s="310"/>
      <c r="R837" s="310"/>
      <c r="S837" s="310"/>
      <c r="T837" s="310"/>
      <c r="U837" s="310"/>
      <c r="V837" s="310"/>
      <c r="W837" s="310"/>
      <c r="X837" s="310"/>
      <c r="Y837" s="310"/>
      <c r="Z837" s="310"/>
    </row>
    <row r="838" ht="15.75" customHeight="1">
      <c r="A838" s="310"/>
      <c r="B838" s="310"/>
      <c r="C838" s="310"/>
      <c r="D838" s="310"/>
      <c r="E838" s="310"/>
      <c r="F838" s="310"/>
      <c r="G838" s="310"/>
      <c r="H838" s="310"/>
      <c r="I838" s="310"/>
      <c r="J838" s="310"/>
      <c r="K838" s="310"/>
      <c r="L838" s="310"/>
      <c r="M838" s="310"/>
      <c r="N838" s="310"/>
      <c r="O838" s="310"/>
      <c r="P838" s="310"/>
      <c r="Q838" s="310"/>
      <c r="R838" s="310"/>
      <c r="S838" s="310"/>
      <c r="T838" s="310"/>
      <c r="U838" s="310"/>
      <c r="V838" s="310"/>
      <c r="W838" s="310"/>
      <c r="X838" s="310"/>
      <c r="Y838" s="310"/>
      <c r="Z838" s="310"/>
    </row>
    <row r="839" ht="15.75" customHeight="1">
      <c r="A839" s="310"/>
      <c r="B839" s="310"/>
      <c r="C839" s="310"/>
      <c r="D839" s="310"/>
      <c r="E839" s="310"/>
      <c r="F839" s="310"/>
      <c r="G839" s="310"/>
      <c r="H839" s="310"/>
      <c r="I839" s="310"/>
      <c r="J839" s="310"/>
      <c r="K839" s="310"/>
      <c r="L839" s="310"/>
      <c r="M839" s="310"/>
      <c r="N839" s="310"/>
      <c r="O839" s="310"/>
      <c r="P839" s="310"/>
      <c r="Q839" s="310"/>
      <c r="R839" s="310"/>
      <c r="S839" s="310"/>
      <c r="T839" s="310"/>
      <c r="U839" s="310"/>
      <c r="V839" s="310"/>
      <c r="W839" s="310"/>
      <c r="X839" s="310"/>
      <c r="Y839" s="310"/>
      <c r="Z839" s="310"/>
    </row>
    <row r="840" ht="15.75" customHeight="1">
      <c r="A840" s="310"/>
      <c r="B840" s="310"/>
      <c r="C840" s="310"/>
      <c r="D840" s="310"/>
      <c r="E840" s="310"/>
      <c r="F840" s="310"/>
      <c r="G840" s="310"/>
      <c r="H840" s="310"/>
      <c r="I840" s="310"/>
      <c r="J840" s="310"/>
      <c r="K840" s="310"/>
      <c r="L840" s="310"/>
      <c r="M840" s="310"/>
      <c r="N840" s="310"/>
      <c r="O840" s="310"/>
      <c r="P840" s="310"/>
      <c r="Q840" s="310"/>
      <c r="R840" s="310"/>
      <c r="S840" s="310"/>
      <c r="T840" s="310"/>
      <c r="U840" s="310"/>
      <c r="V840" s="310"/>
      <c r="W840" s="310"/>
      <c r="X840" s="310"/>
      <c r="Y840" s="310"/>
      <c r="Z840" s="310"/>
    </row>
    <row r="841" ht="15.75" customHeight="1">
      <c r="A841" s="310"/>
      <c r="B841" s="310"/>
      <c r="C841" s="310"/>
      <c r="D841" s="310"/>
      <c r="E841" s="310"/>
      <c r="F841" s="310"/>
      <c r="G841" s="310"/>
      <c r="H841" s="310"/>
      <c r="I841" s="310"/>
      <c r="J841" s="310"/>
      <c r="K841" s="310"/>
      <c r="L841" s="310"/>
      <c r="M841" s="310"/>
      <c r="N841" s="310"/>
      <c r="O841" s="310"/>
      <c r="P841" s="310"/>
      <c r="Q841" s="310"/>
      <c r="R841" s="310"/>
      <c r="S841" s="310"/>
      <c r="T841" s="310"/>
      <c r="U841" s="310"/>
      <c r="V841" s="310"/>
      <c r="W841" s="310"/>
      <c r="X841" s="310"/>
      <c r="Y841" s="310"/>
      <c r="Z841" s="310"/>
    </row>
    <row r="842" ht="15.75" customHeight="1">
      <c r="A842" s="310"/>
      <c r="B842" s="310"/>
      <c r="C842" s="310"/>
      <c r="D842" s="310"/>
      <c r="E842" s="310"/>
      <c r="F842" s="310"/>
      <c r="G842" s="310"/>
      <c r="H842" s="310"/>
      <c r="I842" s="310"/>
      <c r="J842" s="310"/>
      <c r="K842" s="310"/>
      <c r="L842" s="310"/>
      <c r="M842" s="310"/>
      <c r="N842" s="310"/>
      <c r="O842" s="310"/>
      <c r="P842" s="310"/>
      <c r="Q842" s="310"/>
      <c r="R842" s="310"/>
      <c r="S842" s="310"/>
      <c r="T842" s="310"/>
      <c r="U842" s="310"/>
      <c r="V842" s="310"/>
      <c r="W842" s="310"/>
      <c r="X842" s="310"/>
      <c r="Y842" s="310"/>
      <c r="Z842" s="310"/>
    </row>
    <row r="843" ht="15.75" customHeight="1">
      <c r="A843" s="310"/>
      <c r="B843" s="310"/>
      <c r="C843" s="310"/>
      <c r="D843" s="310"/>
      <c r="E843" s="310"/>
      <c r="F843" s="310"/>
      <c r="G843" s="310"/>
      <c r="H843" s="310"/>
      <c r="I843" s="310"/>
      <c r="J843" s="310"/>
      <c r="K843" s="310"/>
      <c r="L843" s="310"/>
      <c r="M843" s="310"/>
      <c r="N843" s="310"/>
      <c r="O843" s="310"/>
      <c r="P843" s="310"/>
      <c r="Q843" s="310"/>
      <c r="R843" s="310"/>
      <c r="S843" s="310"/>
      <c r="T843" s="310"/>
      <c r="U843" s="310"/>
      <c r="V843" s="310"/>
      <c r="W843" s="310"/>
      <c r="X843" s="310"/>
      <c r="Y843" s="310"/>
      <c r="Z843" s="310"/>
    </row>
    <row r="844" ht="15.75" customHeight="1">
      <c r="A844" s="310"/>
      <c r="B844" s="310"/>
      <c r="C844" s="310"/>
      <c r="D844" s="310"/>
      <c r="E844" s="310"/>
      <c r="F844" s="310"/>
      <c r="G844" s="310"/>
      <c r="H844" s="310"/>
      <c r="I844" s="310"/>
      <c r="J844" s="310"/>
      <c r="K844" s="310"/>
      <c r="L844" s="310"/>
      <c r="M844" s="310"/>
      <c r="N844" s="310"/>
      <c r="O844" s="310"/>
      <c r="P844" s="310"/>
      <c r="Q844" s="310"/>
      <c r="R844" s="310"/>
      <c r="S844" s="310"/>
      <c r="T844" s="310"/>
      <c r="U844" s="310"/>
      <c r="V844" s="310"/>
      <c r="W844" s="310"/>
      <c r="X844" s="310"/>
      <c r="Y844" s="310"/>
      <c r="Z844" s="310"/>
    </row>
    <row r="845" ht="15.75" customHeight="1">
      <c r="A845" s="310"/>
      <c r="B845" s="310"/>
      <c r="C845" s="310"/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10"/>
      <c r="O845" s="310"/>
      <c r="P845" s="310"/>
      <c r="Q845" s="310"/>
      <c r="R845" s="310"/>
      <c r="S845" s="310"/>
      <c r="T845" s="310"/>
      <c r="U845" s="310"/>
      <c r="V845" s="310"/>
      <c r="W845" s="310"/>
      <c r="X845" s="310"/>
      <c r="Y845" s="310"/>
      <c r="Z845" s="310"/>
    </row>
    <row r="846" ht="15.75" customHeight="1">
      <c r="A846" s="310"/>
      <c r="B846" s="310"/>
      <c r="C846" s="310"/>
      <c r="D846" s="310"/>
      <c r="E846" s="310"/>
      <c r="F846" s="310"/>
      <c r="G846" s="310"/>
      <c r="H846" s="310"/>
      <c r="I846" s="310"/>
      <c r="J846" s="310"/>
      <c r="K846" s="310"/>
      <c r="L846" s="310"/>
      <c r="M846" s="310"/>
      <c r="N846" s="310"/>
      <c r="O846" s="310"/>
      <c r="P846" s="310"/>
      <c r="Q846" s="310"/>
      <c r="R846" s="310"/>
      <c r="S846" s="310"/>
      <c r="T846" s="310"/>
      <c r="U846" s="310"/>
      <c r="V846" s="310"/>
      <c r="W846" s="310"/>
      <c r="X846" s="310"/>
      <c r="Y846" s="310"/>
      <c r="Z846" s="310"/>
    </row>
    <row r="847" ht="15.75" customHeight="1">
      <c r="A847" s="310"/>
      <c r="B847" s="310"/>
      <c r="C847" s="310"/>
      <c r="D847" s="310"/>
      <c r="E847" s="310"/>
      <c r="F847" s="310"/>
      <c r="G847" s="310"/>
      <c r="H847" s="310"/>
      <c r="I847" s="310"/>
      <c r="J847" s="310"/>
      <c r="K847" s="310"/>
      <c r="L847" s="310"/>
      <c r="M847" s="310"/>
      <c r="N847" s="310"/>
      <c r="O847" s="310"/>
      <c r="P847" s="310"/>
      <c r="Q847" s="310"/>
      <c r="R847" s="310"/>
      <c r="S847" s="310"/>
      <c r="T847" s="310"/>
      <c r="U847" s="310"/>
      <c r="V847" s="310"/>
      <c r="W847" s="310"/>
      <c r="X847" s="310"/>
      <c r="Y847" s="310"/>
      <c r="Z847" s="310"/>
    </row>
    <row r="848" ht="15.75" customHeight="1">
      <c r="A848" s="310"/>
      <c r="B848" s="310"/>
      <c r="C848" s="310"/>
      <c r="D848" s="310"/>
      <c r="E848" s="310"/>
      <c r="F848" s="310"/>
      <c r="G848" s="310"/>
      <c r="H848" s="310"/>
      <c r="I848" s="310"/>
      <c r="J848" s="310"/>
      <c r="K848" s="310"/>
      <c r="L848" s="310"/>
      <c r="M848" s="310"/>
      <c r="N848" s="310"/>
      <c r="O848" s="310"/>
      <c r="P848" s="310"/>
      <c r="Q848" s="310"/>
      <c r="R848" s="310"/>
      <c r="S848" s="310"/>
      <c r="T848" s="310"/>
      <c r="U848" s="310"/>
      <c r="V848" s="310"/>
      <c r="W848" s="310"/>
      <c r="X848" s="310"/>
      <c r="Y848" s="310"/>
      <c r="Z848" s="310"/>
    </row>
    <row r="849" ht="15.75" customHeight="1">
      <c r="A849" s="310"/>
      <c r="B849" s="310"/>
      <c r="C849" s="310"/>
      <c r="D849" s="310"/>
      <c r="E849" s="310"/>
      <c r="F849" s="310"/>
      <c r="G849" s="310"/>
      <c r="H849" s="310"/>
      <c r="I849" s="310"/>
      <c r="J849" s="310"/>
      <c r="K849" s="310"/>
      <c r="L849" s="310"/>
      <c r="M849" s="310"/>
      <c r="N849" s="310"/>
      <c r="O849" s="310"/>
      <c r="P849" s="310"/>
      <c r="Q849" s="310"/>
      <c r="R849" s="310"/>
      <c r="S849" s="310"/>
      <c r="T849" s="310"/>
      <c r="U849" s="310"/>
      <c r="V849" s="310"/>
      <c r="W849" s="310"/>
      <c r="X849" s="310"/>
      <c r="Y849" s="310"/>
      <c r="Z849" s="310"/>
    </row>
    <row r="850" ht="15.75" customHeight="1">
      <c r="A850" s="310"/>
      <c r="B850" s="310"/>
      <c r="C850" s="310"/>
      <c r="D850" s="310"/>
      <c r="E850" s="310"/>
      <c r="F850" s="310"/>
      <c r="G850" s="310"/>
      <c r="H850" s="310"/>
      <c r="I850" s="310"/>
      <c r="J850" s="310"/>
      <c r="K850" s="310"/>
      <c r="L850" s="310"/>
      <c r="M850" s="310"/>
      <c r="N850" s="310"/>
      <c r="O850" s="310"/>
      <c r="P850" s="310"/>
      <c r="Q850" s="310"/>
      <c r="R850" s="310"/>
      <c r="S850" s="310"/>
      <c r="T850" s="310"/>
      <c r="U850" s="310"/>
      <c r="V850" s="310"/>
      <c r="W850" s="310"/>
      <c r="X850" s="310"/>
      <c r="Y850" s="310"/>
      <c r="Z850" s="310"/>
    </row>
    <row r="851" ht="15.75" customHeight="1">
      <c r="A851" s="310"/>
      <c r="B851" s="310"/>
      <c r="C851" s="310"/>
      <c r="D851" s="310"/>
      <c r="E851" s="310"/>
      <c r="F851" s="310"/>
      <c r="G851" s="310"/>
      <c r="H851" s="310"/>
      <c r="I851" s="310"/>
      <c r="J851" s="310"/>
      <c r="K851" s="310"/>
      <c r="L851" s="310"/>
      <c r="M851" s="310"/>
      <c r="N851" s="310"/>
      <c r="O851" s="310"/>
      <c r="P851" s="310"/>
      <c r="Q851" s="310"/>
      <c r="R851" s="310"/>
      <c r="S851" s="310"/>
      <c r="T851" s="310"/>
      <c r="U851" s="310"/>
      <c r="V851" s="310"/>
      <c r="W851" s="310"/>
      <c r="X851" s="310"/>
      <c r="Y851" s="310"/>
      <c r="Z851" s="310"/>
    </row>
    <row r="852" ht="15.75" customHeight="1">
      <c r="A852" s="310"/>
      <c r="B852" s="310"/>
      <c r="C852" s="310"/>
      <c r="D852" s="310"/>
      <c r="E852" s="310"/>
      <c r="F852" s="310"/>
      <c r="G852" s="310"/>
      <c r="H852" s="310"/>
      <c r="I852" s="310"/>
      <c r="J852" s="310"/>
      <c r="K852" s="310"/>
      <c r="L852" s="310"/>
      <c r="M852" s="310"/>
      <c r="N852" s="310"/>
      <c r="O852" s="310"/>
      <c r="P852" s="310"/>
      <c r="Q852" s="310"/>
      <c r="R852" s="310"/>
      <c r="S852" s="310"/>
      <c r="T852" s="310"/>
      <c r="U852" s="310"/>
      <c r="V852" s="310"/>
      <c r="W852" s="310"/>
      <c r="X852" s="310"/>
      <c r="Y852" s="310"/>
      <c r="Z852" s="310"/>
    </row>
    <row r="853" ht="15.75" customHeight="1">
      <c r="A853" s="310"/>
      <c r="B853" s="310"/>
      <c r="C853" s="310"/>
      <c r="D853" s="310"/>
      <c r="E853" s="310"/>
      <c r="F853" s="310"/>
      <c r="G853" s="310"/>
      <c r="H853" s="310"/>
      <c r="I853" s="310"/>
      <c r="J853" s="310"/>
      <c r="K853" s="310"/>
      <c r="L853" s="310"/>
      <c r="M853" s="310"/>
      <c r="N853" s="310"/>
      <c r="O853" s="310"/>
      <c r="P853" s="310"/>
      <c r="Q853" s="310"/>
      <c r="R853" s="310"/>
      <c r="S853" s="310"/>
      <c r="T853" s="310"/>
      <c r="U853" s="310"/>
      <c r="V853" s="310"/>
      <c r="W853" s="310"/>
      <c r="X853" s="310"/>
      <c r="Y853" s="310"/>
      <c r="Z853" s="310"/>
    </row>
    <row r="854" ht="15.75" customHeight="1">
      <c r="A854" s="310"/>
      <c r="B854" s="310"/>
      <c r="C854" s="310"/>
      <c r="D854" s="310"/>
      <c r="E854" s="310"/>
      <c r="F854" s="310"/>
      <c r="G854" s="310"/>
      <c r="H854" s="310"/>
      <c r="I854" s="310"/>
      <c r="J854" s="310"/>
      <c r="K854" s="310"/>
      <c r="L854" s="310"/>
      <c r="M854" s="310"/>
      <c r="N854" s="310"/>
      <c r="O854" s="310"/>
      <c r="P854" s="310"/>
      <c r="Q854" s="310"/>
      <c r="R854" s="310"/>
      <c r="S854" s="310"/>
      <c r="T854" s="310"/>
      <c r="U854" s="310"/>
      <c r="V854" s="310"/>
      <c r="W854" s="310"/>
      <c r="X854" s="310"/>
      <c r="Y854" s="310"/>
      <c r="Z854" s="310"/>
    </row>
    <row r="855" ht="15.75" customHeight="1">
      <c r="A855" s="310"/>
      <c r="B855" s="310"/>
      <c r="C855" s="310"/>
      <c r="D855" s="310"/>
      <c r="E855" s="310"/>
      <c r="F855" s="310"/>
      <c r="G855" s="310"/>
      <c r="H855" s="310"/>
      <c r="I855" s="310"/>
      <c r="J855" s="310"/>
      <c r="K855" s="310"/>
      <c r="L855" s="310"/>
      <c r="M855" s="310"/>
      <c r="N855" s="310"/>
      <c r="O855" s="310"/>
      <c r="P855" s="310"/>
      <c r="Q855" s="310"/>
      <c r="R855" s="310"/>
      <c r="S855" s="310"/>
      <c r="T855" s="310"/>
      <c r="U855" s="310"/>
      <c r="V855" s="310"/>
      <c r="W855" s="310"/>
      <c r="X855" s="310"/>
      <c r="Y855" s="310"/>
      <c r="Z855" s="310"/>
    </row>
    <row r="856" ht="15.75" customHeight="1">
      <c r="A856" s="310"/>
      <c r="B856" s="310"/>
      <c r="C856" s="310"/>
      <c r="D856" s="310"/>
      <c r="E856" s="310"/>
      <c r="F856" s="310"/>
      <c r="G856" s="310"/>
      <c r="H856" s="310"/>
      <c r="I856" s="310"/>
      <c r="J856" s="310"/>
      <c r="K856" s="310"/>
      <c r="L856" s="310"/>
      <c r="M856" s="310"/>
      <c r="N856" s="310"/>
      <c r="O856" s="310"/>
      <c r="P856" s="310"/>
      <c r="Q856" s="310"/>
      <c r="R856" s="310"/>
      <c r="S856" s="310"/>
      <c r="T856" s="310"/>
      <c r="U856" s="310"/>
      <c r="V856" s="310"/>
      <c r="W856" s="310"/>
      <c r="X856" s="310"/>
      <c r="Y856" s="310"/>
      <c r="Z856" s="310"/>
    </row>
    <row r="857" ht="15.75" customHeight="1">
      <c r="A857" s="310"/>
      <c r="B857" s="310"/>
      <c r="C857" s="310"/>
      <c r="D857" s="310"/>
      <c r="E857" s="310"/>
      <c r="F857" s="310"/>
      <c r="G857" s="310"/>
      <c r="H857" s="310"/>
      <c r="I857" s="310"/>
      <c r="J857" s="310"/>
      <c r="K857" s="310"/>
      <c r="L857" s="310"/>
      <c r="M857" s="310"/>
      <c r="N857" s="310"/>
      <c r="O857" s="310"/>
      <c r="P857" s="310"/>
      <c r="Q857" s="310"/>
      <c r="R857" s="310"/>
      <c r="S857" s="310"/>
      <c r="T857" s="310"/>
      <c r="U857" s="310"/>
      <c r="V857" s="310"/>
      <c r="W857" s="310"/>
      <c r="X857" s="310"/>
      <c r="Y857" s="310"/>
      <c r="Z857" s="310"/>
    </row>
    <row r="858" ht="15.75" customHeight="1">
      <c r="A858" s="310"/>
      <c r="B858" s="310"/>
      <c r="C858" s="310"/>
      <c r="D858" s="310"/>
      <c r="E858" s="310"/>
      <c r="F858" s="310"/>
      <c r="G858" s="310"/>
      <c r="H858" s="310"/>
      <c r="I858" s="310"/>
      <c r="J858" s="310"/>
      <c r="K858" s="310"/>
      <c r="L858" s="310"/>
      <c r="M858" s="310"/>
      <c r="N858" s="310"/>
      <c r="O858" s="310"/>
      <c r="P858" s="310"/>
      <c r="Q858" s="310"/>
      <c r="R858" s="310"/>
      <c r="S858" s="310"/>
      <c r="T858" s="310"/>
      <c r="U858" s="310"/>
      <c r="V858" s="310"/>
      <c r="W858" s="310"/>
      <c r="X858" s="310"/>
      <c r="Y858" s="310"/>
      <c r="Z858" s="310"/>
    </row>
    <row r="859" ht="15.75" customHeight="1">
      <c r="A859" s="310"/>
      <c r="B859" s="310"/>
      <c r="C859" s="310"/>
      <c r="D859" s="310"/>
      <c r="E859" s="310"/>
      <c r="F859" s="310"/>
      <c r="G859" s="310"/>
      <c r="H859" s="310"/>
      <c r="I859" s="310"/>
      <c r="J859" s="310"/>
      <c r="K859" s="310"/>
      <c r="L859" s="310"/>
      <c r="M859" s="310"/>
      <c r="N859" s="310"/>
      <c r="O859" s="310"/>
      <c r="P859" s="310"/>
      <c r="Q859" s="310"/>
      <c r="R859" s="310"/>
      <c r="S859" s="310"/>
      <c r="T859" s="310"/>
      <c r="U859" s="310"/>
      <c r="V859" s="310"/>
      <c r="W859" s="310"/>
      <c r="X859" s="310"/>
      <c r="Y859" s="310"/>
      <c r="Z859" s="310"/>
    </row>
    <row r="860" ht="15.75" customHeight="1">
      <c r="A860" s="310"/>
      <c r="B860" s="310"/>
      <c r="C860" s="310"/>
      <c r="D860" s="310"/>
      <c r="E860" s="310"/>
      <c r="F860" s="310"/>
      <c r="G860" s="310"/>
      <c r="H860" s="310"/>
      <c r="I860" s="310"/>
      <c r="J860" s="310"/>
      <c r="K860" s="310"/>
      <c r="L860" s="310"/>
      <c r="M860" s="310"/>
      <c r="N860" s="310"/>
      <c r="O860" s="310"/>
      <c r="P860" s="310"/>
      <c r="Q860" s="310"/>
      <c r="R860" s="310"/>
      <c r="S860" s="310"/>
      <c r="T860" s="310"/>
      <c r="U860" s="310"/>
      <c r="V860" s="310"/>
      <c r="W860" s="310"/>
      <c r="X860" s="310"/>
      <c r="Y860" s="310"/>
      <c r="Z860" s="310"/>
    </row>
    <row r="861" ht="15.75" customHeight="1">
      <c r="A861" s="310"/>
      <c r="B861" s="310"/>
      <c r="C861" s="310"/>
      <c r="D861" s="310"/>
      <c r="E861" s="310"/>
      <c r="F861" s="310"/>
      <c r="G861" s="310"/>
      <c r="H861" s="310"/>
      <c r="I861" s="310"/>
      <c r="J861" s="310"/>
      <c r="K861" s="310"/>
      <c r="L861" s="310"/>
      <c r="M861" s="310"/>
      <c r="N861" s="310"/>
      <c r="O861" s="310"/>
      <c r="P861" s="310"/>
      <c r="Q861" s="310"/>
      <c r="R861" s="310"/>
      <c r="S861" s="310"/>
      <c r="T861" s="310"/>
      <c r="U861" s="310"/>
      <c r="V861" s="310"/>
      <c r="W861" s="310"/>
      <c r="X861" s="310"/>
      <c r="Y861" s="310"/>
      <c r="Z861" s="310"/>
    </row>
    <row r="862" ht="15.75" customHeight="1">
      <c r="A862" s="310"/>
      <c r="B862" s="310"/>
      <c r="C862" s="310"/>
      <c r="D862" s="310"/>
      <c r="E862" s="310"/>
      <c r="F862" s="310"/>
      <c r="G862" s="310"/>
      <c r="H862" s="310"/>
      <c r="I862" s="310"/>
      <c r="J862" s="310"/>
      <c r="K862" s="310"/>
      <c r="L862" s="310"/>
      <c r="M862" s="310"/>
      <c r="N862" s="310"/>
      <c r="O862" s="310"/>
      <c r="P862" s="310"/>
      <c r="Q862" s="310"/>
      <c r="R862" s="310"/>
      <c r="S862" s="310"/>
      <c r="T862" s="310"/>
      <c r="U862" s="310"/>
      <c r="V862" s="310"/>
      <c r="W862" s="310"/>
      <c r="X862" s="310"/>
      <c r="Y862" s="310"/>
      <c r="Z862" s="310"/>
    </row>
    <row r="863" ht="15.75" customHeight="1">
      <c r="A863" s="310"/>
      <c r="B863" s="310"/>
      <c r="C863" s="310"/>
      <c r="D863" s="310"/>
      <c r="E863" s="310"/>
      <c r="F863" s="310"/>
      <c r="G863" s="310"/>
      <c r="H863" s="310"/>
      <c r="I863" s="310"/>
      <c r="J863" s="310"/>
      <c r="K863" s="310"/>
      <c r="L863" s="310"/>
      <c r="M863" s="310"/>
      <c r="N863" s="310"/>
      <c r="O863" s="310"/>
      <c r="P863" s="310"/>
      <c r="Q863" s="310"/>
      <c r="R863" s="310"/>
      <c r="S863" s="310"/>
      <c r="T863" s="310"/>
      <c r="U863" s="310"/>
      <c r="V863" s="310"/>
      <c r="W863" s="310"/>
      <c r="X863" s="310"/>
      <c r="Y863" s="310"/>
      <c r="Z863" s="310"/>
    </row>
    <row r="864" ht="15.75" customHeight="1">
      <c r="A864" s="310"/>
      <c r="B864" s="310"/>
      <c r="C864" s="310"/>
      <c r="D864" s="310"/>
      <c r="E864" s="310"/>
      <c r="F864" s="310"/>
      <c r="G864" s="310"/>
      <c r="H864" s="310"/>
      <c r="I864" s="310"/>
      <c r="J864" s="310"/>
      <c r="K864" s="310"/>
      <c r="L864" s="310"/>
      <c r="M864" s="310"/>
      <c r="N864" s="310"/>
      <c r="O864" s="310"/>
      <c r="P864" s="310"/>
      <c r="Q864" s="310"/>
      <c r="R864" s="310"/>
      <c r="S864" s="310"/>
      <c r="T864" s="310"/>
      <c r="U864" s="310"/>
      <c r="V864" s="310"/>
      <c r="W864" s="310"/>
      <c r="X864" s="310"/>
      <c r="Y864" s="310"/>
      <c r="Z864" s="310"/>
    </row>
    <row r="865" ht="15.75" customHeight="1">
      <c r="A865" s="310"/>
      <c r="B865" s="310"/>
      <c r="C865" s="310"/>
      <c r="D865" s="310"/>
      <c r="E865" s="310"/>
      <c r="F865" s="310"/>
      <c r="G865" s="310"/>
      <c r="H865" s="310"/>
      <c r="I865" s="310"/>
      <c r="J865" s="310"/>
      <c r="K865" s="310"/>
      <c r="L865" s="310"/>
      <c r="M865" s="310"/>
      <c r="N865" s="310"/>
      <c r="O865" s="310"/>
      <c r="P865" s="310"/>
      <c r="Q865" s="310"/>
      <c r="R865" s="310"/>
      <c r="S865" s="310"/>
      <c r="T865" s="310"/>
      <c r="U865" s="310"/>
      <c r="V865" s="310"/>
      <c r="W865" s="310"/>
      <c r="X865" s="310"/>
      <c r="Y865" s="310"/>
      <c r="Z865" s="310"/>
    </row>
    <row r="866" ht="15.75" customHeight="1">
      <c r="A866" s="310"/>
      <c r="B866" s="310"/>
      <c r="C866" s="310"/>
      <c r="D866" s="310"/>
      <c r="E866" s="310"/>
      <c r="F866" s="310"/>
      <c r="G866" s="310"/>
      <c r="H866" s="310"/>
      <c r="I866" s="310"/>
      <c r="J866" s="310"/>
      <c r="K866" s="310"/>
      <c r="L866" s="310"/>
      <c r="M866" s="310"/>
      <c r="N866" s="310"/>
      <c r="O866" s="310"/>
      <c r="P866" s="310"/>
      <c r="Q866" s="310"/>
      <c r="R866" s="310"/>
      <c r="S866" s="310"/>
      <c r="T866" s="310"/>
      <c r="U866" s="310"/>
      <c r="V866" s="310"/>
      <c r="W866" s="310"/>
      <c r="X866" s="310"/>
      <c r="Y866" s="310"/>
      <c r="Z866" s="310"/>
    </row>
    <row r="867" ht="15.75" customHeight="1">
      <c r="A867" s="310"/>
      <c r="B867" s="310"/>
      <c r="C867" s="310"/>
      <c r="D867" s="310"/>
      <c r="E867" s="310"/>
      <c r="F867" s="310"/>
      <c r="G867" s="310"/>
      <c r="H867" s="310"/>
      <c r="I867" s="310"/>
      <c r="J867" s="310"/>
      <c r="K867" s="310"/>
      <c r="L867" s="310"/>
      <c r="M867" s="310"/>
      <c r="N867" s="310"/>
      <c r="O867" s="310"/>
      <c r="P867" s="310"/>
      <c r="Q867" s="310"/>
      <c r="R867" s="310"/>
      <c r="S867" s="310"/>
      <c r="T867" s="310"/>
      <c r="U867" s="310"/>
      <c r="V867" s="310"/>
      <c r="W867" s="310"/>
      <c r="X867" s="310"/>
      <c r="Y867" s="310"/>
      <c r="Z867" s="310"/>
    </row>
    <row r="868" ht="15.75" customHeight="1">
      <c r="A868" s="310"/>
      <c r="B868" s="310"/>
      <c r="C868" s="310"/>
      <c r="D868" s="310"/>
      <c r="E868" s="310"/>
      <c r="F868" s="310"/>
      <c r="G868" s="310"/>
      <c r="H868" s="310"/>
      <c r="I868" s="310"/>
      <c r="J868" s="310"/>
      <c r="K868" s="310"/>
      <c r="L868" s="310"/>
      <c r="M868" s="310"/>
      <c r="N868" s="310"/>
      <c r="O868" s="310"/>
      <c r="P868" s="310"/>
      <c r="Q868" s="310"/>
      <c r="R868" s="310"/>
      <c r="S868" s="310"/>
      <c r="T868" s="310"/>
      <c r="U868" s="310"/>
      <c r="V868" s="310"/>
      <c r="W868" s="310"/>
      <c r="X868" s="310"/>
      <c r="Y868" s="310"/>
      <c r="Z868" s="310"/>
    </row>
    <row r="869" ht="15.75" customHeight="1">
      <c r="A869" s="310"/>
      <c r="B869" s="310"/>
      <c r="C869" s="310"/>
      <c r="D869" s="310"/>
      <c r="E869" s="310"/>
      <c r="F869" s="310"/>
      <c r="G869" s="310"/>
      <c r="H869" s="310"/>
      <c r="I869" s="310"/>
      <c r="J869" s="310"/>
      <c r="K869" s="310"/>
      <c r="L869" s="310"/>
      <c r="M869" s="310"/>
      <c r="N869" s="310"/>
      <c r="O869" s="310"/>
      <c r="P869" s="310"/>
      <c r="Q869" s="310"/>
      <c r="R869" s="310"/>
      <c r="S869" s="310"/>
      <c r="T869" s="310"/>
      <c r="U869" s="310"/>
      <c r="V869" s="310"/>
      <c r="W869" s="310"/>
      <c r="X869" s="310"/>
      <c r="Y869" s="310"/>
      <c r="Z869" s="310"/>
    </row>
    <row r="870" ht="15.75" customHeight="1">
      <c r="A870" s="310"/>
      <c r="B870" s="310"/>
      <c r="C870" s="310"/>
      <c r="D870" s="310"/>
      <c r="E870" s="310"/>
      <c r="F870" s="310"/>
      <c r="G870" s="310"/>
      <c r="H870" s="310"/>
      <c r="I870" s="310"/>
      <c r="J870" s="310"/>
      <c r="K870" s="310"/>
      <c r="L870" s="310"/>
      <c r="M870" s="310"/>
      <c r="N870" s="310"/>
      <c r="O870" s="310"/>
      <c r="P870" s="310"/>
      <c r="Q870" s="310"/>
      <c r="R870" s="310"/>
      <c r="S870" s="310"/>
      <c r="T870" s="310"/>
      <c r="U870" s="310"/>
      <c r="V870" s="310"/>
      <c r="W870" s="310"/>
      <c r="X870" s="310"/>
      <c r="Y870" s="310"/>
      <c r="Z870" s="310"/>
    </row>
    <row r="871" ht="15.75" customHeight="1">
      <c r="A871" s="310"/>
      <c r="B871" s="310"/>
      <c r="C871" s="310"/>
      <c r="D871" s="310"/>
      <c r="E871" s="310"/>
      <c r="F871" s="310"/>
      <c r="G871" s="310"/>
      <c r="H871" s="310"/>
      <c r="I871" s="310"/>
      <c r="J871" s="310"/>
      <c r="K871" s="310"/>
      <c r="L871" s="310"/>
      <c r="M871" s="310"/>
      <c r="N871" s="310"/>
      <c r="O871" s="310"/>
      <c r="P871" s="310"/>
      <c r="Q871" s="310"/>
      <c r="R871" s="310"/>
      <c r="S871" s="310"/>
      <c r="T871" s="310"/>
      <c r="U871" s="310"/>
      <c r="V871" s="310"/>
      <c r="W871" s="310"/>
      <c r="X871" s="310"/>
      <c r="Y871" s="310"/>
      <c r="Z871" s="310"/>
    </row>
    <row r="872" ht="15.75" customHeight="1">
      <c r="A872" s="310"/>
      <c r="B872" s="310"/>
      <c r="C872" s="310"/>
      <c r="D872" s="310"/>
      <c r="E872" s="310"/>
      <c r="F872" s="310"/>
      <c r="G872" s="310"/>
      <c r="H872" s="310"/>
      <c r="I872" s="310"/>
      <c r="J872" s="310"/>
      <c r="K872" s="310"/>
      <c r="L872" s="310"/>
      <c r="M872" s="310"/>
      <c r="N872" s="310"/>
      <c r="O872" s="310"/>
      <c r="P872" s="310"/>
      <c r="Q872" s="310"/>
      <c r="R872" s="310"/>
      <c r="S872" s="310"/>
      <c r="T872" s="310"/>
      <c r="U872" s="310"/>
      <c r="V872" s="310"/>
      <c r="W872" s="310"/>
      <c r="X872" s="310"/>
      <c r="Y872" s="310"/>
      <c r="Z872" s="310"/>
    </row>
    <row r="873" ht="15.75" customHeight="1">
      <c r="A873" s="310"/>
      <c r="B873" s="310"/>
      <c r="C873" s="310"/>
      <c r="D873" s="310"/>
      <c r="E873" s="310"/>
      <c r="F873" s="310"/>
      <c r="G873" s="310"/>
      <c r="H873" s="310"/>
      <c r="I873" s="310"/>
      <c r="J873" s="310"/>
      <c r="K873" s="310"/>
      <c r="L873" s="310"/>
      <c r="M873" s="310"/>
      <c r="N873" s="310"/>
      <c r="O873" s="310"/>
      <c r="P873" s="310"/>
      <c r="Q873" s="310"/>
      <c r="R873" s="310"/>
      <c r="S873" s="310"/>
      <c r="T873" s="310"/>
      <c r="U873" s="310"/>
      <c r="V873" s="310"/>
      <c r="W873" s="310"/>
      <c r="X873" s="310"/>
      <c r="Y873" s="310"/>
      <c r="Z873" s="310"/>
    </row>
    <row r="874" ht="15.75" customHeight="1">
      <c r="A874" s="310"/>
      <c r="B874" s="310"/>
      <c r="C874" s="310"/>
      <c r="D874" s="310"/>
      <c r="E874" s="310"/>
      <c r="F874" s="310"/>
      <c r="G874" s="310"/>
      <c r="H874" s="310"/>
      <c r="I874" s="310"/>
      <c r="J874" s="310"/>
      <c r="K874" s="310"/>
      <c r="L874" s="310"/>
      <c r="M874" s="310"/>
      <c r="N874" s="310"/>
      <c r="O874" s="310"/>
      <c r="P874" s="310"/>
      <c r="Q874" s="310"/>
      <c r="R874" s="310"/>
      <c r="S874" s="310"/>
      <c r="T874" s="310"/>
      <c r="U874" s="310"/>
      <c r="V874" s="310"/>
      <c r="W874" s="310"/>
      <c r="X874" s="310"/>
      <c r="Y874" s="310"/>
      <c r="Z874" s="310"/>
    </row>
    <row r="875" ht="15.75" customHeight="1">
      <c r="A875" s="310"/>
      <c r="B875" s="310"/>
      <c r="C875" s="310"/>
      <c r="D875" s="310"/>
      <c r="E875" s="310"/>
      <c r="F875" s="310"/>
      <c r="G875" s="310"/>
      <c r="H875" s="310"/>
      <c r="I875" s="310"/>
      <c r="J875" s="310"/>
      <c r="K875" s="310"/>
      <c r="L875" s="310"/>
      <c r="M875" s="310"/>
      <c r="N875" s="310"/>
      <c r="O875" s="310"/>
      <c r="P875" s="310"/>
      <c r="Q875" s="310"/>
      <c r="R875" s="310"/>
      <c r="S875" s="310"/>
      <c r="T875" s="310"/>
      <c r="U875" s="310"/>
      <c r="V875" s="310"/>
      <c r="W875" s="310"/>
      <c r="X875" s="310"/>
      <c r="Y875" s="310"/>
      <c r="Z875" s="310"/>
    </row>
    <row r="876" ht="15.75" customHeight="1">
      <c r="A876" s="310"/>
      <c r="B876" s="310"/>
      <c r="C876" s="310"/>
      <c r="D876" s="310"/>
      <c r="E876" s="310"/>
      <c r="F876" s="310"/>
      <c r="G876" s="310"/>
      <c r="H876" s="310"/>
      <c r="I876" s="310"/>
      <c r="J876" s="310"/>
      <c r="K876" s="310"/>
      <c r="L876" s="310"/>
      <c r="M876" s="310"/>
      <c r="N876" s="310"/>
      <c r="O876" s="310"/>
      <c r="P876" s="310"/>
      <c r="Q876" s="310"/>
      <c r="R876" s="310"/>
      <c r="S876" s="310"/>
      <c r="T876" s="310"/>
      <c r="U876" s="310"/>
      <c r="V876" s="310"/>
      <c r="W876" s="310"/>
      <c r="X876" s="310"/>
      <c r="Y876" s="310"/>
      <c r="Z876" s="310"/>
    </row>
    <row r="877" ht="15.75" customHeight="1">
      <c r="A877" s="310"/>
      <c r="B877" s="310"/>
      <c r="C877" s="310"/>
      <c r="D877" s="310"/>
      <c r="E877" s="310"/>
      <c r="F877" s="310"/>
      <c r="G877" s="310"/>
      <c r="H877" s="310"/>
      <c r="I877" s="310"/>
      <c r="J877" s="310"/>
      <c r="K877" s="310"/>
      <c r="L877" s="310"/>
      <c r="M877" s="310"/>
      <c r="N877" s="310"/>
      <c r="O877" s="310"/>
      <c r="P877" s="310"/>
      <c r="Q877" s="310"/>
      <c r="R877" s="310"/>
      <c r="S877" s="310"/>
      <c r="T877" s="310"/>
      <c r="U877" s="310"/>
      <c r="V877" s="310"/>
      <c r="W877" s="310"/>
      <c r="X877" s="310"/>
      <c r="Y877" s="310"/>
      <c r="Z877" s="310"/>
    </row>
    <row r="878" ht="15.75" customHeight="1">
      <c r="A878" s="310"/>
      <c r="B878" s="310"/>
      <c r="C878" s="310"/>
      <c r="D878" s="310"/>
      <c r="E878" s="310"/>
      <c r="F878" s="310"/>
      <c r="G878" s="310"/>
      <c r="H878" s="310"/>
      <c r="I878" s="310"/>
      <c r="J878" s="310"/>
      <c r="K878" s="310"/>
      <c r="L878" s="310"/>
      <c r="M878" s="310"/>
      <c r="N878" s="310"/>
      <c r="O878" s="310"/>
      <c r="P878" s="310"/>
      <c r="Q878" s="310"/>
      <c r="R878" s="310"/>
      <c r="S878" s="310"/>
      <c r="T878" s="310"/>
      <c r="U878" s="310"/>
      <c r="V878" s="310"/>
      <c r="W878" s="310"/>
      <c r="X878" s="310"/>
      <c r="Y878" s="310"/>
      <c r="Z878" s="310"/>
    </row>
    <row r="879" ht="15.75" customHeight="1">
      <c r="A879" s="310"/>
      <c r="B879" s="310"/>
      <c r="C879" s="310"/>
      <c r="D879" s="310"/>
      <c r="E879" s="310"/>
      <c r="F879" s="310"/>
      <c r="G879" s="310"/>
      <c r="H879" s="310"/>
      <c r="I879" s="310"/>
      <c r="J879" s="310"/>
      <c r="K879" s="310"/>
      <c r="L879" s="310"/>
      <c r="M879" s="310"/>
      <c r="N879" s="310"/>
      <c r="O879" s="310"/>
      <c r="P879" s="310"/>
      <c r="Q879" s="310"/>
      <c r="R879" s="310"/>
      <c r="S879" s="310"/>
      <c r="T879" s="310"/>
      <c r="U879" s="310"/>
      <c r="V879" s="310"/>
      <c r="W879" s="310"/>
      <c r="X879" s="310"/>
      <c r="Y879" s="310"/>
      <c r="Z879" s="310"/>
    </row>
    <row r="880" ht="15.75" customHeight="1">
      <c r="A880" s="310"/>
      <c r="B880" s="310"/>
      <c r="C880" s="310"/>
      <c r="D880" s="310"/>
      <c r="E880" s="310"/>
      <c r="F880" s="310"/>
      <c r="G880" s="310"/>
      <c r="H880" s="310"/>
      <c r="I880" s="310"/>
      <c r="J880" s="310"/>
      <c r="K880" s="310"/>
      <c r="L880" s="310"/>
      <c r="M880" s="310"/>
      <c r="N880" s="310"/>
      <c r="O880" s="310"/>
      <c r="P880" s="310"/>
      <c r="Q880" s="310"/>
      <c r="R880" s="310"/>
      <c r="S880" s="310"/>
      <c r="T880" s="310"/>
      <c r="U880" s="310"/>
      <c r="V880" s="310"/>
      <c r="W880" s="310"/>
      <c r="X880" s="310"/>
      <c r="Y880" s="310"/>
      <c r="Z880" s="310"/>
    </row>
    <row r="881" ht="15.75" customHeight="1">
      <c r="A881" s="310"/>
      <c r="B881" s="310"/>
      <c r="C881" s="310"/>
      <c r="D881" s="310"/>
      <c r="E881" s="310"/>
      <c r="F881" s="310"/>
      <c r="G881" s="310"/>
      <c r="H881" s="310"/>
      <c r="I881" s="310"/>
      <c r="J881" s="310"/>
      <c r="K881" s="310"/>
      <c r="L881" s="310"/>
      <c r="M881" s="310"/>
      <c r="N881" s="310"/>
      <c r="O881" s="310"/>
      <c r="P881" s="310"/>
      <c r="Q881" s="310"/>
      <c r="R881" s="310"/>
      <c r="S881" s="310"/>
      <c r="T881" s="310"/>
      <c r="U881" s="310"/>
      <c r="V881" s="310"/>
      <c r="W881" s="310"/>
      <c r="X881" s="310"/>
      <c r="Y881" s="310"/>
      <c r="Z881" s="310"/>
    </row>
    <row r="882" ht="15.75" customHeight="1">
      <c r="A882" s="310"/>
      <c r="B882" s="310"/>
      <c r="C882" s="310"/>
      <c r="D882" s="310"/>
      <c r="E882" s="310"/>
      <c r="F882" s="310"/>
      <c r="G882" s="310"/>
      <c r="H882" s="310"/>
      <c r="I882" s="310"/>
      <c r="J882" s="310"/>
      <c r="K882" s="310"/>
      <c r="L882" s="310"/>
      <c r="M882" s="310"/>
      <c r="N882" s="310"/>
      <c r="O882" s="310"/>
      <c r="P882" s="310"/>
      <c r="Q882" s="310"/>
      <c r="R882" s="310"/>
      <c r="S882" s="310"/>
      <c r="T882" s="310"/>
      <c r="U882" s="310"/>
      <c r="V882" s="310"/>
      <c r="W882" s="310"/>
      <c r="X882" s="310"/>
      <c r="Y882" s="310"/>
      <c r="Z882" s="310"/>
    </row>
    <row r="883" ht="15.75" customHeight="1">
      <c r="A883" s="310"/>
      <c r="B883" s="310"/>
      <c r="C883" s="310"/>
      <c r="D883" s="310"/>
      <c r="E883" s="310"/>
      <c r="F883" s="310"/>
      <c r="G883" s="310"/>
      <c r="H883" s="310"/>
      <c r="I883" s="310"/>
      <c r="J883" s="310"/>
      <c r="K883" s="310"/>
      <c r="L883" s="310"/>
      <c r="M883" s="310"/>
      <c r="N883" s="310"/>
      <c r="O883" s="310"/>
      <c r="P883" s="310"/>
      <c r="Q883" s="310"/>
      <c r="R883" s="310"/>
      <c r="S883" s="310"/>
      <c r="T883" s="310"/>
      <c r="U883" s="310"/>
      <c r="V883" s="310"/>
      <c r="W883" s="310"/>
      <c r="X883" s="310"/>
      <c r="Y883" s="310"/>
      <c r="Z883" s="310"/>
    </row>
    <row r="884" ht="15.75" customHeight="1">
      <c r="A884" s="310"/>
      <c r="B884" s="310"/>
      <c r="C884" s="310"/>
      <c r="D884" s="310"/>
      <c r="E884" s="310"/>
      <c r="F884" s="310"/>
      <c r="G884" s="310"/>
      <c r="H884" s="310"/>
      <c r="I884" s="310"/>
      <c r="J884" s="310"/>
      <c r="K884" s="310"/>
      <c r="L884" s="310"/>
      <c r="M884" s="310"/>
      <c r="N884" s="310"/>
      <c r="O884" s="310"/>
      <c r="P884" s="310"/>
      <c r="Q884" s="310"/>
      <c r="R884" s="310"/>
      <c r="S884" s="310"/>
      <c r="T884" s="310"/>
      <c r="U884" s="310"/>
      <c r="V884" s="310"/>
      <c r="W884" s="310"/>
      <c r="X884" s="310"/>
      <c r="Y884" s="310"/>
      <c r="Z884" s="310"/>
    </row>
    <row r="885" ht="15.75" customHeight="1">
      <c r="A885" s="310"/>
      <c r="B885" s="310"/>
      <c r="C885" s="310"/>
      <c r="D885" s="310"/>
      <c r="E885" s="310"/>
      <c r="F885" s="310"/>
      <c r="G885" s="310"/>
      <c r="H885" s="310"/>
      <c r="I885" s="310"/>
      <c r="J885" s="310"/>
      <c r="K885" s="310"/>
      <c r="L885" s="310"/>
      <c r="M885" s="310"/>
      <c r="N885" s="310"/>
      <c r="O885" s="310"/>
      <c r="P885" s="310"/>
      <c r="Q885" s="310"/>
      <c r="R885" s="310"/>
      <c r="S885" s="310"/>
      <c r="T885" s="310"/>
      <c r="U885" s="310"/>
      <c r="V885" s="310"/>
      <c r="W885" s="310"/>
      <c r="X885" s="310"/>
      <c r="Y885" s="310"/>
      <c r="Z885" s="310"/>
    </row>
    <row r="886" ht="15.75" customHeight="1">
      <c r="A886" s="310"/>
      <c r="B886" s="310"/>
      <c r="C886" s="310"/>
      <c r="D886" s="310"/>
      <c r="E886" s="310"/>
      <c r="F886" s="310"/>
      <c r="G886" s="310"/>
      <c r="H886" s="310"/>
      <c r="I886" s="310"/>
      <c r="J886" s="310"/>
      <c r="K886" s="310"/>
      <c r="L886" s="310"/>
      <c r="M886" s="310"/>
      <c r="N886" s="310"/>
      <c r="O886" s="310"/>
      <c r="P886" s="310"/>
      <c r="Q886" s="310"/>
      <c r="R886" s="310"/>
      <c r="S886" s="310"/>
      <c r="T886" s="310"/>
      <c r="U886" s="310"/>
      <c r="V886" s="310"/>
      <c r="W886" s="310"/>
      <c r="X886" s="310"/>
      <c r="Y886" s="310"/>
      <c r="Z886" s="310"/>
    </row>
    <row r="887" ht="15.75" customHeight="1">
      <c r="A887" s="310"/>
      <c r="B887" s="310"/>
      <c r="C887" s="310"/>
      <c r="D887" s="310"/>
      <c r="E887" s="310"/>
      <c r="F887" s="310"/>
      <c r="G887" s="310"/>
      <c r="H887" s="310"/>
      <c r="I887" s="310"/>
      <c r="J887" s="310"/>
      <c r="K887" s="310"/>
      <c r="L887" s="310"/>
      <c r="M887" s="310"/>
      <c r="N887" s="310"/>
      <c r="O887" s="310"/>
      <c r="P887" s="310"/>
      <c r="Q887" s="310"/>
      <c r="R887" s="310"/>
      <c r="S887" s="310"/>
      <c r="T887" s="310"/>
      <c r="U887" s="310"/>
      <c r="V887" s="310"/>
      <c r="W887" s="310"/>
      <c r="X887" s="310"/>
      <c r="Y887" s="310"/>
      <c r="Z887" s="310"/>
    </row>
    <row r="888" ht="15.75" customHeight="1">
      <c r="A888" s="310"/>
      <c r="B888" s="310"/>
      <c r="C888" s="310"/>
      <c r="D888" s="310"/>
      <c r="E888" s="310"/>
      <c r="F888" s="310"/>
      <c r="G888" s="310"/>
      <c r="H888" s="310"/>
      <c r="I888" s="310"/>
      <c r="J888" s="310"/>
      <c r="K888" s="310"/>
      <c r="L888" s="310"/>
      <c r="M888" s="310"/>
      <c r="N888" s="310"/>
      <c r="O888" s="310"/>
      <c r="P888" s="310"/>
      <c r="Q888" s="310"/>
      <c r="R888" s="310"/>
      <c r="S888" s="310"/>
      <c r="T888" s="310"/>
      <c r="U888" s="310"/>
      <c r="V888" s="310"/>
      <c r="W888" s="310"/>
      <c r="X888" s="310"/>
      <c r="Y888" s="310"/>
      <c r="Z888" s="310"/>
    </row>
    <row r="889" ht="15.75" customHeight="1">
      <c r="A889" s="310"/>
      <c r="B889" s="310"/>
      <c r="C889" s="310"/>
      <c r="D889" s="310"/>
      <c r="E889" s="310"/>
      <c r="F889" s="310"/>
      <c r="G889" s="310"/>
      <c r="H889" s="310"/>
      <c r="I889" s="310"/>
      <c r="J889" s="310"/>
      <c r="K889" s="310"/>
      <c r="L889" s="310"/>
      <c r="M889" s="310"/>
      <c r="N889" s="310"/>
      <c r="O889" s="310"/>
      <c r="P889" s="310"/>
      <c r="Q889" s="310"/>
      <c r="R889" s="310"/>
      <c r="S889" s="310"/>
      <c r="T889" s="310"/>
      <c r="U889" s="310"/>
      <c r="V889" s="310"/>
      <c r="W889" s="310"/>
      <c r="X889" s="310"/>
      <c r="Y889" s="310"/>
      <c r="Z889" s="310"/>
    </row>
    <row r="890" ht="15.75" customHeight="1">
      <c r="A890" s="310"/>
      <c r="B890" s="310"/>
      <c r="C890" s="310"/>
      <c r="D890" s="310"/>
      <c r="E890" s="310"/>
      <c r="F890" s="310"/>
      <c r="G890" s="310"/>
      <c r="H890" s="310"/>
      <c r="I890" s="310"/>
      <c r="J890" s="310"/>
      <c r="K890" s="310"/>
      <c r="L890" s="310"/>
      <c r="M890" s="310"/>
      <c r="N890" s="310"/>
      <c r="O890" s="310"/>
      <c r="P890" s="310"/>
      <c r="Q890" s="310"/>
      <c r="R890" s="310"/>
      <c r="S890" s="310"/>
      <c r="T890" s="310"/>
      <c r="U890" s="310"/>
      <c r="V890" s="310"/>
      <c r="W890" s="310"/>
      <c r="X890" s="310"/>
      <c r="Y890" s="310"/>
      <c r="Z890" s="310"/>
    </row>
    <row r="891" ht="15.75" customHeight="1">
      <c r="A891" s="310"/>
      <c r="B891" s="310"/>
      <c r="C891" s="310"/>
      <c r="D891" s="310"/>
      <c r="E891" s="310"/>
      <c r="F891" s="310"/>
      <c r="G891" s="310"/>
      <c r="H891" s="310"/>
      <c r="I891" s="310"/>
      <c r="J891" s="310"/>
      <c r="K891" s="310"/>
      <c r="L891" s="310"/>
      <c r="M891" s="310"/>
      <c r="N891" s="310"/>
      <c r="O891" s="310"/>
      <c r="P891" s="310"/>
      <c r="Q891" s="310"/>
      <c r="R891" s="310"/>
      <c r="S891" s="310"/>
      <c r="T891" s="310"/>
      <c r="U891" s="310"/>
      <c r="V891" s="310"/>
      <c r="W891" s="310"/>
      <c r="X891" s="310"/>
      <c r="Y891" s="310"/>
      <c r="Z891" s="310"/>
    </row>
    <row r="892" ht="15.75" customHeight="1">
      <c r="A892" s="310"/>
      <c r="B892" s="310"/>
      <c r="C892" s="310"/>
      <c r="D892" s="310"/>
      <c r="E892" s="310"/>
      <c r="F892" s="310"/>
      <c r="G892" s="310"/>
      <c r="H892" s="310"/>
      <c r="I892" s="310"/>
      <c r="J892" s="310"/>
      <c r="K892" s="310"/>
      <c r="L892" s="310"/>
      <c r="M892" s="310"/>
      <c r="N892" s="310"/>
      <c r="O892" s="310"/>
      <c r="P892" s="310"/>
      <c r="Q892" s="310"/>
      <c r="R892" s="310"/>
      <c r="S892" s="310"/>
      <c r="T892" s="310"/>
      <c r="U892" s="310"/>
      <c r="V892" s="310"/>
      <c r="W892" s="310"/>
      <c r="X892" s="310"/>
      <c r="Y892" s="310"/>
      <c r="Z892" s="310"/>
    </row>
    <row r="893" ht="15.75" customHeight="1">
      <c r="A893" s="310"/>
      <c r="B893" s="310"/>
      <c r="C893" s="310"/>
      <c r="D893" s="310"/>
      <c r="E893" s="310"/>
      <c r="F893" s="310"/>
      <c r="G893" s="310"/>
      <c r="H893" s="310"/>
      <c r="I893" s="310"/>
      <c r="J893" s="310"/>
      <c r="K893" s="310"/>
      <c r="L893" s="310"/>
      <c r="M893" s="310"/>
      <c r="N893" s="310"/>
      <c r="O893" s="310"/>
      <c r="P893" s="310"/>
      <c r="Q893" s="310"/>
      <c r="R893" s="310"/>
      <c r="S893" s="310"/>
      <c r="T893" s="310"/>
      <c r="U893" s="310"/>
      <c r="V893" s="310"/>
      <c r="W893" s="310"/>
      <c r="X893" s="310"/>
      <c r="Y893" s="310"/>
      <c r="Z893" s="310"/>
    </row>
    <row r="894" ht="15.75" customHeight="1">
      <c r="A894" s="310"/>
      <c r="B894" s="310"/>
      <c r="C894" s="310"/>
      <c r="D894" s="310"/>
      <c r="E894" s="310"/>
      <c r="F894" s="310"/>
      <c r="G894" s="310"/>
      <c r="H894" s="310"/>
      <c r="I894" s="310"/>
      <c r="J894" s="310"/>
      <c r="K894" s="310"/>
      <c r="L894" s="310"/>
      <c r="M894" s="310"/>
      <c r="N894" s="310"/>
      <c r="O894" s="310"/>
      <c r="P894" s="310"/>
      <c r="Q894" s="310"/>
      <c r="R894" s="310"/>
      <c r="S894" s="310"/>
      <c r="T894" s="310"/>
      <c r="U894" s="310"/>
      <c r="V894" s="310"/>
      <c r="W894" s="310"/>
      <c r="X894" s="310"/>
      <c r="Y894" s="310"/>
      <c r="Z894" s="310"/>
    </row>
    <row r="895" ht="15.75" customHeight="1">
      <c r="A895" s="310"/>
      <c r="B895" s="310"/>
      <c r="C895" s="310"/>
      <c r="D895" s="310"/>
      <c r="E895" s="310"/>
      <c r="F895" s="310"/>
      <c r="G895" s="310"/>
      <c r="H895" s="310"/>
      <c r="I895" s="310"/>
      <c r="J895" s="310"/>
      <c r="K895" s="310"/>
      <c r="L895" s="310"/>
      <c r="M895" s="310"/>
      <c r="N895" s="310"/>
      <c r="O895" s="310"/>
      <c r="P895" s="310"/>
      <c r="Q895" s="310"/>
      <c r="R895" s="310"/>
      <c r="S895" s="310"/>
      <c r="T895" s="310"/>
      <c r="U895" s="310"/>
      <c r="V895" s="310"/>
      <c r="W895" s="310"/>
      <c r="X895" s="310"/>
      <c r="Y895" s="310"/>
      <c r="Z895" s="310"/>
    </row>
    <row r="896" ht="15.75" customHeight="1">
      <c r="A896" s="310"/>
      <c r="B896" s="310"/>
      <c r="C896" s="310"/>
      <c r="D896" s="310"/>
      <c r="E896" s="310"/>
      <c r="F896" s="310"/>
      <c r="G896" s="310"/>
      <c r="H896" s="310"/>
      <c r="I896" s="310"/>
      <c r="J896" s="310"/>
      <c r="K896" s="310"/>
      <c r="L896" s="310"/>
      <c r="M896" s="310"/>
      <c r="N896" s="310"/>
      <c r="O896" s="310"/>
      <c r="P896" s="310"/>
      <c r="Q896" s="310"/>
      <c r="R896" s="310"/>
      <c r="S896" s="310"/>
      <c r="T896" s="310"/>
      <c r="U896" s="310"/>
      <c r="V896" s="310"/>
      <c r="W896" s="310"/>
      <c r="X896" s="310"/>
      <c r="Y896" s="310"/>
      <c r="Z896" s="310"/>
    </row>
    <row r="897" ht="15.75" customHeight="1">
      <c r="A897" s="310"/>
      <c r="B897" s="310"/>
      <c r="C897" s="310"/>
      <c r="D897" s="310"/>
      <c r="E897" s="310"/>
      <c r="F897" s="310"/>
      <c r="G897" s="310"/>
      <c r="H897" s="310"/>
      <c r="I897" s="310"/>
      <c r="J897" s="310"/>
      <c r="K897" s="310"/>
      <c r="L897" s="310"/>
      <c r="M897" s="310"/>
      <c r="N897" s="310"/>
      <c r="O897" s="310"/>
      <c r="P897" s="310"/>
      <c r="Q897" s="310"/>
      <c r="R897" s="310"/>
      <c r="S897" s="310"/>
      <c r="T897" s="310"/>
      <c r="U897" s="310"/>
      <c r="V897" s="310"/>
      <c r="W897" s="310"/>
      <c r="X897" s="310"/>
      <c r="Y897" s="310"/>
      <c r="Z897" s="310"/>
    </row>
    <row r="898" ht="15.75" customHeight="1">
      <c r="A898" s="310"/>
      <c r="B898" s="310"/>
      <c r="C898" s="310"/>
      <c r="D898" s="310"/>
      <c r="E898" s="310"/>
      <c r="F898" s="310"/>
      <c r="G898" s="310"/>
      <c r="H898" s="310"/>
      <c r="I898" s="310"/>
      <c r="J898" s="310"/>
      <c r="K898" s="310"/>
      <c r="L898" s="310"/>
      <c r="M898" s="310"/>
      <c r="N898" s="310"/>
      <c r="O898" s="310"/>
      <c r="P898" s="310"/>
      <c r="Q898" s="310"/>
      <c r="R898" s="310"/>
      <c r="S898" s="310"/>
      <c r="T898" s="310"/>
      <c r="U898" s="310"/>
      <c r="V898" s="310"/>
      <c r="W898" s="310"/>
      <c r="X898" s="310"/>
      <c r="Y898" s="310"/>
      <c r="Z898" s="310"/>
    </row>
    <row r="899" ht="15.75" customHeight="1">
      <c r="A899" s="310"/>
      <c r="B899" s="310"/>
      <c r="C899" s="310"/>
      <c r="D899" s="310"/>
      <c r="E899" s="310"/>
      <c r="F899" s="310"/>
      <c r="G899" s="310"/>
      <c r="H899" s="310"/>
      <c r="I899" s="310"/>
      <c r="J899" s="310"/>
      <c r="K899" s="310"/>
      <c r="L899" s="310"/>
      <c r="M899" s="310"/>
      <c r="N899" s="310"/>
      <c r="O899" s="310"/>
      <c r="P899" s="310"/>
      <c r="Q899" s="310"/>
      <c r="R899" s="310"/>
      <c r="S899" s="310"/>
      <c r="T899" s="310"/>
      <c r="U899" s="310"/>
      <c r="V899" s="310"/>
      <c r="W899" s="310"/>
      <c r="X899" s="310"/>
      <c r="Y899" s="310"/>
      <c r="Z899" s="310"/>
    </row>
    <row r="900" ht="15.75" customHeight="1">
      <c r="A900" s="310"/>
      <c r="B900" s="310"/>
      <c r="C900" s="310"/>
      <c r="D900" s="310"/>
      <c r="E900" s="310"/>
      <c r="F900" s="310"/>
      <c r="G900" s="310"/>
      <c r="H900" s="310"/>
      <c r="I900" s="310"/>
      <c r="J900" s="310"/>
      <c r="K900" s="310"/>
      <c r="L900" s="310"/>
      <c r="M900" s="310"/>
      <c r="N900" s="310"/>
      <c r="O900" s="310"/>
      <c r="P900" s="310"/>
      <c r="Q900" s="310"/>
      <c r="R900" s="310"/>
      <c r="S900" s="310"/>
      <c r="T900" s="310"/>
      <c r="U900" s="310"/>
      <c r="V900" s="310"/>
      <c r="W900" s="310"/>
      <c r="X900" s="310"/>
      <c r="Y900" s="310"/>
      <c r="Z900" s="310"/>
    </row>
    <row r="901" ht="15.75" customHeight="1">
      <c r="A901" s="310"/>
      <c r="B901" s="310"/>
      <c r="C901" s="310"/>
      <c r="D901" s="310"/>
      <c r="E901" s="310"/>
      <c r="F901" s="310"/>
      <c r="G901" s="310"/>
      <c r="H901" s="310"/>
      <c r="I901" s="310"/>
      <c r="J901" s="310"/>
      <c r="K901" s="310"/>
      <c r="L901" s="310"/>
      <c r="M901" s="310"/>
      <c r="N901" s="310"/>
      <c r="O901" s="310"/>
      <c r="P901" s="310"/>
      <c r="Q901" s="310"/>
      <c r="R901" s="310"/>
      <c r="S901" s="310"/>
      <c r="T901" s="310"/>
      <c r="U901" s="310"/>
      <c r="V901" s="310"/>
      <c r="W901" s="310"/>
      <c r="X901" s="310"/>
      <c r="Y901" s="310"/>
      <c r="Z901" s="310"/>
    </row>
    <row r="902" ht="15.75" customHeight="1">
      <c r="A902" s="310"/>
      <c r="B902" s="310"/>
      <c r="C902" s="310"/>
      <c r="D902" s="310"/>
      <c r="E902" s="310"/>
      <c r="F902" s="310"/>
      <c r="G902" s="310"/>
      <c r="H902" s="310"/>
      <c r="I902" s="310"/>
      <c r="J902" s="310"/>
      <c r="K902" s="310"/>
      <c r="L902" s="310"/>
      <c r="M902" s="310"/>
      <c r="N902" s="310"/>
      <c r="O902" s="310"/>
      <c r="P902" s="310"/>
      <c r="Q902" s="310"/>
      <c r="R902" s="310"/>
      <c r="S902" s="310"/>
      <c r="T902" s="310"/>
      <c r="U902" s="310"/>
      <c r="V902" s="310"/>
      <c r="W902" s="310"/>
      <c r="X902" s="310"/>
      <c r="Y902" s="310"/>
      <c r="Z902" s="310"/>
    </row>
    <row r="903" ht="15.75" customHeight="1">
      <c r="A903" s="310"/>
      <c r="B903" s="310"/>
      <c r="C903" s="310"/>
      <c r="D903" s="310"/>
      <c r="E903" s="310"/>
      <c r="F903" s="310"/>
      <c r="G903" s="310"/>
      <c r="H903" s="310"/>
      <c r="I903" s="310"/>
      <c r="J903" s="310"/>
      <c r="K903" s="310"/>
      <c r="L903" s="310"/>
      <c r="M903" s="310"/>
      <c r="N903" s="310"/>
      <c r="O903" s="310"/>
      <c r="P903" s="310"/>
      <c r="Q903" s="310"/>
      <c r="R903" s="310"/>
      <c r="S903" s="310"/>
      <c r="T903" s="310"/>
      <c r="U903" s="310"/>
      <c r="V903" s="310"/>
      <c r="W903" s="310"/>
      <c r="X903" s="310"/>
      <c r="Y903" s="310"/>
      <c r="Z903" s="310"/>
    </row>
    <row r="904" ht="15.75" customHeight="1">
      <c r="A904" s="310"/>
      <c r="B904" s="310"/>
      <c r="C904" s="310"/>
      <c r="D904" s="310"/>
      <c r="E904" s="310"/>
      <c r="F904" s="310"/>
      <c r="G904" s="310"/>
      <c r="H904" s="310"/>
      <c r="I904" s="310"/>
      <c r="J904" s="310"/>
      <c r="K904" s="310"/>
      <c r="L904" s="310"/>
      <c r="M904" s="310"/>
      <c r="N904" s="310"/>
      <c r="O904" s="310"/>
      <c r="P904" s="310"/>
      <c r="Q904" s="310"/>
      <c r="R904" s="310"/>
      <c r="S904" s="310"/>
      <c r="T904" s="310"/>
      <c r="U904" s="310"/>
      <c r="V904" s="310"/>
      <c r="W904" s="310"/>
      <c r="X904" s="310"/>
      <c r="Y904" s="310"/>
      <c r="Z904" s="310"/>
    </row>
    <row r="905" ht="15.75" customHeight="1">
      <c r="A905" s="310"/>
      <c r="B905" s="310"/>
      <c r="C905" s="310"/>
      <c r="D905" s="310"/>
      <c r="E905" s="310"/>
      <c r="F905" s="310"/>
      <c r="G905" s="310"/>
      <c r="H905" s="310"/>
      <c r="I905" s="310"/>
      <c r="J905" s="310"/>
      <c r="K905" s="310"/>
      <c r="L905" s="310"/>
      <c r="M905" s="310"/>
      <c r="N905" s="310"/>
      <c r="O905" s="310"/>
      <c r="P905" s="310"/>
      <c r="Q905" s="310"/>
      <c r="R905" s="310"/>
      <c r="S905" s="310"/>
      <c r="T905" s="310"/>
      <c r="U905" s="310"/>
      <c r="V905" s="310"/>
      <c r="W905" s="310"/>
      <c r="X905" s="310"/>
      <c r="Y905" s="310"/>
      <c r="Z905" s="310"/>
    </row>
    <row r="906" ht="15.75" customHeight="1">
      <c r="A906" s="310"/>
      <c r="B906" s="310"/>
      <c r="C906" s="310"/>
      <c r="D906" s="310"/>
      <c r="E906" s="310"/>
      <c r="F906" s="310"/>
      <c r="G906" s="310"/>
      <c r="H906" s="310"/>
      <c r="I906" s="310"/>
      <c r="J906" s="310"/>
      <c r="K906" s="310"/>
      <c r="L906" s="310"/>
      <c r="M906" s="310"/>
      <c r="N906" s="310"/>
      <c r="O906" s="310"/>
      <c r="P906" s="310"/>
      <c r="Q906" s="310"/>
      <c r="R906" s="310"/>
      <c r="S906" s="310"/>
      <c r="T906" s="310"/>
      <c r="U906" s="310"/>
      <c r="V906" s="310"/>
      <c r="W906" s="310"/>
      <c r="X906" s="310"/>
      <c r="Y906" s="310"/>
      <c r="Z906" s="310"/>
    </row>
    <row r="907" ht="15.75" customHeight="1">
      <c r="A907" s="310"/>
      <c r="B907" s="310"/>
      <c r="C907" s="310"/>
      <c r="D907" s="310"/>
      <c r="E907" s="310"/>
      <c r="F907" s="310"/>
      <c r="G907" s="310"/>
      <c r="H907" s="310"/>
      <c r="I907" s="310"/>
      <c r="J907" s="310"/>
      <c r="K907" s="310"/>
      <c r="L907" s="310"/>
      <c r="M907" s="310"/>
      <c r="N907" s="310"/>
      <c r="O907" s="310"/>
      <c r="P907" s="310"/>
      <c r="Q907" s="310"/>
      <c r="R907" s="310"/>
      <c r="S907" s="310"/>
      <c r="T907" s="310"/>
      <c r="U907" s="310"/>
      <c r="V907" s="310"/>
      <c r="W907" s="310"/>
      <c r="X907" s="310"/>
      <c r="Y907" s="310"/>
      <c r="Z907" s="310"/>
    </row>
    <row r="908" ht="15.75" customHeight="1">
      <c r="A908" s="310"/>
      <c r="B908" s="310"/>
      <c r="C908" s="310"/>
      <c r="D908" s="310"/>
      <c r="E908" s="310"/>
      <c r="F908" s="310"/>
      <c r="G908" s="310"/>
      <c r="H908" s="310"/>
      <c r="I908" s="310"/>
      <c r="J908" s="310"/>
      <c r="K908" s="310"/>
      <c r="L908" s="310"/>
      <c r="M908" s="310"/>
      <c r="N908" s="310"/>
      <c r="O908" s="310"/>
      <c r="P908" s="310"/>
      <c r="Q908" s="310"/>
      <c r="R908" s="310"/>
      <c r="S908" s="310"/>
      <c r="T908" s="310"/>
      <c r="U908" s="310"/>
      <c r="V908" s="310"/>
      <c r="W908" s="310"/>
      <c r="X908" s="310"/>
      <c r="Y908" s="310"/>
      <c r="Z908" s="310"/>
    </row>
    <row r="909" ht="15.75" customHeight="1">
      <c r="A909" s="310"/>
      <c r="B909" s="310"/>
      <c r="C909" s="310"/>
      <c r="D909" s="310"/>
      <c r="E909" s="310"/>
      <c r="F909" s="310"/>
      <c r="G909" s="310"/>
      <c r="H909" s="310"/>
      <c r="I909" s="310"/>
      <c r="J909" s="310"/>
      <c r="K909" s="310"/>
      <c r="L909" s="310"/>
      <c r="M909" s="310"/>
      <c r="N909" s="310"/>
      <c r="O909" s="310"/>
      <c r="P909" s="310"/>
      <c r="Q909" s="310"/>
      <c r="R909" s="310"/>
      <c r="S909" s="310"/>
      <c r="T909" s="310"/>
      <c r="U909" s="310"/>
      <c r="V909" s="310"/>
      <c r="W909" s="310"/>
      <c r="X909" s="310"/>
      <c r="Y909" s="310"/>
      <c r="Z909" s="310"/>
    </row>
    <row r="910" ht="15.75" customHeight="1">
      <c r="A910" s="310"/>
      <c r="B910" s="310"/>
      <c r="C910" s="310"/>
      <c r="D910" s="310"/>
      <c r="E910" s="310"/>
      <c r="F910" s="310"/>
      <c r="G910" s="310"/>
      <c r="H910" s="310"/>
      <c r="I910" s="310"/>
      <c r="J910" s="310"/>
      <c r="K910" s="310"/>
      <c r="L910" s="310"/>
      <c r="M910" s="310"/>
      <c r="N910" s="310"/>
      <c r="O910" s="310"/>
      <c r="P910" s="310"/>
      <c r="Q910" s="310"/>
      <c r="R910" s="310"/>
      <c r="S910" s="310"/>
      <c r="T910" s="310"/>
      <c r="U910" s="310"/>
      <c r="V910" s="310"/>
      <c r="W910" s="310"/>
      <c r="X910" s="310"/>
      <c r="Y910" s="310"/>
      <c r="Z910" s="310"/>
    </row>
    <row r="911" ht="15.75" customHeight="1">
      <c r="A911" s="310"/>
      <c r="B911" s="310"/>
      <c r="C911" s="310"/>
      <c r="D911" s="310"/>
      <c r="E911" s="310"/>
      <c r="F911" s="310"/>
      <c r="G911" s="310"/>
      <c r="H911" s="310"/>
      <c r="I911" s="310"/>
      <c r="J911" s="310"/>
      <c r="K911" s="310"/>
      <c r="L911" s="310"/>
      <c r="M911" s="310"/>
      <c r="N911" s="310"/>
      <c r="O911" s="310"/>
      <c r="P911" s="310"/>
      <c r="Q911" s="310"/>
      <c r="R911" s="310"/>
      <c r="S911" s="310"/>
      <c r="T911" s="310"/>
      <c r="U911" s="310"/>
      <c r="V911" s="310"/>
      <c r="W911" s="310"/>
      <c r="X911" s="310"/>
      <c r="Y911" s="310"/>
      <c r="Z911" s="310"/>
    </row>
    <row r="912" ht="15.75" customHeight="1">
      <c r="A912" s="310"/>
      <c r="B912" s="310"/>
      <c r="C912" s="310"/>
      <c r="D912" s="310"/>
      <c r="E912" s="310"/>
      <c r="F912" s="310"/>
      <c r="G912" s="310"/>
      <c r="H912" s="310"/>
      <c r="I912" s="310"/>
      <c r="J912" s="310"/>
      <c r="K912" s="310"/>
      <c r="L912" s="310"/>
      <c r="M912" s="310"/>
      <c r="N912" s="310"/>
      <c r="O912" s="310"/>
      <c r="P912" s="310"/>
      <c r="Q912" s="310"/>
      <c r="R912" s="310"/>
      <c r="S912" s="310"/>
      <c r="T912" s="310"/>
      <c r="U912" s="310"/>
      <c r="V912" s="310"/>
      <c r="W912" s="310"/>
      <c r="X912" s="310"/>
      <c r="Y912" s="310"/>
      <c r="Z912" s="310"/>
    </row>
    <row r="913" ht="15.75" customHeight="1">
      <c r="A913" s="310"/>
      <c r="B913" s="310"/>
      <c r="C913" s="310"/>
      <c r="D913" s="310"/>
      <c r="E913" s="310"/>
      <c r="F913" s="310"/>
      <c r="G913" s="310"/>
      <c r="H913" s="310"/>
      <c r="I913" s="310"/>
      <c r="J913" s="310"/>
      <c r="K913" s="310"/>
      <c r="L913" s="310"/>
      <c r="M913" s="310"/>
      <c r="N913" s="310"/>
      <c r="O913" s="310"/>
      <c r="P913" s="310"/>
      <c r="Q913" s="310"/>
      <c r="R913" s="310"/>
      <c r="S913" s="310"/>
      <c r="T913" s="310"/>
      <c r="U913" s="310"/>
      <c r="V913" s="310"/>
      <c r="W913" s="310"/>
      <c r="X913" s="310"/>
      <c r="Y913" s="310"/>
      <c r="Z913" s="310"/>
    </row>
    <row r="914" ht="15.75" customHeight="1">
      <c r="A914" s="310"/>
      <c r="B914" s="310"/>
      <c r="C914" s="310"/>
      <c r="D914" s="310"/>
      <c r="E914" s="310"/>
      <c r="F914" s="310"/>
      <c r="G914" s="310"/>
      <c r="H914" s="310"/>
      <c r="I914" s="310"/>
      <c r="J914" s="310"/>
      <c r="K914" s="310"/>
      <c r="L914" s="310"/>
      <c r="M914" s="310"/>
      <c r="N914" s="310"/>
      <c r="O914" s="310"/>
      <c r="P914" s="310"/>
      <c r="Q914" s="310"/>
      <c r="R914" s="310"/>
      <c r="S914" s="310"/>
      <c r="T914" s="310"/>
      <c r="U914" s="310"/>
      <c r="V914" s="310"/>
      <c r="W914" s="310"/>
      <c r="X914" s="310"/>
      <c r="Y914" s="310"/>
      <c r="Z914" s="310"/>
    </row>
    <row r="915" ht="15.75" customHeight="1">
      <c r="A915" s="310"/>
      <c r="B915" s="310"/>
      <c r="C915" s="310"/>
      <c r="D915" s="310"/>
      <c r="E915" s="310"/>
      <c r="F915" s="310"/>
      <c r="G915" s="310"/>
      <c r="H915" s="310"/>
      <c r="I915" s="310"/>
      <c r="J915" s="310"/>
      <c r="K915" s="310"/>
      <c r="L915" s="310"/>
      <c r="M915" s="310"/>
      <c r="N915" s="310"/>
      <c r="O915" s="310"/>
      <c r="P915" s="310"/>
      <c r="Q915" s="310"/>
      <c r="R915" s="310"/>
      <c r="S915" s="310"/>
      <c r="T915" s="310"/>
      <c r="U915" s="310"/>
      <c r="V915" s="310"/>
      <c r="W915" s="310"/>
      <c r="X915" s="310"/>
      <c r="Y915" s="310"/>
      <c r="Z915" s="310"/>
    </row>
    <row r="916" ht="15.75" customHeight="1">
      <c r="A916" s="310"/>
      <c r="B916" s="310"/>
      <c r="C916" s="310"/>
      <c r="D916" s="310"/>
      <c r="E916" s="310"/>
      <c r="F916" s="310"/>
      <c r="G916" s="310"/>
      <c r="H916" s="310"/>
      <c r="I916" s="310"/>
      <c r="J916" s="310"/>
      <c r="K916" s="310"/>
      <c r="L916" s="310"/>
      <c r="M916" s="310"/>
      <c r="N916" s="310"/>
      <c r="O916" s="310"/>
      <c r="P916" s="310"/>
      <c r="Q916" s="310"/>
      <c r="R916" s="310"/>
      <c r="S916" s="310"/>
      <c r="T916" s="310"/>
      <c r="U916" s="310"/>
      <c r="V916" s="310"/>
      <c r="W916" s="310"/>
      <c r="X916" s="310"/>
      <c r="Y916" s="310"/>
      <c r="Z916" s="310"/>
    </row>
    <row r="917" ht="15.75" customHeight="1">
      <c r="A917" s="310"/>
      <c r="B917" s="310"/>
      <c r="C917" s="310"/>
      <c r="D917" s="310"/>
      <c r="E917" s="310"/>
      <c r="F917" s="310"/>
      <c r="G917" s="310"/>
      <c r="H917" s="310"/>
      <c r="I917" s="310"/>
      <c r="J917" s="310"/>
      <c r="K917" s="310"/>
      <c r="L917" s="310"/>
      <c r="M917" s="310"/>
      <c r="N917" s="310"/>
      <c r="O917" s="310"/>
      <c r="P917" s="310"/>
      <c r="Q917" s="310"/>
      <c r="R917" s="310"/>
      <c r="S917" s="310"/>
      <c r="T917" s="310"/>
      <c r="U917" s="310"/>
      <c r="V917" s="310"/>
      <c r="W917" s="310"/>
      <c r="X917" s="310"/>
      <c r="Y917" s="310"/>
      <c r="Z917" s="310"/>
    </row>
    <row r="918" ht="15.75" customHeight="1">
      <c r="A918" s="310"/>
      <c r="B918" s="310"/>
      <c r="C918" s="310"/>
      <c r="D918" s="310"/>
      <c r="E918" s="310"/>
      <c r="F918" s="310"/>
      <c r="G918" s="310"/>
      <c r="H918" s="310"/>
      <c r="I918" s="310"/>
      <c r="J918" s="310"/>
      <c r="K918" s="310"/>
      <c r="L918" s="310"/>
      <c r="M918" s="310"/>
      <c r="N918" s="310"/>
      <c r="O918" s="310"/>
      <c r="P918" s="310"/>
      <c r="Q918" s="310"/>
      <c r="R918" s="310"/>
      <c r="S918" s="310"/>
      <c r="T918" s="310"/>
      <c r="U918" s="310"/>
      <c r="V918" s="310"/>
      <c r="W918" s="310"/>
      <c r="X918" s="310"/>
      <c r="Y918" s="310"/>
      <c r="Z918" s="310"/>
    </row>
    <row r="919" ht="15.75" customHeight="1">
      <c r="A919" s="310"/>
      <c r="B919" s="310"/>
      <c r="C919" s="310"/>
      <c r="D919" s="310"/>
      <c r="E919" s="310"/>
      <c r="F919" s="310"/>
      <c r="G919" s="310"/>
      <c r="H919" s="310"/>
      <c r="I919" s="310"/>
      <c r="J919" s="310"/>
      <c r="K919" s="310"/>
      <c r="L919" s="310"/>
      <c r="M919" s="310"/>
      <c r="N919" s="310"/>
      <c r="O919" s="310"/>
      <c r="P919" s="310"/>
      <c r="Q919" s="310"/>
      <c r="R919" s="310"/>
      <c r="S919" s="310"/>
      <c r="T919" s="310"/>
      <c r="U919" s="310"/>
      <c r="V919" s="310"/>
      <c r="W919" s="310"/>
      <c r="X919" s="310"/>
      <c r="Y919" s="310"/>
      <c r="Z919" s="310"/>
    </row>
    <row r="920" ht="15.75" customHeight="1">
      <c r="A920" s="310"/>
      <c r="B920" s="310"/>
      <c r="C920" s="310"/>
      <c r="D920" s="310"/>
      <c r="E920" s="310"/>
      <c r="F920" s="310"/>
      <c r="G920" s="310"/>
      <c r="H920" s="310"/>
      <c r="I920" s="310"/>
      <c r="J920" s="310"/>
      <c r="K920" s="310"/>
      <c r="L920" s="310"/>
      <c r="M920" s="310"/>
      <c r="N920" s="310"/>
      <c r="O920" s="310"/>
      <c r="P920" s="310"/>
      <c r="Q920" s="310"/>
      <c r="R920" s="310"/>
      <c r="S920" s="310"/>
      <c r="T920" s="310"/>
      <c r="U920" s="310"/>
      <c r="V920" s="310"/>
      <c r="W920" s="310"/>
      <c r="X920" s="310"/>
      <c r="Y920" s="310"/>
      <c r="Z920" s="310"/>
    </row>
    <row r="921" ht="15.75" customHeight="1">
      <c r="A921" s="310"/>
      <c r="B921" s="310"/>
      <c r="C921" s="310"/>
      <c r="D921" s="310"/>
      <c r="E921" s="310"/>
      <c r="F921" s="310"/>
      <c r="G921" s="310"/>
      <c r="H921" s="310"/>
      <c r="I921" s="310"/>
      <c r="J921" s="310"/>
      <c r="K921" s="310"/>
      <c r="L921" s="310"/>
      <c r="M921" s="310"/>
      <c r="N921" s="310"/>
      <c r="O921" s="310"/>
      <c r="P921" s="310"/>
      <c r="Q921" s="310"/>
      <c r="R921" s="310"/>
      <c r="S921" s="310"/>
      <c r="T921" s="310"/>
      <c r="U921" s="310"/>
      <c r="V921" s="310"/>
      <c r="W921" s="310"/>
      <c r="X921" s="310"/>
      <c r="Y921" s="310"/>
      <c r="Z921" s="310"/>
    </row>
    <row r="922" ht="15.75" customHeight="1">
      <c r="A922" s="310"/>
      <c r="B922" s="310"/>
      <c r="C922" s="310"/>
      <c r="D922" s="310"/>
      <c r="E922" s="310"/>
      <c r="F922" s="310"/>
      <c r="G922" s="310"/>
      <c r="H922" s="310"/>
      <c r="I922" s="310"/>
      <c r="J922" s="310"/>
      <c r="K922" s="310"/>
      <c r="L922" s="310"/>
      <c r="M922" s="310"/>
      <c r="N922" s="310"/>
      <c r="O922" s="310"/>
      <c r="P922" s="310"/>
      <c r="Q922" s="310"/>
      <c r="R922" s="310"/>
      <c r="S922" s="310"/>
      <c r="T922" s="310"/>
      <c r="U922" s="310"/>
      <c r="V922" s="310"/>
      <c r="W922" s="310"/>
      <c r="X922" s="310"/>
      <c r="Y922" s="310"/>
      <c r="Z922" s="310"/>
    </row>
    <row r="923" ht="15.75" customHeight="1">
      <c r="A923" s="310"/>
      <c r="B923" s="310"/>
      <c r="C923" s="310"/>
      <c r="D923" s="310"/>
      <c r="E923" s="310"/>
      <c r="F923" s="310"/>
      <c r="G923" s="310"/>
      <c r="H923" s="310"/>
      <c r="I923" s="310"/>
      <c r="J923" s="310"/>
      <c r="K923" s="310"/>
      <c r="L923" s="310"/>
      <c r="M923" s="310"/>
      <c r="N923" s="310"/>
      <c r="O923" s="310"/>
      <c r="P923" s="310"/>
      <c r="Q923" s="310"/>
      <c r="R923" s="310"/>
      <c r="S923" s="310"/>
      <c r="T923" s="310"/>
      <c r="U923" s="310"/>
      <c r="V923" s="310"/>
      <c r="W923" s="310"/>
      <c r="X923" s="310"/>
      <c r="Y923" s="310"/>
      <c r="Z923" s="310"/>
    </row>
    <row r="924" ht="15.75" customHeight="1">
      <c r="A924" s="310"/>
      <c r="B924" s="310"/>
      <c r="C924" s="310"/>
      <c r="D924" s="310"/>
      <c r="E924" s="310"/>
      <c r="F924" s="310"/>
      <c r="G924" s="310"/>
      <c r="H924" s="310"/>
      <c r="I924" s="310"/>
      <c r="J924" s="310"/>
      <c r="K924" s="310"/>
      <c r="L924" s="310"/>
      <c r="M924" s="310"/>
      <c r="N924" s="310"/>
      <c r="O924" s="310"/>
      <c r="P924" s="310"/>
      <c r="Q924" s="310"/>
      <c r="R924" s="310"/>
      <c r="S924" s="310"/>
      <c r="T924" s="310"/>
      <c r="U924" s="310"/>
      <c r="V924" s="310"/>
      <c r="W924" s="310"/>
      <c r="X924" s="310"/>
      <c r="Y924" s="310"/>
      <c r="Z924" s="310"/>
    </row>
    <row r="925" ht="15.75" customHeight="1">
      <c r="A925" s="310"/>
      <c r="B925" s="310"/>
      <c r="C925" s="310"/>
      <c r="D925" s="310"/>
      <c r="E925" s="310"/>
      <c r="F925" s="310"/>
      <c r="G925" s="310"/>
      <c r="H925" s="310"/>
      <c r="I925" s="310"/>
      <c r="J925" s="310"/>
      <c r="K925" s="310"/>
      <c r="L925" s="310"/>
      <c r="M925" s="310"/>
      <c r="N925" s="310"/>
      <c r="O925" s="310"/>
      <c r="P925" s="310"/>
      <c r="Q925" s="310"/>
      <c r="R925" s="310"/>
      <c r="S925" s="310"/>
      <c r="T925" s="310"/>
      <c r="U925" s="310"/>
      <c r="V925" s="310"/>
      <c r="W925" s="310"/>
      <c r="X925" s="310"/>
      <c r="Y925" s="310"/>
      <c r="Z925" s="310"/>
    </row>
    <row r="926" ht="15.75" customHeight="1">
      <c r="A926" s="310"/>
      <c r="B926" s="310"/>
      <c r="C926" s="310"/>
      <c r="D926" s="310"/>
      <c r="E926" s="310"/>
      <c r="F926" s="310"/>
      <c r="G926" s="310"/>
      <c r="H926" s="310"/>
      <c r="I926" s="310"/>
      <c r="J926" s="310"/>
      <c r="K926" s="310"/>
      <c r="L926" s="310"/>
      <c r="M926" s="310"/>
      <c r="N926" s="310"/>
      <c r="O926" s="310"/>
      <c r="P926" s="310"/>
      <c r="Q926" s="310"/>
      <c r="R926" s="310"/>
      <c r="S926" s="310"/>
      <c r="T926" s="310"/>
      <c r="U926" s="310"/>
      <c r="V926" s="310"/>
      <c r="W926" s="310"/>
      <c r="X926" s="310"/>
      <c r="Y926" s="310"/>
      <c r="Z926" s="310"/>
    </row>
    <row r="927" ht="15.75" customHeight="1">
      <c r="A927" s="310"/>
      <c r="B927" s="310"/>
      <c r="C927" s="310"/>
      <c r="D927" s="310"/>
      <c r="E927" s="310"/>
      <c r="F927" s="310"/>
      <c r="G927" s="310"/>
      <c r="H927" s="310"/>
      <c r="I927" s="310"/>
      <c r="J927" s="310"/>
      <c r="K927" s="310"/>
      <c r="L927" s="310"/>
      <c r="M927" s="310"/>
      <c r="N927" s="310"/>
      <c r="O927" s="310"/>
      <c r="P927" s="310"/>
      <c r="Q927" s="310"/>
      <c r="R927" s="310"/>
      <c r="S927" s="310"/>
      <c r="T927" s="310"/>
      <c r="U927" s="310"/>
      <c r="V927" s="310"/>
      <c r="W927" s="310"/>
      <c r="X927" s="310"/>
      <c r="Y927" s="310"/>
      <c r="Z927" s="310"/>
    </row>
    <row r="928" ht="15.75" customHeight="1">
      <c r="A928" s="310"/>
      <c r="B928" s="310"/>
      <c r="C928" s="310"/>
      <c r="D928" s="310"/>
      <c r="E928" s="310"/>
      <c r="F928" s="310"/>
      <c r="G928" s="310"/>
      <c r="H928" s="310"/>
      <c r="I928" s="310"/>
      <c r="J928" s="310"/>
      <c r="K928" s="310"/>
      <c r="L928" s="310"/>
      <c r="M928" s="310"/>
      <c r="N928" s="310"/>
      <c r="O928" s="310"/>
      <c r="P928" s="310"/>
      <c r="Q928" s="310"/>
      <c r="R928" s="310"/>
      <c r="S928" s="310"/>
      <c r="T928" s="310"/>
      <c r="U928" s="310"/>
      <c r="V928" s="310"/>
      <c r="W928" s="310"/>
      <c r="X928" s="310"/>
      <c r="Y928" s="310"/>
      <c r="Z928" s="310"/>
    </row>
    <row r="929" ht="15.75" customHeight="1">
      <c r="A929" s="310"/>
      <c r="B929" s="310"/>
      <c r="C929" s="310"/>
      <c r="D929" s="310"/>
      <c r="E929" s="310"/>
      <c r="F929" s="310"/>
      <c r="G929" s="310"/>
      <c r="H929" s="310"/>
      <c r="I929" s="310"/>
      <c r="J929" s="310"/>
      <c r="K929" s="310"/>
      <c r="L929" s="310"/>
      <c r="M929" s="310"/>
      <c r="N929" s="310"/>
      <c r="O929" s="310"/>
      <c r="P929" s="310"/>
      <c r="Q929" s="310"/>
      <c r="R929" s="310"/>
      <c r="S929" s="310"/>
      <c r="T929" s="310"/>
      <c r="U929" s="310"/>
      <c r="V929" s="310"/>
      <c r="W929" s="310"/>
      <c r="X929" s="310"/>
      <c r="Y929" s="310"/>
      <c r="Z929" s="310"/>
    </row>
    <row r="930" ht="15.75" customHeight="1">
      <c r="A930" s="310"/>
      <c r="B930" s="310"/>
      <c r="C930" s="310"/>
      <c r="D930" s="310"/>
      <c r="E930" s="310"/>
      <c r="F930" s="310"/>
      <c r="G930" s="310"/>
      <c r="H930" s="310"/>
      <c r="I930" s="310"/>
      <c r="J930" s="310"/>
      <c r="K930" s="310"/>
      <c r="L930" s="310"/>
      <c r="M930" s="310"/>
      <c r="N930" s="310"/>
      <c r="O930" s="310"/>
      <c r="P930" s="310"/>
      <c r="Q930" s="310"/>
      <c r="R930" s="310"/>
      <c r="S930" s="310"/>
      <c r="T930" s="310"/>
      <c r="U930" s="310"/>
      <c r="V930" s="310"/>
      <c r="W930" s="310"/>
      <c r="X930" s="310"/>
      <c r="Y930" s="310"/>
      <c r="Z930" s="310"/>
    </row>
    <row r="931" ht="15.75" customHeight="1">
      <c r="A931" s="310"/>
      <c r="B931" s="310"/>
      <c r="C931" s="310"/>
      <c r="D931" s="310"/>
      <c r="E931" s="310"/>
      <c r="F931" s="310"/>
      <c r="G931" s="310"/>
      <c r="H931" s="310"/>
      <c r="I931" s="310"/>
      <c r="J931" s="310"/>
      <c r="K931" s="310"/>
      <c r="L931" s="310"/>
      <c r="M931" s="310"/>
      <c r="N931" s="310"/>
      <c r="O931" s="310"/>
      <c r="P931" s="310"/>
      <c r="Q931" s="310"/>
      <c r="R931" s="310"/>
      <c r="S931" s="310"/>
      <c r="T931" s="310"/>
      <c r="U931" s="310"/>
      <c r="V931" s="310"/>
      <c r="W931" s="310"/>
      <c r="X931" s="310"/>
      <c r="Y931" s="310"/>
      <c r="Z931" s="310"/>
    </row>
    <row r="932" ht="15.75" customHeight="1">
      <c r="A932" s="310"/>
      <c r="B932" s="310"/>
      <c r="C932" s="310"/>
      <c r="D932" s="310"/>
      <c r="E932" s="310"/>
      <c r="F932" s="310"/>
      <c r="G932" s="310"/>
      <c r="H932" s="310"/>
      <c r="I932" s="310"/>
      <c r="J932" s="310"/>
      <c r="K932" s="310"/>
      <c r="L932" s="310"/>
      <c r="M932" s="310"/>
      <c r="N932" s="310"/>
      <c r="O932" s="310"/>
      <c r="P932" s="310"/>
      <c r="Q932" s="310"/>
      <c r="R932" s="310"/>
      <c r="S932" s="310"/>
      <c r="T932" s="310"/>
      <c r="U932" s="310"/>
      <c r="V932" s="310"/>
      <c r="W932" s="310"/>
      <c r="X932" s="310"/>
      <c r="Y932" s="310"/>
      <c r="Z932" s="310"/>
    </row>
    <row r="933" ht="15.75" customHeight="1">
      <c r="A933" s="310"/>
      <c r="B933" s="310"/>
      <c r="C933" s="310"/>
      <c r="D933" s="310"/>
      <c r="E933" s="310"/>
      <c r="F933" s="310"/>
      <c r="G933" s="310"/>
      <c r="H933" s="310"/>
      <c r="I933" s="310"/>
      <c r="J933" s="310"/>
      <c r="K933" s="310"/>
      <c r="L933" s="310"/>
      <c r="M933" s="310"/>
      <c r="N933" s="310"/>
      <c r="O933" s="310"/>
      <c r="P933" s="310"/>
      <c r="Q933" s="310"/>
      <c r="R933" s="310"/>
      <c r="S933" s="310"/>
      <c r="T933" s="310"/>
      <c r="U933" s="310"/>
      <c r="V933" s="310"/>
      <c r="W933" s="310"/>
      <c r="X933" s="310"/>
      <c r="Y933" s="310"/>
      <c r="Z933" s="310"/>
    </row>
    <row r="934" ht="15.75" customHeight="1">
      <c r="A934" s="310"/>
      <c r="B934" s="310"/>
      <c r="C934" s="310"/>
      <c r="D934" s="310"/>
      <c r="E934" s="310"/>
      <c r="F934" s="310"/>
      <c r="G934" s="310"/>
      <c r="H934" s="310"/>
      <c r="I934" s="310"/>
      <c r="J934" s="310"/>
      <c r="K934" s="310"/>
      <c r="L934" s="310"/>
      <c r="M934" s="310"/>
      <c r="N934" s="310"/>
      <c r="O934" s="310"/>
      <c r="P934" s="310"/>
      <c r="Q934" s="310"/>
      <c r="R934" s="310"/>
      <c r="S934" s="310"/>
      <c r="T934" s="310"/>
      <c r="U934" s="310"/>
      <c r="V934" s="310"/>
      <c r="W934" s="310"/>
      <c r="X934" s="310"/>
      <c r="Y934" s="310"/>
      <c r="Z934" s="310"/>
    </row>
    <row r="935" ht="15.75" customHeight="1">
      <c r="A935" s="310"/>
      <c r="B935" s="310"/>
      <c r="C935" s="310"/>
      <c r="D935" s="310"/>
      <c r="E935" s="310"/>
      <c r="F935" s="310"/>
      <c r="G935" s="310"/>
      <c r="H935" s="310"/>
      <c r="I935" s="310"/>
      <c r="J935" s="310"/>
      <c r="K935" s="310"/>
      <c r="L935" s="310"/>
      <c r="M935" s="310"/>
      <c r="N935" s="310"/>
      <c r="O935" s="310"/>
      <c r="P935" s="310"/>
      <c r="Q935" s="310"/>
      <c r="R935" s="310"/>
      <c r="S935" s="310"/>
      <c r="T935" s="310"/>
      <c r="U935" s="310"/>
      <c r="V935" s="310"/>
      <c r="W935" s="310"/>
      <c r="X935" s="310"/>
      <c r="Y935" s="310"/>
      <c r="Z935" s="310"/>
    </row>
    <row r="936" ht="15.75" customHeight="1">
      <c r="A936" s="310"/>
      <c r="B936" s="310"/>
      <c r="C936" s="310"/>
      <c r="D936" s="310"/>
      <c r="E936" s="310"/>
      <c r="F936" s="310"/>
      <c r="G936" s="310"/>
      <c r="H936" s="310"/>
      <c r="I936" s="310"/>
      <c r="J936" s="310"/>
      <c r="K936" s="310"/>
      <c r="L936" s="310"/>
      <c r="M936" s="310"/>
      <c r="N936" s="310"/>
      <c r="O936" s="310"/>
      <c r="P936" s="310"/>
      <c r="Q936" s="310"/>
      <c r="R936" s="310"/>
      <c r="S936" s="310"/>
      <c r="T936" s="310"/>
      <c r="U936" s="310"/>
      <c r="V936" s="310"/>
      <c r="W936" s="310"/>
      <c r="X936" s="310"/>
      <c r="Y936" s="310"/>
      <c r="Z936" s="310"/>
    </row>
    <row r="937" ht="15.75" customHeight="1">
      <c r="A937" s="310"/>
      <c r="B937" s="310"/>
      <c r="C937" s="310"/>
      <c r="D937" s="310"/>
      <c r="E937" s="310"/>
      <c r="F937" s="310"/>
      <c r="G937" s="310"/>
      <c r="H937" s="310"/>
      <c r="I937" s="310"/>
      <c r="J937" s="310"/>
      <c r="K937" s="310"/>
      <c r="L937" s="310"/>
      <c r="M937" s="310"/>
      <c r="N937" s="310"/>
      <c r="O937" s="310"/>
      <c r="P937" s="310"/>
      <c r="Q937" s="310"/>
      <c r="R937" s="310"/>
      <c r="S937" s="310"/>
      <c r="T937" s="310"/>
      <c r="U937" s="310"/>
      <c r="V937" s="310"/>
      <c r="W937" s="310"/>
      <c r="X937" s="310"/>
      <c r="Y937" s="310"/>
      <c r="Z937" s="310"/>
    </row>
    <row r="938" ht="15.75" customHeight="1">
      <c r="A938" s="310"/>
      <c r="B938" s="310"/>
      <c r="C938" s="310"/>
      <c r="D938" s="310"/>
      <c r="E938" s="310"/>
      <c r="F938" s="310"/>
      <c r="G938" s="310"/>
      <c r="H938" s="310"/>
      <c r="I938" s="310"/>
      <c r="J938" s="310"/>
      <c r="K938" s="310"/>
      <c r="L938" s="310"/>
      <c r="M938" s="310"/>
      <c r="N938" s="310"/>
      <c r="O938" s="310"/>
      <c r="P938" s="310"/>
      <c r="Q938" s="310"/>
      <c r="R938" s="310"/>
      <c r="S938" s="310"/>
      <c r="T938" s="310"/>
      <c r="U938" s="310"/>
      <c r="V938" s="310"/>
      <c r="W938" s="310"/>
      <c r="X938" s="310"/>
      <c r="Y938" s="310"/>
      <c r="Z938" s="310"/>
    </row>
    <row r="939" ht="15.75" customHeight="1">
      <c r="A939" s="310"/>
      <c r="B939" s="310"/>
      <c r="C939" s="310"/>
      <c r="D939" s="310"/>
      <c r="E939" s="310"/>
      <c r="F939" s="310"/>
      <c r="G939" s="310"/>
      <c r="H939" s="310"/>
      <c r="I939" s="310"/>
      <c r="J939" s="310"/>
      <c r="K939" s="310"/>
      <c r="L939" s="310"/>
      <c r="M939" s="310"/>
      <c r="N939" s="310"/>
      <c r="O939" s="310"/>
      <c r="P939" s="310"/>
      <c r="Q939" s="310"/>
      <c r="R939" s="310"/>
      <c r="S939" s="310"/>
      <c r="T939" s="310"/>
      <c r="U939" s="310"/>
      <c r="V939" s="310"/>
      <c r="W939" s="310"/>
      <c r="X939" s="310"/>
      <c r="Y939" s="310"/>
      <c r="Z939" s="310"/>
    </row>
    <row r="940" ht="15.75" customHeight="1">
      <c r="A940" s="310"/>
      <c r="B940" s="310"/>
      <c r="C940" s="310"/>
      <c r="D940" s="310"/>
      <c r="E940" s="310"/>
      <c r="F940" s="310"/>
      <c r="G940" s="310"/>
      <c r="H940" s="310"/>
      <c r="I940" s="310"/>
      <c r="J940" s="310"/>
      <c r="K940" s="310"/>
      <c r="L940" s="310"/>
      <c r="M940" s="310"/>
      <c r="N940" s="310"/>
      <c r="O940" s="310"/>
      <c r="P940" s="310"/>
      <c r="Q940" s="310"/>
      <c r="R940" s="310"/>
      <c r="S940" s="310"/>
      <c r="T940" s="310"/>
      <c r="U940" s="310"/>
      <c r="V940" s="310"/>
      <c r="W940" s="310"/>
      <c r="X940" s="310"/>
      <c r="Y940" s="310"/>
      <c r="Z940" s="310"/>
    </row>
    <row r="941" ht="15.75" customHeight="1">
      <c r="A941" s="310"/>
      <c r="B941" s="310"/>
      <c r="C941" s="310"/>
      <c r="D941" s="310"/>
      <c r="E941" s="310"/>
      <c r="F941" s="310"/>
      <c r="G941" s="310"/>
      <c r="H941" s="310"/>
      <c r="I941" s="310"/>
      <c r="J941" s="310"/>
      <c r="K941" s="310"/>
      <c r="L941" s="310"/>
      <c r="M941" s="310"/>
      <c r="N941" s="310"/>
      <c r="O941" s="310"/>
      <c r="P941" s="310"/>
      <c r="Q941" s="310"/>
      <c r="R941" s="310"/>
      <c r="S941" s="310"/>
      <c r="T941" s="310"/>
      <c r="U941" s="310"/>
      <c r="V941" s="310"/>
      <c r="W941" s="310"/>
      <c r="X941" s="310"/>
      <c r="Y941" s="310"/>
      <c r="Z941" s="310"/>
    </row>
    <row r="942" ht="15.75" customHeight="1">
      <c r="A942" s="310"/>
      <c r="B942" s="310"/>
      <c r="C942" s="310"/>
      <c r="D942" s="310"/>
      <c r="E942" s="310"/>
      <c r="F942" s="310"/>
      <c r="G942" s="310"/>
      <c r="H942" s="310"/>
      <c r="I942" s="310"/>
      <c r="J942" s="310"/>
      <c r="K942" s="310"/>
      <c r="L942" s="310"/>
      <c r="M942" s="310"/>
      <c r="N942" s="310"/>
      <c r="O942" s="310"/>
      <c r="P942" s="310"/>
      <c r="Q942" s="310"/>
      <c r="R942" s="310"/>
      <c r="S942" s="310"/>
      <c r="T942" s="310"/>
      <c r="U942" s="310"/>
      <c r="V942" s="310"/>
      <c r="W942" s="310"/>
      <c r="X942" s="310"/>
      <c r="Y942" s="310"/>
      <c r="Z942" s="310"/>
    </row>
    <row r="943" ht="15.75" customHeight="1">
      <c r="A943" s="310"/>
      <c r="B943" s="310"/>
      <c r="C943" s="310"/>
      <c r="D943" s="310"/>
      <c r="E943" s="310"/>
      <c r="F943" s="310"/>
      <c r="G943" s="310"/>
      <c r="H943" s="310"/>
      <c r="I943" s="310"/>
      <c r="J943" s="310"/>
      <c r="K943" s="310"/>
      <c r="L943" s="310"/>
      <c r="M943" s="310"/>
      <c r="N943" s="310"/>
      <c r="O943" s="310"/>
      <c r="P943" s="310"/>
      <c r="Q943" s="310"/>
      <c r="R943" s="310"/>
      <c r="S943" s="310"/>
      <c r="T943" s="310"/>
      <c r="U943" s="310"/>
      <c r="V943" s="310"/>
      <c r="W943" s="310"/>
      <c r="X943" s="310"/>
      <c r="Y943" s="310"/>
      <c r="Z943" s="310"/>
    </row>
    <row r="944" ht="15.75" customHeight="1">
      <c r="A944" s="310"/>
      <c r="B944" s="310"/>
      <c r="C944" s="310"/>
      <c r="D944" s="310"/>
      <c r="E944" s="310"/>
      <c r="F944" s="310"/>
      <c r="G944" s="310"/>
      <c r="H944" s="310"/>
      <c r="I944" s="310"/>
      <c r="J944" s="310"/>
      <c r="K944" s="310"/>
      <c r="L944" s="310"/>
      <c r="M944" s="310"/>
      <c r="N944" s="310"/>
      <c r="O944" s="310"/>
      <c r="P944" s="310"/>
      <c r="Q944" s="310"/>
      <c r="R944" s="310"/>
      <c r="S944" s="310"/>
      <c r="T944" s="310"/>
      <c r="U944" s="310"/>
      <c r="V944" s="310"/>
      <c r="W944" s="310"/>
      <c r="X944" s="310"/>
      <c r="Y944" s="310"/>
      <c r="Z944" s="310"/>
    </row>
    <row r="945" ht="15.75" customHeight="1">
      <c r="A945" s="310"/>
      <c r="B945" s="310"/>
      <c r="C945" s="310"/>
      <c r="D945" s="310"/>
      <c r="E945" s="310"/>
      <c r="F945" s="310"/>
      <c r="G945" s="310"/>
      <c r="H945" s="310"/>
      <c r="I945" s="310"/>
      <c r="J945" s="310"/>
      <c r="K945" s="310"/>
      <c r="L945" s="310"/>
      <c r="M945" s="310"/>
      <c r="N945" s="310"/>
      <c r="O945" s="310"/>
      <c r="P945" s="310"/>
      <c r="Q945" s="310"/>
      <c r="R945" s="310"/>
      <c r="S945" s="310"/>
      <c r="T945" s="310"/>
      <c r="U945" s="310"/>
      <c r="V945" s="310"/>
      <c r="W945" s="310"/>
      <c r="X945" s="310"/>
      <c r="Y945" s="310"/>
      <c r="Z945" s="310"/>
    </row>
    <row r="946" ht="15.75" customHeight="1">
      <c r="A946" s="310"/>
      <c r="B946" s="310"/>
      <c r="C946" s="310"/>
      <c r="D946" s="310"/>
      <c r="E946" s="310"/>
      <c r="F946" s="310"/>
      <c r="G946" s="310"/>
      <c r="H946" s="310"/>
      <c r="I946" s="310"/>
      <c r="J946" s="310"/>
      <c r="K946" s="310"/>
      <c r="L946" s="310"/>
      <c r="M946" s="310"/>
      <c r="N946" s="310"/>
      <c r="O946" s="310"/>
      <c r="P946" s="310"/>
      <c r="Q946" s="310"/>
      <c r="R946" s="310"/>
      <c r="S946" s="310"/>
      <c r="T946" s="310"/>
      <c r="U946" s="310"/>
      <c r="V946" s="310"/>
      <c r="W946" s="310"/>
      <c r="X946" s="310"/>
      <c r="Y946" s="310"/>
      <c r="Z946" s="310"/>
    </row>
    <row r="947" ht="15.75" customHeight="1">
      <c r="A947" s="310"/>
      <c r="B947" s="310"/>
      <c r="C947" s="310"/>
      <c r="D947" s="310"/>
      <c r="E947" s="310"/>
      <c r="F947" s="310"/>
      <c r="G947" s="310"/>
      <c r="H947" s="310"/>
      <c r="I947" s="310"/>
      <c r="J947" s="310"/>
      <c r="K947" s="310"/>
      <c r="L947" s="310"/>
      <c r="M947" s="310"/>
      <c r="N947" s="310"/>
      <c r="O947" s="310"/>
      <c r="P947" s="310"/>
      <c r="Q947" s="310"/>
      <c r="R947" s="310"/>
      <c r="S947" s="310"/>
      <c r="T947" s="310"/>
      <c r="U947" s="310"/>
      <c r="V947" s="310"/>
      <c r="W947" s="310"/>
      <c r="X947" s="310"/>
      <c r="Y947" s="310"/>
      <c r="Z947" s="310"/>
    </row>
    <row r="948" ht="15.75" customHeight="1">
      <c r="A948" s="310"/>
      <c r="B948" s="310"/>
      <c r="C948" s="310"/>
      <c r="D948" s="310"/>
      <c r="E948" s="310"/>
      <c r="F948" s="310"/>
      <c r="G948" s="310"/>
      <c r="H948" s="310"/>
      <c r="I948" s="310"/>
      <c r="J948" s="310"/>
      <c r="K948" s="310"/>
      <c r="L948" s="310"/>
      <c r="M948" s="310"/>
      <c r="N948" s="310"/>
      <c r="O948" s="310"/>
      <c r="P948" s="310"/>
      <c r="Q948" s="310"/>
      <c r="R948" s="310"/>
      <c r="S948" s="310"/>
      <c r="T948" s="310"/>
      <c r="U948" s="310"/>
      <c r="V948" s="310"/>
      <c r="W948" s="310"/>
      <c r="X948" s="310"/>
      <c r="Y948" s="310"/>
      <c r="Z948" s="310"/>
    </row>
    <row r="949" ht="15.75" customHeight="1">
      <c r="A949" s="310"/>
      <c r="B949" s="310"/>
      <c r="C949" s="310"/>
      <c r="D949" s="310"/>
      <c r="E949" s="310"/>
      <c r="F949" s="310"/>
      <c r="G949" s="310"/>
      <c r="H949" s="310"/>
      <c r="I949" s="310"/>
      <c r="J949" s="310"/>
      <c r="K949" s="310"/>
      <c r="L949" s="310"/>
      <c r="M949" s="310"/>
      <c r="N949" s="310"/>
      <c r="O949" s="310"/>
      <c r="P949" s="310"/>
      <c r="Q949" s="310"/>
      <c r="R949" s="310"/>
      <c r="S949" s="310"/>
      <c r="T949" s="310"/>
      <c r="U949" s="310"/>
      <c r="V949" s="310"/>
      <c r="W949" s="310"/>
      <c r="X949" s="310"/>
      <c r="Y949" s="310"/>
      <c r="Z949" s="310"/>
    </row>
    <row r="950" ht="15.75" customHeight="1">
      <c r="A950" s="310"/>
      <c r="B950" s="310"/>
      <c r="C950" s="310"/>
      <c r="D950" s="310"/>
      <c r="E950" s="310"/>
      <c r="F950" s="310"/>
      <c r="G950" s="310"/>
      <c r="H950" s="310"/>
      <c r="I950" s="310"/>
      <c r="J950" s="310"/>
      <c r="K950" s="310"/>
      <c r="L950" s="310"/>
      <c r="M950" s="310"/>
      <c r="N950" s="310"/>
      <c r="O950" s="310"/>
      <c r="P950" s="310"/>
      <c r="Q950" s="310"/>
      <c r="R950" s="310"/>
      <c r="S950" s="310"/>
      <c r="T950" s="310"/>
      <c r="U950" s="310"/>
      <c r="V950" s="310"/>
      <c r="W950" s="310"/>
      <c r="X950" s="310"/>
      <c r="Y950" s="310"/>
      <c r="Z950" s="310"/>
    </row>
    <row r="951" ht="15.75" customHeight="1">
      <c r="A951" s="310"/>
      <c r="B951" s="310"/>
      <c r="C951" s="310"/>
      <c r="D951" s="310"/>
      <c r="E951" s="310"/>
      <c r="F951" s="310"/>
      <c r="G951" s="310"/>
      <c r="H951" s="310"/>
      <c r="I951" s="310"/>
      <c r="J951" s="310"/>
      <c r="K951" s="310"/>
      <c r="L951" s="310"/>
      <c r="M951" s="310"/>
      <c r="N951" s="310"/>
      <c r="O951" s="310"/>
      <c r="P951" s="310"/>
      <c r="Q951" s="310"/>
      <c r="R951" s="310"/>
      <c r="S951" s="310"/>
      <c r="T951" s="310"/>
      <c r="U951" s="310"/>
      <c r="V951" s="310"/>
      <c r="W951" s="310"/>
      <c r="X951" s="310"/>
      <c r="Y951" s="310"/>
      <c r="Z951" s="310"/>
    </row>
    <row r="952" ht="15.75" customHeight="1">
      <c r="A952" s="310"/>
      <c r="B952" s="310"/>
      <c r="C952" s="310"/>
      <c r="D952" s="310"/>
      <c r="E952" s="310"/>
      <c r="F952" s="310"/>
      <c r="G952" s="310"/>
      <c r="H952" s="310"/>
      <c r="I952" s="310"/>
      <c r="J952" s="310"/>
      <c r="K952" s="310"/>
      <c r="L952" s="310"/>
      <c r="M952" s="310"/>
      <c r="N952" s="310"/>
      <c r="O952" s="310"/>
      <c r="P952" s="310"/>
      <c r="Q952" s="310"/>
      <c r="R952" s="310"/>
      <c r="S952" s="310"/>
      <c r="T952" s="310"/>
      <c r="U952" s="310"/>
      <c r="V952" s="310"/>
      <c r="W952" s="310"/>
      <c r="X952" s="310"/>
      <c r="Y952" s="310"/>
      <c r="Z952" s="310"/>
    </row>
    <row r="953" ht="15.75" customHeight="1">
      <c r="A953" s="310"/>
      <c r="B953" s="310"/>
      <c r="C953" s="310"/>
      <c r="D953" s="310"/>
      <c r="E953" s="310"/>
      <c r="F953" s="310"/>
      <c r="G953" s="310"/>
      <c r="H953" s="310"/>
      <c r="I953" s="310"/>
      <c r="J953" s="310"/>
      <c r="K953" s="310"/>
      <c r="L953" s="310"/>
      <c r="M953" s="310"/>
      <c r="N953" s="310"/>
      <c r="O953" s="310"/>
      <c r="P953" s="310"/>
      <c r="Q953" s="310"/>
      <c r="R953" s="310"/>
      <c r="S953" s="310"/>
      <c r="T953" s="310"/>
      <c r="U953" s="310"/>
      <c r="V953" s="310"/>
      <c r="W953" s="310"/>
      <c r="X953" s="310"/>
      <c r="Y953" s="310"/>
      <c r="Z953" s="310"/>
    </row>
    <row r="954" ht="15.75" customHeight="1">
      <c r="A954" s="310"/>
      <c r="B954" s="310"/>
      <c r="C954" s="310"/>
      <c r="D954" s="310"/>
      <c r="E954" s="310"/>
      <c r="F954" s="310"/>
      <c r="G954" s="310"/>
      <c r="H954" s="310"/>
      <c r="I954" s="310"/>
      <c r="J954" s="310"/>
      <c r="K954" s="310"/>
      <c r="L954" s="310"/>
      <c r="M954" s="310"/>
      <c r="N954" s="310"/>
      <c r="O954" s="310"/>
      <c r="P954" s="310"/>
      <c r="Q954" s="310"/>
      <c r="R954" s="310"/>
      <c r="S954" s="310"/>
      <c r="T954" s="310"/>
      <c r="U954" s="310"/>
      <c r="V954" s="310"/>
      <c r="W954" s="310"/>
      <c r="X954" s="310"/>
      <c r="Y954" s="310"/>
      <c r="Z954" s="310"/>
    </row>
    <row r="955" ht="15.75" customHeight="1">
      <c r="A955" s="310"/>
      <c r="B955" s="310"/>
      <c r="C955" s="310"/>
      <c r="D955" s="310"/>
      <c r="E955" s="310"/>
      <c r="F955" s="310"/>
      <c r="G955" s="310"/>
      <c r="H955" s="310"/>
      <c r="I955" s="310"/>
      <c r="J955" s="310"/>
      <c r="K955" s="310"/>
      <c r="L955" s="310"/>
      <c r="M955" s="310"/>
      <c r="N955" s="310"/>
      <c r="O955" s="310"/>
      <c r="P955" s="310"/>
      <c r="Q955" s="310"/>
      <c r="R955" s="310"/>
      <c r="S955" s="310"/>
      <c r="T955" s="310"/>
      <c r="U955" s="310"/>
      <c r="V955" s="310"/>
      <c r="W955" s="310"/>
      <c r="X955" s="310"/>
      <c r="Y955" s="310"/>
      <c r="Z955" s="310"/>
    </row>
    <row r="956" ht="15.75" customHeight="1">
      <c r="A956" s="310"/>
      <c r="B956" s="310"/>
      <c r="C956" s="310"/>
      <c r="D956" s="310"/>
      <c r="E956" s="310"/>
      <c r="F956" s="310"/>
      <c r="G956" s="310"/>
      <c r="H956" s="310"/>
      <c r="I956" s="310"/>
      <c r="J956" s="310"/>
      <c r="K956" s="310"/>
      <c r="L956" s="310"/>
      <c r="M956" s="310"/>
      <c r="N956" s="310"/>
      <c r="O956" s="310"/>
      <c r="P956" s="310"/>
      <c r="Q956" s="310"/>
      <c r="R956" s="310"/>
      <c r="S956" s="310"/>
      <c r="T956" s="310"/>
      <c r="U956" s="310"/>
      <c r="V956" s="310"/>
      <c r="W956" s="310"/>
      <c r="X956" s="310"/>
      <c r="Y956" s="310"/>
      <c r="Z956" s="310"/>
    </row>
    <row r="957" ht="15.75" customHeight="1">
      <c r="A957" s="310"/>
      <c r="B957" s="310"/>
      <c r="C957" s="310"/>
      <c r="D957" s="310"/>
      <c r="E957" s="310"/>
      <c r="F957" s="310"/>
      <c r="G957" s="310"/>
      <c r="H957" s="310"/>
      <c r="I957" s="310"/>
      <c r="J957" s="310"/>
      <c r="K957" s="310"/>
      <c r="L957" s="310"/>
      <c r="M957" s="310"/>
      <c r="N957" s="310"/>
      <c r="O957" s="310"/>
      <c r="P957" s="310"/>
      <c r="Q957" s="310"/>
      <c r="R957" s="310"/>
      <c r="S957" s="310"/>
      <c r="T957" s="310"/>
      <c r="U957" s="310"/>
      <c r="V957" s="310"/>
      <c r="W957" s="310"/>
      <c r="X957" s="310"/>
      <c r="Y957" s="310"/>
      <c r="Z957" s="310"/>
    </row>
    <row r="958" ht="15.75" customHeight="1">
      <c r="A958" s="310"/>
      <c r="B958" s="310"/>
      <c r="C958" s="310"/>
      <c r="D958" s="310"/>
      <c r="E958" s="310"/>
      <c r="F958" s="310"/>
      <c r="G958" s="310"/>
      <c r="H958" s="310"/>
      <c r="I958" s="310"/>
      <c r="J958" s="310"/>
      <c r="K958" s="310"/>
      <c r="L958" s="310"/>
      <c r="M958" s="310"/>
      <c r="N958" s="310"/>
      <c r="O958" s="310"/>
      <c r="P958" s="310"/>
      <c r="Q958" s="310"/>
      <c r="R958" s="310"/>
      <c r="S958" s="310"/>
      <c r="T958" s="310"/>
      <c r="U958" s="310"/>
      <c r="V958" s="310"/>
      <c r="W958" s="310"/>
      <c r="X958" s="310"/>
      <c r="Y958" s="310"/>
      <c r="Z958" s="310"/>
    </row>
    <row r="959" ht="15.75" customHeight="1">
      <c r="A959" s="310"/>
      <c r="B959" s="310"/>
      <c r="C959" s="310"/>
      <c r="D959" s="310"/>
      <c r="E959" s="310"/>
      <c r="F959" s="310"/>
      <c r="G959" s="310"/>
      <c r="H959" s="310"/>
      <c r="I959" s="310"/>
      <c r="J959" s="310"/>
      <c r="K959" s="310"/>
      <c r="L959" s="310"/>
      <c r="M959" s="310"/>
      <c r="N959" s="310"/>
      <c r="O959" s="310"/>
      <c r="P959" s="310"/>
      <c r="Q959" s="310"/>
      <c r="R959" s="310"/>
      <c r="S959" s="310"/>
      <c r="T959" s="310"/>
      <c r="U959" s="310"/>
      <c r="V959" s="310"/>
      <c r="W959" s="310"/>
      <c r="X959" s="310"/>
      <c r="Y959" s="310"/>
      <c r="Z959" s="310"/>
    </row>
    <row r="960" ht="15.75" customHeight="1">
      <c r="A960" s="310"/>
      <c r="B960" s="310"/>
      <c r="C960" s="310"/>
      <c r="D960" s="310"/>
      <c r="E960" s="310"/>
      <c r="F960" s="310"/>
      <c r="G960" s="310"/>
      <c r="H960" s="310"/>
      <c r="I960" s="310"/>
      <c r="J960" s="310"/>
      <c r="K960" s="310"/>
      <c r="L960" s="310"/>
      <c r="M960" s="310"/>
      <c r="N960" s="310"/>
      <c r="O960" s="310"/>
      <c r="P960" s="310"/>
      <c r="Q960" s="310"/>
      <c r="R960" s="310"/>
      <c r="S960" s="310"/>
      <c r="T960" s="310"/>
      <c r="U960" s="310"/>
      <c r="V960" s="310"/>
      <c r="W960" s="310"/>
      <c r="X960" s="310"/>
      <c r="Y960" s="310"/>
      <c r="Z960" s="310"/>
    </row>
    <row r="961" ht="15.75" customHeight="1">
      <c r="A961" s="310"/>
      <c r="B961" s="310"/>
      <c r="C961" s="310"/>
      <c r="D961" s="310"/>
      <c r="E961" s="310"/>
      <c r="F961" s="310"/>
      <c r="G961" s="310"/>
      <c r="H961" s="310"/>
      <c r="I961" s="310"/>
      <c r="J961" s="310"/>
      <c r="K961" s="310"/>
      <c r="L961" s="310"/>
      <c r="M961" s="310"/>
      <c r="N961" s="310"/>
      <c r="O961" s="310"/>
      <c r="P961" s="310"/>
      <c r="Q961" s="310"/>
      <c r="R961" s="310"/>
      <c r="S961" s="310"/>
      <c r="T961" s="310"/>
      <c r="U961" s="310"/>
      <c r="V961" s="310"/>
      <c r="W961" s="310"/>
      <c r="X961" s="310"/>
      <c r="Y961" s="310"/>
      <c r="Z961" s="310"/>
    </row>
    <row r="962" ht="15.75" customHeight="1">
      <c r="A962" s="310"/>
      <c r="B962" s="310"/>
      <c r="C962" s="310"/>
      <c r="D962" s="310"/>
      <c r="E962" s="310"/>
      <c r="F962" s="310"/>
      <c r="G962" s="310"/>
      <c r="H962" s="310"/>
      <c r="I962" s="310"/>
      <c r="J962" s="310"/>
      <c r="K962" s="310"/>
      <c r="L962" s="310"/>
      <c r="M962" s="310"/>
      <c r="N962" s="310"/>
      <c r="O962" s="310"/>
      <c r="P962" s="310"/>
      <c r="Q962" s="310"/>
      <c r="R962" s="310"/>
      <c r="S962" s="310"/>
      <c r="T962" s="310"/>
      <c r="U962" s="310"/>
      <c r="V962" s="310"/>
      <c r="W962" s="310"/>
      <c r="X962" s="310"/>
      <c r="Y962" s="310"/>
      <c r="Z962" s="310"/>
    </row>
    <row r="963" ht="15.75" customHeight="1">
      <c r="A963" s="310"/>
      <c r="B963" s="310"/>
      <c r="C963" s="310"/>
      <c r="D963" s="310"/>
      <c r="E963" s="310"/>
      <c r="F963" s="310"/>
      <c r="G963" s="310"/>
      <c r="H963" s="310"/>
      <c r="I963" s="310"/>
      <c r="J963" s="310"/>
      <c r="K963" s="310"/>
      <c r="L963" s="310"/>
      <c r="M963" s="310"/>
      <c r="N963" s="310"/>
      <c r="O963" s="310"/>
      <c r="P963" s="310"/>
      <c r="Q963" s="310"/>
      <c r="R963" s="310"/>
      <c r="S963" s="310"/>
      <c r="T963" s="310"/>
      <c r="U963" s="310"/>
      <c r="V963" s="310"/>
      <c r="W963" s="310"/>
      <c r="X963" s="310"/>
      <c r="Y963" s="310"/>
      <c r="Z963" s="310"/>
    </row>
    <row r="964" ht="15.75" customHeight="1">
      <c r="A964" s="310"/>
      <c r="B964" s="310"/>
      <c r="C964" s="310"/>
      <c r="D964" s="310"/>
      <c r="E964" s="310"/>
      <c r="F964" s="310"/>
      <c r="G964" s="310"/>
      <c r="H964" s="310"/>
      <c r="I964" s="310"/>
      <c r="J964" s="310"/>
      <c r="K964" s="310"/>
      <c r="L964" s="310"/>
      <c r="M964" s="310"/>
      <c r="N964" s="310"/>
      <c r="O964" s="310"/>
      <c r="P964" s="310"/>
      <c r="Q964" s="310"/>
      <c r="R964" s="310"/>
      <c r="S964" s="310"/>
      <c r="T964" s="310"/>
      <c r="U964" s="310"/>
      <c r="V964" s="310"/>
      <c r="W964" s="310"/>
      <c r="X964" s="310"/>
      <c r="Y964" s="310"/>
      <c r="Z964" s="310"/>
    </row>
    <row r="965" ht="15.75" customHeight="1">
      <c r="A965" s="310"/>
      <c r="B965" s="310"/>
      <c r="C965" s="310"/>
      <c r="D965" s="310"/>
      <c r="E965" s="310"/>
      <c r="F965" s="310"/>
      <c r="G965" s="310"/>
      <c r="H965" s="310"/>
      <c r="I965" s="310"/>
      <c r="J965" s="310"/>
      <c r="K965" s="310"/>
      <c r="L965" s="310"/>
      <c r="M965" s="310"/>
      <c r="N965" s="310"/>
      <c r="O965" s="310"/>
      <c r="P965" s="310"/>
      <c r="Q965" s="310"/>
      <c r="R965" s="310"/>
      <c r="S965" s="310"/>
      <c r="T965" s="310"/>
      <c r="U965" s="310"/>
      <c r="V965" s="310"/>
      <c r="W965" s="310"/>
      <c r="X965" s="310"/>
      <c r="Y965" s="310"/>
      <c r="Z965" s="310"/>
    </row>
    <row r="966" ht="15.75" customHeight="1">
      <c r="A966" s="310"/>
      <c r="B966" s="310"/>
      <c r="C966" s="310"/>
      <c r="D966" s="310"/>
      <c r="E966" s="310"/>
      <c r="F966" s="310"/>
      <c r="G966" s="310"/>
      <c r="H966" s="310"/>
      <c r="I966" s="310"/>
      <c r="J966" s="310"/>
      <c r="K966" s="310"/>
      <c r="L966" s="310"/>
      <c r="M966" s="310"/>
      <c r="N966" s="310"/>
      <c r="O966" s="310"/>
      <c r="P966" s="310"/>
      <c r="Q966" s="310"/>
      <c r="R966" s="310"/>
      <c r="S966" s="310"/>
      <c r="T966" s="310"/>
      <c r="U966" s="310"/>
      <c r="V966" s="310"/>
      <c r="W966" s="310"/>
      <c r="X966" s="310"/>
      <c r="Y966" s="310"/>
      <c r="Z966" s="310"/>
    </row>
    <row r="967" ht="15.75" customHeight="1">
      <c r="A967" s="310"/>
      <c r="B967" s="310"/>
      <c r="C967" s="310"/>
      <c r="D967" s="310"/>
      <c r="E967" s="310"/>
      <c r="F967" s="310"/>
      <c r="G967" s="310"/>
      <c r="H967" s="310"/>
      <c r="I967" s="310"/>
      <c r="J967" s="310"/>
      <c r="K967" s="310"/>
      <c r="L967" s="310"/>
      <c r="M967" s="310"/>
      <c r="N967" s="310"/>
      <c r="O967" s="310"/>
      <c r="P967" s="310"/>
      <c r="Q967" s="310"/>
      <c r="R967" s="310"/>
      <c r="S967" s="310"/>
      <c r="T967" s="310"/>
      <c r="U967" s="310"/>
      <c r="V967" s="310"/>
      <c r="W967" s="310"/>
      <c r="X967" s="310"/>
      <c r="Y967" s="310"/>
      <c r="Z967" s="310"/>
    </row>
    <row r="968" ht="15.75" customHeight="1">
      <c r="A968" s="310"/>
      <c r="B968" s="310"/>
      <c r="C968" s="310"/>
      <c r="D968" s="310"/>
      <c r="E968" s="310"/>
      <c r="F968" s="310"/>
      <c r="G968" s="310"/>
      <c r="H968" s="310"/>
      <c r="I968" s="310"/>
      <c r="J968" s="310"/>
      <c r="K968" s="310"/>
      <c r="L968" s="310"/>
      <c r="M968" s="310"/>
      <c r="N968" s="310"/>
      <c r="O968" s="310"/>
      <c r="P968" s="310"/>
      <c r="Q968" s="310"/>
      <c r="R968" s="310"/>
      <c r="S968" s="310"/>
      <c r="T968" s="310"/>
      <c r="U968" s="310"/>
      <c r="V968" s="310"/>
      <c r="W968" s="310"/>
      <c r="X968" s="310"/>
      <c r="Y968" s="310"/>
      <c r="Z968" s="310"/>
    </row>
    <row r="969" ht="15.75" customHeight="1">
      <c r="A969" s="310"/>
      <c r="B969" s="310"/>
      <c r="C969" s="310"/>
      <c r="D969" s="310"/>
      <c r="E969" s="310"/>
      <c r="F969" s="310"/>
      <c r="G969" s="310"/>
      <c r="H969" s="310"/>
      <c r="I969" s="310"/>
      <c r="J969" s="310"/>
      <c r="K969" s="310"/>
      <c r="L969" s="310"/>
      <c r="M969" s="310"/>
      <c r="N969" s="310"/>
      <c r="O969" s="310"/>
      <c r="P969" s="310"/>
      <c r="Q969" s="310"/>
      <c r="R969" s="310"/>
      <c r="S969" s="310"/>
      <c r="T969" s="310"/>
      <c r="U969" s="310"/>
      <c r="V969" s="310"/>
      <c r="W969" s="310"/>
      <c r="X969" s="310"/>
      <c r="Y969" s="310"/>
      <c r="Z969" s="310"/>
    </row>
    <row r="970" ht="15.75" customHeight="1">
      <c r="A970" s="310"/>
      <c r="B970" s="310"/>
      <c r="C970" s="310"/>
      <c r="D970" s="310"/>
      <c r="E970" s="310"/>
      <c r="F970" s="310"/>
      <c r="G970" s="310"/>
      <c r="H970" s="310"/>
      <c r="I970" s="310"/>
      <c r="J970" s="310"/>
      <c r="K970" s="310"/>
      <c r="L970" s="310"/>
      <c r="M970" s="310"/>
      <c r="N970" s="310"/>
      <c r="O970" s="310"/>
      <c r="P970" s="310"/>
      <c r="Q970" s="310"/>
      <c r="R970" s="310"/>
      <c r="S970" s="310"/>
      <c r="T970" s="310"/>
      <c r="U970" s="310"/>
      <c r="V970" s="310"/>
      <c r="W970" s="310"/>
      <c r="X970" s="310"/>
      <c r="Y970" s="310"/>
      <c r="Z970" s="310"/>
    </row>
    <row r="971" ht="15.75" customHeight="1">
      <c r="A971" s="310"/>
      <c r="B971" s="310"/>
      <c r="C971" s="310"/>
      <c r="D971" s="310"/>
      <c r="E971" s="310"/>
      <c r="F971" s="310"/>
      <c r="G971" s="310"/>
      <c r="H971" s="310"/>
      <c r="I971" s="310"/>
      <c r="J971" s="310"/>
      <c r="K971" s="310"/>
      <c r="L971" s="310"/>
      <c r="M971" s="310"/>
      <c r="N971" s="310"/>
      <c r="O971" s="310"/>
      <c r="P971" s="310"/>
      <c r="Q971" s="310"/>
      <c r="R971" s="310"/>
      <c r="S971" s="310"/>
      <c r="T971" s="310"/>
      <c r="U971" s="310"/>
      <c r="V971" s="310"/>
      <c r="W971" s="310"/>
      <c r="X971" s="310"/>
      <c r="Y971" s="310"/>
      <c r="Z971" s="310"/>
    </row>
    <row r="972" ht="15.75" customHeight="1">
      <c r="A972" s="310"/>
      <c r="B972" s="310"/>
      <c r="C972" s="310"/>
      <c r="D972" s="310"/>
      <c r="E972" s="310"/>
      <c r="F972" s="310"/>
      <c r="G972" s="310"/>
      <c r="H972" s="310"/>
      <c r="I972" s="310"/>
      <c r="J972" s="310"/>
      <c r="K972" s="310"/>
      <c r="L972" s="310"/>
      <c r="M972" s="310"/>
      <c r="N972" s="310"/>
      <c r="O972" s="310"/>
      <c r="P972" s="310"/>
      <c r="Q972" s="310"/>
      <c r="R972" s="310"/>
      <c r="S972" s="310"/>
      <c r="T972" s="310"/>
      <c r="U972" s="310"/>
      <c r="V972" s="310"/>
      <c r="W972" s="310"/>
      <c r="X972" s="310"/>
      <c r="Y972" s="310"/>
      <c r="Z972" s="310"/>
    </row>
    <row r="973" ht="15.75" customHeight="1">
      <c r="A973" s="310"/>
      <c r="B973" s="310"/>
      <c r="C973" s="310"/>
      <c r="D973" s="310"/>
      <c r="E973" s="310"/>
      <c r="F973" s="310"/>
      <c r="G973" s="310"/>
      <c r="H973" s="310"/>
      <c r="I973" s="310"/>
      <c r="J973" s="310"/>
      <c r="K973" s="310"/>
      <c r="L973" s="310"/>
      <c r="M973" s="310"/>
      <c r="N973" s="310"/>
      <c r="O973" s="310"/>
      <c r="P973" s="310"/>
      <c r="Q973" s="310"/>
      <c r="R973" s="310"/>
      <c r="S973" s="310"/>
      <c r="T973" s="310"/>
      <c r="U973" s="310"/>
      <c r="V973" s="310"/>
      <c r="W973" s="310"/>
      <c r="X973" s="310"/>
      <c r="Y973" s="310"/>
      <c r="Z973" s="310"/>
    </row>
    <row r="974" ht="15.75" customHeight="1">
      <c r="A974" s="310"/>
      <c r="B974" s="310"/>
      <c r="C974" s="310"/>
      <c r="D974" s="310"/>
      <c r="E974" s="310"/>
      <c r="F974" s="310"/>
      <c r="G974" s="310"/>
      <c r="H974" s="310"/>
      <c r="I974" s="310"/>
      <c r="J974" s="310"/>
      <c r="K974" s="310"/>
      <c r="L974" s="310"/>
      <c r="M974" s="310"/>
      <c r="N974" s="310"/>
      <c r="O974" s="310"/>
      <c r="P974" s="310"/>
      <c r="Q974" s="310"/>
      <c r="R974" s="310"/>
      <c r="S974" s="310"/>
      <c r="T974" s="310"/>
      <c r="U974" s="310"/>
      <c r="V974" s="310"/>
      <c r="W974" s="310"/>
      <c r="X974" s="310"/>
      <c r="Y974" s="310"/>
      <c r="Z974" s="310"/>
    </row>
    <row r="975" ht="15.75" customHeight="1">
      <c r="A975" s="310"/>
      <c r="B975" s="310"/>
      <c r="C975" s="310"/>
      <c r="D975" s="310"/>
      <c r="E975" s="310"/>
      <c r="F975" s="310"/>
      <c r="G975" s="310"/>
      <c r="H975" s="310"/>
      <c r="I975" s="310"/>
      <c r="J975" s="310"/>
      <c r="K975" s="310"/>
      <c r="L975" s="310"/>
      <c r="M975" s="310"/>
      <c r="N975" s="310"/>
      <c r="O975" s="310"/>
      <c r="P975" s="310"/>
      <c r="Q975" s="310"/>
      <c r="R975" s="310"/>
      <c r="S975" s="310"/>
      <c r="T975" s="310"/>
      <c r="U975" s="310"/>
      <c r="V975" s="310"/>
      <c r="W975" s="310"/>
      <c r="X975" s="310"/>
      <c r="Y975" s="310"/>
      <c r="Z975" s="310"/>
    </row>
    <row r="976" ht="15.75" customHeight="1">
      <c r="A976" s="310"/>
      <c r="B976" s="310"/>
      <c r="C976" s="310"/>
      <c r="D976" s="310"/>
      <c r="E976" s="310"/>
      <c r="F976" s="310"/>
      <c r="G976" s="310"/>
      <c r="H976" s="310"/>
      <c r="I976" s="310"/>
      <c r="J976" s="310"/>
      <c r="K976" s="310"/>
      <c r="L976" s="310"/>
      <c r="M976" s="310"/>
      <c r="N976" s="310"/>
      <c r="O976" s="310"/>
      <c r="P976" s="310"/>
      <c r="Q976" s="310"/>
      <c r="R976" s="310"/>
      <c r="S976" s="310"/>
      <c r="T976" s="310"/>
      <c r="U976" s="310"/>
      <c r="V976" s="310"/>
      <c r="W976" s="310"/>
      <c r="X976" s="310"/>
      <c r="Y976" s="310"/>
      <c r="Z976" s="310"/>
    </row>
    <row r="977" ht="15.75" customHeight="1">
      <c r="A977" s="310"/>
      <c r="B977" s="310"/>
      <c r="C977" s="310"/>
      <c r="D977" s="310"/>
      <c r="E977" s="310"/>
      <c r="F977" s="310"/>
      <c r="G977" s="310"/>
      <c r="H977" s="310"/>
      <c r="I977" s="310"/>
      <c r="J977" s="310"/>
      <c r="K977" s="310"/>
      <c r="L977" s="310"/>
      <c r="M977" s="310"/>
      <c r="N977" s="310"/>
      <c r="O977" s="310"/>
      <c r="P977" s="310"/>
      <c r="Q977" s="310"/>
      <c r="R977" s="310"/>
      <c r="S977" s="310"/>
      <c r="T977" s="310"/>
      <c r="U977" s="310"/>
      <c r="V977" s="310"/>
      <c r="W977" s="310"/>
      <c r="X977" s="310"/>
      <c r="Y977" s="310"/>
      <c r="Z977" s="310"/>
    </row>
    <row r="978" ht="15.75" customHeight="1">
      <c r="A978" s="310"/>
      <c r="B978" s="310"/>
      <c r="C978" s="310"/>
      <c r="D978" s="310"/>
      <c r="E978" s="310"/>
      <c r="F978" s="310"/>
      <c r="G978" s="310"/>
      <c r="H978" s="310"/>
      <c r="I978" s="310"/>
      <c r="J978" s="310"/>
      <c r="K978" s="310"/>
      <c r="L978" s="310"/>
      <c r="M978" s="310"/>
      <c r="N978" s="310"/>
      <c r="O978" s="310"/>
      <c r="P978" s="310"/>
      <c r="Q978" s="310"/>
      <c r="R978" s="310"/>
      <c r="S978" s="310"/>
      <c r="T978" s="310"/>
      <c r="U978" s="310"/>
      <c r="V978" s="310"/>
      <c r="W978" s="310"/>
      <c r="X978" s="310"/>
      <c r="Y978" s="310"/>
      <c r="Z978" s="310"/>
    </row>
    <row r="979" ht="15.75" customHeight="1">
      <c r="A979" s="310"/>
      <c r="B979" s="310"/>
      <c r="C979" s="310"/>
      <c r="D979" s="310"/>
      <c r="E979" s="310"/>
      <c r="F979" s="310"/>
      <c r="G979" s="310"/>
      <c r="H979" s="310"/>
      <c r="I979" s="310"/>
      <c r="J979" s="310"/>
      <c r="K979" s="310"/>
      <c r="L979" s="310"/>
      <c r="M979" s="310"/>
      <c r="N979" s="310"/>
      <c r="O979" s="310"/>
      <c r="P979" s="310"/>
      <c r="Q979" s="310"/>
      <c r="R979" s="310"/>
      <c r="S979" s="310"/>
      <c r="T979" s="310"/>
      <c r="U979" s="310"/>
      <c r="V979" s="310"/>
      <c r="W979" s="310"/>
      <c r="X979" s="310"/>
      <c r="Y979" s="310"/>
      <c r="Z979" s="310"/>
    </row>
    <row r="980" ht="15.75" customHeight="1">
      <c r="A980" s="310"/>
      <c r="B980" s="310"/>
      <c r="C980" s="310"/>
      <c r="D980" s="310"/>
      <c r="E980" s="310"/>
      <c r="F980" s="310"/>
      <c r="G980" s="310"/>
      <c r="H980" s="310"/>
      <c r="I980" s="310"/>
      <c r="J980" s="310"/>
      <c r="K980" s="310"/>
      <c r="L980" s="310"/>
      <c r="M980" s="310"/>
      <c r="N980" s="310"/>
      <c r="O980" s="310"/>
      <c r="P980" s="310"/>
      <c r="Q980" s="310"/>
      <c r="R980" s="310"/>
      <c r="S980" s="310"/>
      <c r="T980" s="310"/>
      <c r="U980" s="310"/>
      <c r="V980" s="310"/>
      <c r="W980" s="310"/>
      <c r="X980" s="310"/>
      <c r="Y980" s="310"/>
      <c r="Z980" s="310"/>
    </row>
    <row r="981" ht="15.75" customHeight="1">
      <c r="A981" s="310"/>
      <c r="B981" s="310"/>
      <c r="C981" s="310"/>
      <c r="D981" s="310"/>
      <c r="E981" s="310"/>
      <c r="F981" s="310"/>
      <c r="G981" s="310"/>
      <c r="H981" s="310"/>
      <c r="I981" s="310"/>
      <c r="J981" s="310"/>
      <c r="K981" s="310"/>
      <c r="L981" s="310"/>
      <c r="M981" s="310"/>
      <c r="N981" s="310"/>
      <c r="O981" s="310"/>
      <c r="P981" s="310"/>
      <c r="Q981" s="310"/>
      <c r="R981" s="310"/>
      <c r="S981" s="310"/>
      <c r="T981" s="310"/>
      <c r="U981" s="310"/>
      <c r="V981" s="310"/>
      <c r="W981" s="310"/>
      <c r="X981" s="310"/>
      <c r="Y981" s="310"/>
      <c r="Z981" s="310"/>
    </row>
    <row r="982" ht="15.75" customHeight="1">
      <c r="A982" s="310"/>
      <c r="B982" s="310"/>
      <c r="C982" s="310"/>
      <c r="D982" s="310"/>
      <c r="E982" s="310"/>
      <c r="F982" s="310"/>
      <c r="G982" s="310"/>
      <c r="H982" s="310"/>
      <c r="I982" s="310"/>
      <c r="J982" s="310"/>
      <c r="K982" s="310"/>
      <c r="L982" s="310"/>
      <c r="M982" s="310"/>
      <c r="N982" s="310"/>
      <c r="O982" s="310"/>
      <c r="P982" s="310"/>
      <c r="Q982" s="310"/>
      <c r="R982" s="310"/>
      <c r="S982" s="310"/>
      <c r="T982" s="310"/>
      <c r="U982" s="310"/>
      <c r="V982" s="310"/>
      <c r="W982" s="310"/>
      <c r="X982" s="310"/>
      <c r="Y982" s="310"/>
      <c r="Z982" s="310"/>
    </row>
    <row r="983" ht="15.75" customHeight="1">
      <c r="A983" s="310"/>
      <c r="B983" s="310"/>
      <c r="C983" s="310"/>
      <c r="D983" s="310"/>
      <c r="E983" s="310"/>
      <c r="F983" s="310"/>
      <c r="G983" s="310"/>
      <c r="H983" s="310"/>
      <c r="I983" s="310"/>
      <c r="J983" s="310"/>
      <c r="K983" s="310"/>
      <c r="L983" s="310"/>
      <c r="M983" s="310"/>
      <c r="N983" s="310"/>
      <c r="O983" s="310"/>
      <c r="P983" s="310"/>
      <c r="Q983" s="310"/>
      <c r="R983" s="310"/>
      <c r="S983" s="310"/>
      <c r="T983" s="310"/>
      <c r="U983" s="310"/>
      <c r="V983" s="310"/>
      <c r="W983" s="310"/>
      <c r="X983" s="310"/>
      <c r="Y983" s="310"/>
      <c r="Z983" s="310"/>
    </row>
    <row r="984" ht="15.75" customHeight="1">
      <c r="A984" s="310"/>
      <c r="B984" s="310"/>
      <c r="C984" s="310"/>
      <c r="D984" s="310"/>
      <c r="E984" s="310"/>
      <c r="F984" s="310"/>
      <c r="G984" s="310"/>
      <c r="H984" s="310"/>
      <c r="I984" s="310"/>
      <c r="J984" s="310"/>
      <c r="K984" s="310"/>
      <c r="L984" s="310"/>
      <c r="M984" s="310"/>
      <c r="N984" s="310"/>
      <c r="O984" s="310"/>
      <c r="P984" s="310"/>
      <c r="Q984" s="310"/>
      <c r="R984" s="310"/>
      <c r="S984" s="310"/>
      <c r="T984" s="310"/>
      <c r="U984" s="310"/>
      <c r="V984" s="310"/>
      <c r="W984" s="310"/>
      <c r="X984" s="310"/>
      <c r="Y984" s="310"/>
      <c r="Z984" s="310"/>
    </row>
    <row r="985" ht="15.75" customHeight="1">
      <c r="A985" s="310"/>
      <c r="B985" s="310"/>
      <c r="C985" s="310"/>
      <c r="D985" s="310"/>
      <c r="E985" s="310"/>
      <c r="F985" s="310"/>
      <c r="G985" s="310"/>
      <c r="H985" s="310"/>
      <c r="I985" s="310"/>
      <c r="J985" s="310"/>
      <c r="K985" s="310"/>
      <c r="L985" s="310"/>
      <c r="M985" s="310"/>
      <c r="N985" s="310"/>
      <c r="O985" s="310"/>
      <c r="P985" s="310"/>
      <c r="Q985" s="310"/>
      <c r="R985" s="310"/>
      <c r="S985" s="310"/>
      <c r="T985" s="310"/>
      <c r="U985" s="310"/>
      <c r="V985" s="310"/>
      <c r="W985" s="310"/>
      <c r="X985" s="310"/>
      <c r="Y985" s="310"/>
      <c r="Z985" s="310"/>
    </row>
    <row r="986" ht="15.75" customHeight="1">
      <c r="A986" s="310"/>
      <c r="B986" s="310"/>
      <c r="C986" s="310"/>
      <c r="D986" s="310"/>
      <c r="E986" s="310"/>
      <c r="F986" s="310"/>
      <c r="G986" s="310"/>
      <c r="H986" s="310"/>
      <c r="I986" s="310"/>
      <c r="J986" s="310"/>
      <c r="K986" s="310"/>
      <c r="L986" s="310"/>
      <c r="M986" s="310"/>
      <c r="N986" s="310"/>
      <c r="O986" s="310"/>
      <c r="P986" s="310"/>
      <c r="Q986" s="310"/>
      <c r="R986" s="310"/>
      <c r="S986" s="310"/>
      <c r="T986" s="310"/>
      <c r="U986" s="310"/>
      <c r="V986" s="310"/>
      <c r="W986" s="310"/>
      <c r="X986" s="310"/>
      <c r="Y986" s="310"/>
      <c r="Z986" s="310"/>
    </row>
    <row r="987" ht="15.75" customHeight="1">
      <c r="A987" s="310"/>
      <c r="B987" s="310"/>
      <c r="C987" s="310"/>
      <c r="D987" s="310"/>
      <c r="E987" s="310"/>
      <c r="F987" s="310"/>
      <c r="G987" s="310"/>
      <c r="H987" s="310"/>
      <c r="I987" s="310"/>
      <c r="J987" s="310"/>
      <c r="K987" s="310"/>
      <c r="L987" s="310"/>
      <c r="M987" s="310"/>
      <c r="N987" s="310"/>
      <c r="O987" s="310"/>
      <c r="P987" s="310"/>
      <c r="Q987" s="310"/>
      <c r="R987" s="310"/>
      <c r="S987" s="310"/>
      <c r="T987" s="310"/>
      <c r="U987" s="310"/>
      <c r="V987" s="310"/>
      <c r="W987" s="310"/>
      <c r="X987" s="310"/>
      <c r="Y987" s="310"/>
      <c r="Z987" s="310"/>
    </row>
    <row r="988" ht="15.75" customHeight="1">
      <c r="A988" s="310"/>
      <c r="B988" s="310"/>
      <c r="C988" s="310"/>
      <c r="D988" s="310"/>
      <c r="E988" s="310"/>
      <c r="F988" s="310"/>
      <c r="G988" s="310"/>
      <c r="H988" s="310"/>
      <c r="I988" s="310"/>
      <c r="J988" s="310"/>
      <c r="K988" s="310"/>
      <c r="L988" s="310"/>
      <c r="M988" s="310"/>
      <c r="N988" s="310"/>
      <c r="O988" s="310"/>
      <c r="P988" s="310"/>
      <c r="Q988" s="310"/>
      <c r="R988" s="310"/>
      <c r="S988" s="310"/>
      <c r="T988" s="310"/>
      <c r="U988" s="310"/>
      <c r="V988" s="310"/>
      <c r="W988" s="310"/>
      <c r="X988" s="310"/>
      <c r="Y988" s="310"/>
      <c r="Z988" s="310"/>
    </row>
    <row r="989" ht="15.75" customHeight="1">
      <c r="A989" s="310"/>
      <c r="B989" s="310"/>
      <c r="C989" s="310"/>
      <c r="D989" s="310"/>
      <c r="E989" s="310"/>
      <c r="F989" s="310"/>
      <c r="G989" s="310"/>
      <c r="H989" s="310"/>
      <c r="I989" s="310"/>
      <c r="J989" s="310"/>
      <c r="K989" s="310"/>
      <c r="L989" s="310"/>
      <c r="M989" s="310"/>
      <c r="N989" s="310"/>
      <c r="O989" s="310"/>
      <c r="P989" s="310"/>
      <c r="Q989" s="310"/>
      <c r="R989" s="310"/>
      <c r="S989" s="310"/>
      <c r="T989" s="310"/>
      <c r="U989" s="310"/>
      <c r="V989" s="310"/>
      <c r="W989" s="310"/>
      <c r="X989" s="310"/>
      <c r="Y989" s="310"/>
      <c r="Z989" s="310"/>
    </row>
    <row r="990" ht="15.75" customHeight="1">
      <c r="A990" s="310"/>
      <c r="B990" s="310"/>
      <c r="C990" s="310"/>
      <c r="D990" s="310"/>
      <c r="E990" s="310"/>
      <c r="F990" s="310"/>
      <c r="G990" s="310"/>
      <c r="H990" s="310"/>
      <c r="I990" s="310"/>
      <c r="J990" s="310"/>
      <c r="K990" s="310"/>
      <c r="L990" s="310"/>
      <c r="M990" s="310"/>
      <c r="N990" s="310"/>
      <c r="O990" s="310"/>
      <c r="P990" s="310"/>
      <c r="Q990" s="310"/>
      <c r="R990" s="310"/>
      <c r="S990" s="310"/>
      <c r="T990" s="310"/>
      <c r="U990" s="310"/>
      <c r="V990" s="310"/>
      <c r="W990" s="310"/>
      <c r="X990" s="310"/>
      <c r="Y990" s="310"/>
      <c r="Z990" s="310"/>
    </row>
    <row r="991" ht="15.75" customHeight="1">
      <c r="A991" s="310"/>
      <c r="B991" s="310"/>
      <c r="C991" s="310"/>
      <c r="D991" s="310"/>
      <c r="E991" s="310"/>
      <c r="F991" s="310"/>
      <c r="G991" s="310"/>
      <c r="H991" s="310"/>
      <c r="I991" s="310"/>
      <c r="J991" s="310"/>
      <c r="K991" s="310"/>
      <c r="L991" s="310"/>
      <c r="M991" s="310"/>
      <c r="N991" s="310"/>
      <c r="O991" s="310"/>
      <c r="P991" s="310"/>
      <c r="Q991" s="310"/>
      <c r="R991" s="310"/>
      <c r="S991" s="310"/>
      <c r="T991" s="310"/>
      <c r="U991" s="310"/>
      <c r="V991" s="310"/>
      <c r="W991" s="310"/>
      <c r="X991" s="310"/>
      <c r="Y991" s="310"/>
      <c r="Z991" s="310"/>
    </row>
    <row r="992" ht="15.75" customHeight="1">
      <c r="A992" s="310"/>
      <c r="B992" s="310"/>
      <c r="C992" s="310"/>
      <c r="D992" s="310"/>
      <c r="E992" s="310"/>
      <c r="F992" s="310"/>
      <c r="G992" s="310"/>
      <c r="H992" s="310"/>
      <c r="I992" s="310"/>
      <c r="J992" s="310"/>
      <c r="K992" s="310"/>
      <c r="L992" s="310"/>
      <c r="M992" s="310"/>
      <c r="N992" s="310"/>
      <c r="O992" s="310"/>
      <c r="P992" s="310"/>
      <c r="Q992" s="310"/>
      <c r="R992" s="310"/>
      <c r="S992" s="310"/>
      <c r="T992" s="310"/>
      <c r="U992" s="310"/>
      <c r="V992" s="310"/>
      <c r="W992" s="310"/>
      <c r="X992" s="310"/>
      <c r="Y992" s="310"/>
      <c r="Z992" s="310"/>
    </row>
    <row r="993" ht="15.75" customHeight="1">
      <c r="A993" s="310"/>
      <c r="B993" s="310"/>
      <c r="C993" s="310"/>
      <c r="D993" s="310"/>
      <c r="E993" s="310"/>
      <c r="F993" s="310"/>
      <c r="G993" s="310"/>
      <c r="H993" s="310"/>
      <c r="I993" s="310"/>
      <c r="J993" s="310"/>
      <c r="K993" s="310"/>
      <c r="L993" s="310"/>
      <c r="M993" s="310"/>
      <c r="N993" s="310"/>
      <c r="O993" s="310"/>
      <c r="P993" s="310"/>
      <c r="Q993" s="310"/>
      <c r="R993" s="310"/>
      <c r="S993" s="310"/>
      <c r="T993" s="310"/>
      <c r="U993" s="310"/>
      <c r="V993" s="310"/>
      <c r="W993" s="310"/>
      <c r="X993" s="310"/>
      <c r="Y993" s="310"/>
      <c r="Z993" s="310"/>
    </row>
    <row r="994" ht="15.75" customHeight="1">
      <c r="A994" s="310"/>
      <c r="B994" s="310"/>
      <c r="C994" s="310"/>
      <c r="D994" s="310"/>
      <c r="E994" s="310"/>
      <c r="F994" s="310"/>
      <c r="G994" s="310"/>
      <c r="H994" s="310"/>
      <c r="I994" s="310"/>
      <c r="J994" s="310"/>
      <c r="K994" s="310"/>
      <c r="L994" s="310"/>
      <c r="M994" s="310"/>
      <c r="N994" s="310"/>
      <c r="O994" s="310"/>
      <c r="P994" s="310"/>
      <c r="Q994" s="310"/>
      <c r="R994" s="310"/>
      <c r="S994" s="310"/>
      <c r="T994" s="310"/>
      <c r="U994" s="310"/>
      <c r="V994" s="310"/>
      <c r="W994" s="310"/>
      <c r="X994" s="310"/>
      <c r="Y994" s="310"/>
      <c r="Z994" s="310"/>
    </row>
    <row r="995" ht="15.75" customHeight="1">
      <c r="A995" s="310"/>
      <c r="B995" s="310"/>
      <c r="C995" s="310"/>
      <c r="D995" s="310"/>
      <c r="E995" s="310"/>
      <c r="F995" s="310"/>
      <c r="G995" s="310"/>
      <c r="H995" s="310"/>
      <c r="I995" s="310"/>
      <c r="J995" s="310"/>
      <c r="K995" s="310"/>
      <c r="L995" s="310"/>
      <c r="M995" s="310"/>
      <c r="N995" s="310"/>
      <c r="O995" s="310"/>
      <c r="P995" s="310"/>
      <c r="Q995" s="310"/>
      <c r="R995" s="310"/>
      <c r="S995" s="310"/>
      <c r="T995" s="310"/>
      <c r="U995" s="310"/>
      <c r="V995" s="310"/>
      <c r="W995" s="310"/>
      <c r="X995" s="310"/>
      <c r="Y995" s="310"/>
      <c r="Z995" s="310"/>
    </row>
    <row r="996" ht="15.75" customHeight="1">
      <c r="A996" s="310"/>
      <c r="B996" s="310"/>
      <c r="C996" s="310"/>
      <c r="D996" s="310"/>
      <c r="E996" s="310"/>
      <c r="F996" s="310"/>
      <c r="G996" s="310"/>
      <c r="H996" s="310"/>
      <c r="I996" s="310"/>
      <c r="J996" s="310"/>
      <c r="K996" s="310"/>
      <c r="L996" s="310"/>
      <c r="M996" s="310"/>
      <c r="N996" s="310"/>
      <c r="O996" s="310"/>
      <c r="P996" s="310"/>
      <c r="Q996" s="310"/>
      <c r="R996" s="310"/>
      <c r="S996" s="310"/>
      <c r="T996" s="310"/>
      <c r="U996" s="310"/>
      <c r="V996" s="310"/>
      <c r="W996" s="310"/>
      <c r="X996" s="310"/>
      <c r="Y996" s="310"/>
      <c r="Z996" s="310"/>
    </row>
    <row r="997" ht="15.75" customHeight="1">
      <c r="A997" s="310"/>
      <c r="B997" s="310"/>
      <c r="C997" s="310"/>
      <c r="D997" s="310"/>
      <c r="E997" s="310"/>
      <c r="F997" s="310"/>
      <c r="G997" s="310"/>
      <c r="H997" s="310"/>
      <c r="I997" s="310"/>
      <c r="J997" s="310"/>
      <c r="K997" s="310"/>
      <c r="L997" s="310"/>
      <c r="M997" s="310"/>
      <c r="N997" s="310"/>
      <c r="O997" s="310"/>
      <c r="P997" s="310"/>
      <c r="Q997" s="310"/>
      <c r="R997" s="310"/>
      <c r="S997" s="310"/>
      <c r="T997" s="310"/>
      <c r="U997" s="310"/>
      <c r="V997" s="310"/>
      <c r="W997" s="310"/>
      <c r="X997" s="310"/>
      <c r="Y997" s="310"/>
      <c r="Z997" s="310"/>
    </row>
    <row r="998" ht="15.75" customHeight="1">
      <c r="A998" s="310"/>
      <c r="B998" s="310"/>
      <c r="C998" s="310"/>
      <c r="D998" s="310"/>
      <c r="E998" s="310"/>
      <c r="F998" s="310"/>
      <c r="G998" s="310"/>
      <c r="H998" s="310"/>
      <c r="I998" s="310"/>
      <c r="J998" s="310"/>
      <c r="K998" s="310"/>
      <c r="L998" s="310"/>
      <c r="M998" s="310"/>
      <c r="N998" s="310"/>
      <c r="O998" s="310"/>
      <c r="P998" s="310"/>
      <c r="Q998" s="310"/>
      <c r="R998" s="310"/>
      <c r="S998" s="310"/>
      <c r="T998" s="310"/>
      <c r="U998" s="310"/>
      <c r="V998" s="310"/>
      <c r="W998" s="310"/>
      <c r="X998" s="310"/>
      <c r="Y998" s="310"/>
      <c r="Z998" s="310"/>
    </row>
    <row r="999" ht="15.75" customHeight="1">
      <c r="A999" s="310"/>
      <c r="B999" s="310"/>
      <c r="C999" s="310"/>
      <c r="D999" s="310"/>
      <c r="E999" s="310"/>
      <c r="F999" s="310"/>
      <c r="G999" s="310"/>
      <c r="H999" s="310"/>
      <c r="I999" s="310"/>
      <c r="J999" s="310"/>
      <c r="K999" s="310"/>
      <c r="L999" s="310"/>
      <c r="M999" s="310"/>
      <c r="N999" s="310"/>
      <c r="O999" s="310"/>
      <c r="P999" s="310"/>
      <c r="Q999" s="310"/>
      <c r="R999" s="310"/>
      <c r="S999" s="310"/>
      <c r="T999" s="310"/>
      <c r="U999" s="310"/>
      <c r="V999" s="310"/>
      <c r="W999" s="310"/>
      <c r="X999" s="310"/>
      <c r="Y999" s="310"/>
      <c r="Z999" s="310"/>
    </row>
    <row r="1000" ht="15.75" customHeight="1">
      <c r="A1000" s="310"/>
      <c r="B1000" s="310"/>
      <c r="C1000" s="310"/>
      <c r="D1000" s="310"/>
      <c r="E1000" s="310"/>
      <c r="F1000" s="310"/>
      <c r="G1000" s="310"/>
      <c r="H1000" s="310"/>
      <c r="I1000" s="310"/>
      <c r="J1000" s="310"/>
      <c r="K1000" s="310"/>
      <c r="L1000" s="310"/>
      <c r="M1000" s="310"/>
      <c r="N1000" s="310"/>
      <c r="O1000" s="310"/>
      <c r="P1000" s="310"/>
      <c r="Q1000" s="310"/>
      <c r="R1000" s="310"/>
      <c r="S1000" s="310"/>
      <c r="T1000" s="310"/>
      <c r="U1000" s="310"/>
      <c r="V1000" s="310"/>
      <c r="W1000" s="310"/>
      <c r="X1000" s="310"/>
      <c r="Y1000" s="310"/>
      <c r="Z1000" s="310"/>
    </row>
  </sheetData>
  <autoFilter ref="$A$13:$B$402"/>
  <mergeCells count="13">
    <mergeCell ref="A402:B402"/>
    <mergeCell ref="D402:E402"/>
    <mergeCell ref="F402:G402"/>
    <mergeCell ref="A408:B408"/>
    <mergeCell ref="D408:E408"/>
    <mergeCell ref="A444:C444"/>
    <mergeCell ref="A6:D6"/>
    <mergeCell ref="B8:C8"/>
    <mergeCell ref="A11:A12"/>
    <mergeCell ref="B11:B12"/>
    <mergeCell ref="C11:C12"/>
    <mergeCell ref="D11:D12"/>
    <mergeCell ref="E11:E12"/>
  </mergeCells>
  <dataValidations>
    <dataValidation type="list" allowBlank="1" showInputMessage="1" showErrorMessage="1" prompt=" - " sqref="F6">
      <formula1>PX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8.0"/>
    <col customWidth="1" min="2" max="2" width="8.33"/>
    <col customWidth="1" min="3" max="3" width="21.44"/>
    <col customWidth="1" min="4" max="4" width="5.89"/>
    <col customWidth="1" min="5" max="5" width="9.22"/>
    <col customWidth="1" min="6" max="6" width="9.89"/>
    <col customWidth="1" min="7" max="7" width="11.78"/>
    <col customWidth="1" min="8" max="8" width="7.33"/>
    <col customWidth="1" min="9" max="9" width="11.11"/>
    <col customWidth="1" min="10" max="10" width="10.11"/>
    <col customWidth="1" min="11" max="11" width="13.22"/>
    <col customWidth="1" min="12" max="12" width="5.78"/>
    <col customWidth="1" min="13" max="26" width="8.0"/>
  </cols>
  <sheetData>
    <row r="1" ht="15.75" customHeight="1">
      <c r="A1" s="111" t="str">
        <f>ThongtinDN!$C$5&amp;" "&amp;ThongtinDN!$D$5</f>
        <v>Tên đơn vị:  Công ty TNHH ABC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</row>
    <row r="2" ht="15.75" customHeight="1">
      <c r="A2" s="111" t="str">
        <f>ThongtinDN!$C$6&amp;" "&amp;ThongtinDN!$D$6</f>
        <v>Địa chỉ: Minh Khai - Bắc Từ Liêm - Hà Nội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</row>
    <row r="3" ht="15.75" customHeight="1">
      <c r="A3" s="111" t="str">
        <f>ThongtinDN!$C$7&amp;" "&amp;ThongtinDN!$D$7</f>
        <v>MST:  0906690004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</row>
    <row r="4" ht="15.75" customHeight="1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</row>
    <row r="5" ht="20.25" customHeight="1">
      <c r="A5" s="294" t="s">
        <v>517</v>
      </c>
    </row>
    <row r="6" ht="20.25" customHeight="1">
      <c r="A6" s="294"/>
      <c r="B6" s="294"/>
      <c r="C6" s="117"/>
      <c r="E6" s="117" t="str">
        <f>ThongtinDN!D16</f>
        <v>Từ ngày 01/01/2013   đến 31/01/2013</v>
      </c>
      <c r="F6" s="117"/>
      <c r="G6" s="294"/>
      <c r="H6" s="294"/>
      <c r="I6" s="294"/>
      <c r="J6" s="294"/>
    </row>
    <row r="7" ht="16.5" customHeight="1">
      <c r="A7" s="345" t="s">
        <v>518</v>
      </c>
      <c r="F7" s="111" t="s">
        <v>323</v>
      </c>
    </row>
    <row r="8" ht="16.5" customHeight="1">
      <c r="A8" s="345" t="str">
        <f>"Tên, quy cách nguyên liệu, vật liệu, dụng cụ (sản phẩm, hàng hoá):    "&amp;VLOOKUP(F7,'Tong hop'!$A$10:$O$50000,2,0)</f>
        <v>Tên, quy cách nguyên liệu, vật liệu, dụng cụ (sản phẩm, hàng hoá):    Thép tấm  4ly</v>
      </c>
      <c r="G8" s="111"/>
    </row>
    <row r="9" ht="20.25" customHeight="1">
      <c r="A9" s="346" t="s">
        <v>519</v>
      </c>
      <c r="B9" s="98"/>
      <c r="C9" s="347" t="s">
        <v>520</v>
      </c>
      <c r="D9" s="348" t="s">
        <v>521</v>
      </c>
      <c r="E9" s="349"/>
      <c r="F9" s="346" t="s">
        <v>522</v>
      </c>
      <c r="G9" s="98"/>
      <c r="H9" s="346" t="s">
        <v>523</v>
      </c>
      <c r="I9" s="98"/>
      <c r="J9" s="346" t="s">
        <v>524</v>
      </c>
      <c r="K9" s="98"/>
      <c r="L9" s="301" t="s">
        <v>525</v>
      </c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</row>
    <row r="10" ht="12.75" customHeight="1">
      <c r="A10" s="349" t="s">
        <v>526</v>
      </c>
      <c r="B10" s="351" t="s">
        <v>527</v>
      </c>
      <c r="C10" s="193"/>
      <c r="D10" s="352" t="s">
        <v>528</v>
      </c>
      <c r="E10" s="353" t="s">
        <v>67</v>
      </c>
      <c r="F10" s="354" t="s">
        <v>63</v>
      </c>
      <c r="G10" s="349" t="s">
        <v>64</v>
      </c>
      <c r="H10" s="355" t="s">
        <v>63</v>
      </c>
      <c r="I10" s="349" t="s">
        <v>64</v>
      </c>
      <c r="J10" s="355" t="s">
        <v>529</v>
      </c>
      <c r="K10" s="349" t="s">
        <v>64</v>
      </c>
      <c r="L10" s="356" t="s">
        <v>530</v>
      </c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</row>
    <row r="11" ht="24.0" customHeight="1">
      <c r="A11" s="126"/>
      <c r="B11" s="357" t="s">
        <v>531</v>
      </c>
      <c r="C11" s="126"/>
      <c r="D11" s="358" t="s">
        <v>532</v>
      </c>
      <c r="E11" s="359"/>
      <c r="F11" s="126"/>
      <c r="G11" s="126"/>
      <c r="H11" s="126"/>
      <c r="I11" s="126"/>
      <c r="J11" s="126"/>
      <c r="K11" s="126"/>
      <c r="L11" s="36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</row>
    <row r="12" ht="12.75" customHeight="1">
      <c r="A12" s="361" t="s">
        <v>492</v>
      </c>
      <c r="B12" s="362" t="s">
        <v>493</v>
      </c>
      <c r="C12" s="361" t="s">
        <v>494</v>
      </c>
      <c r="D12" s="363" t="s">
        <v>495</v>
      </c>
      <c r="E12" s="363">
        <v>1.0</v>
      </c>
      <c r="F12" s="364">
        <v>2.0</v>
      </c>
      <c r="G12" s="363" t="s">
        <v>533</v>
      </c>
      <c r="H12" s="363">
        <v>4.0</v>
      </c>
      <c r="I12" s="363" t="s">
        <v>534</v>
      </c>
      <c r="J12" s="363">
        <v>6.0</v>
      </c>
      <c r="K12" s="363" t="s">
        <v>535</v>
      </c>
      <c r="L12" s="363">
        <v>8.0</v>
      </c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 ht="12.75" customHeight="1">
      <c r="A13" s="365"/>
      <c r="B13" s="366"/>
      <c r="C13" s="367" t="s">
        <v>536</v>
      </c>
      <c r="D13" s="368"/>
      <c r="E13" s="368"/>
      <c r="F13" s="369"/>
      <c r="G13" s="369"/>
      <c r="H13" s="369"/>
      <c r="I13" s="369"/>
      <c r="J13" s="369">
        <f>SUMIF('Tong hop'!$A$10:$A$50000,$F$7,'Tong hop'!$D$10:$D$50000)</f>
        <v>840</v>
      </c>
      <c r="K13" s="369">
        <f>SUMIF('Tong hop'!$A$10:$A$50000,$F$7,'Tong hop'!$E$10:$E$50000)</f>
        <v>10920000</v>
      </c>
      <c r="L13" s="370"/>
      <c r="M13" s="350"/>
      <c r="N13" s="350"/>
      <c r="O13" s="350"/>
      <c r="P13" s="350"/>
      <c r="Q13" s="350"/>
      <c r="R13" s="350"/>
      <c r="S13" s="350"/>
      <c r="T13" s="350"/>
      <c r="U13" s="350"/>
      <c r="V13" s="350"/>
      <c r="W13" s="350"/>
      <c r="X13" s="350"/>
      <c r="Y13" s="350"/>
      <c r="Z13" s="350"/>
    </row>
    <row r="14" ht="32.25" customHeight="1">
      <c r="A14" s="371" t="str">
        <f t="array" ref="A14">IF($L14="","",INDEX('Nhap-Xuat'!$A$12:$A$50000,$L14))</f>
        <v>PX1301-01</v>
      </c>
      <c r="B14" s="371">
        <f t="array" ref="B14">IF($L14="","",INDEX('Nhap-Xuat'!$C$12:$C$50000,$L14))</f>
        <v>41282</v>
      </c>
      <c r="C14" s="372" t="str">
        <f t="array" ref="C14">IF($L14="","",INDEX('Nhap-Xuat'!$J$12:$J$50000,$L14))</f>
        <v> Xuất kho vật tư phục vụ công trình  154001</v>
      </c>
      <c r="D14" s="373" t="str">
        <f t="array" ref="D14">IF(LEFT(A14,2)="PN",IF($L14="","",INDEX('Nhap-Xuat'!$I$12:$I$50000,$L14)),IF($L14="","",INDEX('Nhap-Xuat'!$H$12:$H$50000,$L14)))</f>
        <v>154001</v>
      </c>
      <c r="E14" s="372">
        <f t="array" ref="E14">IF(LEFT(A14,2)="PN",IF($L14="","",INDEX('Nhap-Xuat'!$O$12:$O$50000,$L14)),IF($L14="","",INDEX('Nhap-Xuat'!$R$12:$R$50000,$L14)))</f>
        <v>13000</v>
      </c>
      <c r="F14" s="372" t="str">
        <f t="array" ref="F14">IF($L14="","",INDEX('Nhap-Xuat'!$N$12:$N$50000,$L14))</f>
        <v/>
      </c>
      <c r="G14" s="374" t="str">
        <f t="array" ref="G14">IF($L14="","",INDEX('Nhap-Xuat'!$P$12:$P$50000,$L14))</f>
        <v/>
      </c>
      <c r="H14" s="372">
        <f t="array" ref="H14">IF($L14="","",INDEX('Nhap-Xuat'!$Q$12:$Q$50000,$L14))</f>
        <v>58</v>
      </c>
      <c r="I14" s="374">
        <f t="array" ref="I14">IF($L14="","",INDEX('Nhap-Xuat'!$S$12:$S$50000,$L14))</f>
        <v>754000</v>
      </c>
      <c r="J14" s="372">
        <f t="shared" ref="J14:J31" si="1">IF(SUM(F14:I14)=0,0,$J$13+SUM($F$14:F14)-SUM($H$14:H14))</f>
        <v>782</v>
      </c>
      <c r="K14" s="374">
        <f t="shared" ref="K14:K31" si="2">IF(SUM(F14:I14)=0,0,$K$13+SUM($G$14:G14)-SUM($I$14:I14))</f>
        <v>10166000</v>
      </c>
      <c r="L14" s="370">
        <f>IF(TYPE(MATCH($F$7,'Nhap-Xuat'!$K$12:$K$50000,0))=16,"",MATCH($F$7,'Nhap-Xuat'!$K$12:$K$50000,0))</f>
        <v>14</v>
      </c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  <c r="Z14" s="189"/>
    </row>
    <row r="15" ht="27.0" customHeight="1">
      <c r="A15" s="371" t="str">
        <f t="array" ref="A15">IF($L15="","",INDEX('Nhap-Xuat'!$A$12:$A$50000,$L15))</f>
        <v>PX1301-02</v>
      </c>
      <c r="B15" s="371">
        <f t="array" ref="B15">IF($L15="","",INDEX('Nhap-Xuat'!$C$12:$C$50000,$L15))</f>
        <v>41299</v>
      </c>
      <c r="C15" s="372" t="str">
        <f t="array" ref="C15">IF($L15="","",INDEX('Nhap-Xuat'!$J$12:$J$50000,$L15))</f>
        <v> Xuất kho vật tư phục vụ công trình  154002</v>
      </c>
      <c r="D15" s="373" t="str">
        <f t="array" ref="D15">IF(LEFT(A15,2)="PN",IF($L15="","",INDEX('Nhap-Xuat'!$I$12:$I$50000,$L15)),IF($L15="","",INDEX('Nhap-Xuat'!$H$12:$H$50000,$L15)))</f>
        <v>154002</v>
      </c>
      <c r="E15" s="372">
        <f t="array" ref="E15">IF(LEFT(A15,2)="PN",IF($L15="","",INDEX('Nhap-Xuat'!$O$12:$O$50000,$L15)),IF($L15="","",INDEX('Nhap-Xuat'!$R$12:$R$50000,$L15)))</f>
        <v>13000</v>
      </c>
      <c r="F15" s="372" t="str">
        <f t="array" ref="F15">IF($L15="","",INDEX('Nhap-Xuat'!$N$12:$N$50000,$L15))</f>
        <v/>
      </c>
      <c r="G15" s="374" t="str">
        <f t="array" ref="G15">IF($L15="","",INDEX('Nhap-Xuat'!$P$12:$P$50000,$L15))</f>
        <v/>
      </c>
      <c r="H15" s="372">
        <f t="array" ref="H15">IF($L15="","",INDEX('Nhap-Xuat'!$Q$12:$Q$50000,$L15))</f>
        <v>500</v>
      </c>
      <c r="I15" s="374">
        <f t="array" ref="I15">IF($L15="","",INDEX('Nhap-Xuat'!$S$12:$S$50000,$L15))</f>
        <v>6500000</v>
      </c>
      <c r="J15" s="372">
        <f t="shared" si="1"/>
        <v>282</v>
      </c>
      <c r="K15" s="374">
        <f t="shared" si="2"/>
        <v>3666000</v>
      </c>
      <c r="L15" s="370">
        <f>IF(TYPE(MATCH($F$7,OFFSET('Nhap-Xuat'!$K$12,L14,0):'Nhap-Xuat'!$K$50000,0)+L14)=16,"",MATCH($F$7,OFFSET('Nhap-Xuat'!$K$12,L14,0):'Nhap-Xuat'!$K$50000,0)+L14)</f>
        <v>17</v>
      </c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</row>
    <row r="16" ht="27.0" customHeight="1">
      <c r="A16" s="371" t="str">
        <f t="array" ref="A16">IF($L16="","",INDEX('Nhap-Xuat'!$A$12:$A$50000,$L16))</f>
        <v/>
      </c>
      <c r="B16" s="371" t="str">
        <f t="array" ref="B16">IF($L16="","",INDEX('Nhap-Xuat'!$C$12:$C$50000,$L16))</f>
        <v/>
      </c>
      <c r="C16" s="372" t="str">
        <f t="array" ref="C16">IF($L16="","",INDEX('Nhap-Xuat'!$J$12:$J$50000,$L16))</f>
        <v/>
      </c>
      <c r="D16" s="373" t="str">
        <f t="array" ref="D16">IF(LEFT(A16,2)="PN",IF($L16="","",INDEX('Nhap-Xuat'!$I$12:$I$50000,$L16)),IF($L16="","",INDEX('Nhap-Xuat'!$H$12:$H$50000,$L16)))</f>
        <v/>
      </c>
      <c r="E16" s="372" t="str">
        <f t="array" ref="E16">IF(LEFT(A16,2)="PN",IF($L16="","",INDEX('Nhap-Xuat'!$O$12:$O$50000,$L16)),IF($L16="","",INDEX('Nhap-Xuat'!$R$12:$R$50000,$L16)))</f>
        <v/>
      </c>
      <c r="F16" s="372" t="str">
        <f t="array" ref="F16">IF($L16="","",INDEX('Nhap-Xuat'!$N$12:$N$50000,$L16))</f>
        <v/>
      </c>
      <c r="G16" s="374" t="str">
        <f t="array" ref="G16">IF($L16="","",INDEX('Nhap-Xuat'!$P$12:$P$50000,$L16))</f>
        <v/>
      </c>
      <c r="H16" s="372" t="str">
        <f t="array" ref="H16">IF($L16="","",INDEX('Nhap-Xuat'!$Q$12:$Q$50000,$L16))</f>
        <v/>
      </c>
      <c r="I16" s="374" t="str">
        <f t="array" ref="I16">IF($L16="","",INDEX('Nhap-Xuat'!$S$12:$S$50000,$L16))</f>
        <v/>
      </c>
      <c r="J16" s="372">
        <f t="shared" si="1"/>
        <v>0</v>
      </c>
      <c r="K16" s="374">
        <f t="shared" si="2"/>
        <v>0</v>
      </c>
      <c r="L16" s="370" t="str">
        <f>IF(TYPE(MATCH($F$7,OFFSET('Nhap-Xuat'!$K$12,L15,0):'Nhap-Xuat'!$K$50000,0)+L15)=16,"",MATCH($F$7,OFFSET('Nhap-Xuat'!$K$12,L15,0):'Nhap-Xuat'!$K$50000,0)+L15)</f>
        <v/>
      </c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</row>
    <row r="17" ht="27.0" customHeight="1">
      <c r="A17" s="371" t="str">
        <f t="array" ref="A17">IF($L17="","",INDEX('Nhap-Xuat'!$A$12:$A$50000,$L17))</f>
        <v>PX1301-01</v>
      </c>
      <c r="B17" s="371">
        <f t="array" ref="B17">IF($L17="","",INDEX('Nhap-Xuat'!$C$12:$C$50000,$L17))</f>
        <v>41282</v>
      </c>
      <c r="C17" s="372" t="str">
        <f t="array" ref="C17">IF($L17="","",INDEX('Nhap-Xuat'!$J$12:$J$50000,$L17))</f>
        <v> Xuất kho vật tư phục vụ công trình  154001</v>
      </c>
      <c r="D17" s="373" t="str">
        <f t="array" ref="D17">IF(LEFT(A17,2)="PN",IF($L17="","",INDEX('Nhap-Xuat'!$I$12:$I$50000,$L17)),IF($L17="","",INDEX('Nhap-Xuat'!$H$12:$H$50000,$L17)))</f>
        <v>154001</v>
      </c>
      <c r="E17" s="372">
        <f t="array" ref="E17">IF(LEFT(A17,2)="PN",IF($L17="","",INDEX('Nhap-Xuat'!$O$12:$O$50000,$L17)),IF($L17="","",INDEX('Nhap-Xuat'!$R$12:$R$50000,$L17)))</f>
        <v>13000</v>
      </c>
      <c r="F17" s="372" t="str">
        <f t="array" ref="F17">IF($L17="","",INDEX('Nhap-Xuat'!$N$12:$N$50000,$L17))</f>
        <v/>
      </c>
      <c r="G17" s="374" t="str">
        <f t="array" ref="G17">IF($L17="","",INDEX('Nhap-Xuat'!$P$12:$P$50000,$L17))</f>
        <v/>
      </c>
      <c r="H17" s="372">
        <f t="array" ref="H17">IF($L17="","",INDEX('Nhap-Xuat'!$Q$12:$Q$50000,$L17))</f>
        <v>58</v>
      </c>
      <c r="I17" s="374">
        <f t="array" ref="I17">IF($L17="","",INDEX('Nhap-Xuat'!$S$12:$S$50000,$L17))</f>
        <v>754000</v>
      </c>
      <c r="J17" s="372">
        <f t="shared" si="1"/>
        <v>224</v>
      </c>
      <c r="K17" s="374">
        <f t="shared" si="2"/>
        <v>2912000</v>
      </c>
      <c r="L17" s="370">
        <f>IF(TYPE(MATCH($F$7,OFFSET('Nhap-Xuat'!$K$12,L16,0):'Nhap-Xuat'!$K$50000,0)+L16)=16,"",MATCH($F$7,OFFSET('Nhap-Xuat'!$K$12,L16,0):'Nhap-Xuat'!$K$50000,0)+L16)</f>
        <v>14</v>
      </c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</row>
    <row r="18" ht="27.0" customHeight="1">
      <c r="A18" s="371" t="str">
        <f t="array" ref="A18">IF($L18="","",INDEX('Nhap-Xuat'!$A$12:$A$50000,$L18))</f>
        <v>PX1301-02</v>
      </c>
      <c r="B18" s="371">
        <f t="array" ref="B18">IF($L18="","",INDEX('Nhap-Xuat'!$C$12:$C$50000,$L18))</f>
        <v>41299</v>
      </c>
      <c r="C18" s="372" t="str">
        <f t="array" ref="C18">IF($L18="","",INDEX('Nhap-Xuat'!$J$12:$J$50000,$L18))</f>
        <v> Xuất kho vật tư phục vụ công trình  154002</v>
      </c>
      <c r="D18" s="373" t="str">
        <f t="array" ref="D18">IF(LEFT(A18,2)="PN",IF($L18="","",INDEX('Nhap-Xuat'!$I$12:$I$50000,$L18)),IF($L18="","",INDEX('Nhap-Xuat'!$H$12:$H$50000,$L18)))</f>
        <v>154002</v>
      </c>
      <c r="E18" s="372">
        <f t="array" ref="E18">IF(LEFT(A18,2)="PN",IF($L18="","",INDEX('Nhap-Xuat'!$O$12:$O$50000,$L18)),IF($L18="","",INDEX('Nhap-Xuat'!$R$12:$R$50000,$L18)))</f>
        <v>13000</v>
      </c>
      <c r="F18" s="372" t="str">
        <f t="array" ref="F18">IF($L18="","",INDEX('Nhap-Xuat'!$N$12:$N$50000,$L18))</f>
        <v/>
      </c>
      <c r="G18" s="374" t="str">
        <f t="array" ref="G18">IF($L18="","",INDEX('Nhap-Xuat'!$P$12:$P$50000,$L18))</f>
        <v/>
      </c>
      <c r="H18" s="372">
        <f t="array" ref="H18">IF($L18="","",INDEX('Nhap-Xuat'!$Q$12:$Q$50000,$L18))</f>
        <v>500</v>
      </c>
      <c r="I18" s="374">
        <f t="array" ref="I18">IF($L18="","",INDEX('Nhap-Xuat'!$S$12:$S$50000,$L18))</f>
        <v>6500000</v>
      </c>
      <c r="J18" s="372">
        <f t="shared" si="1"/>
        <v>-276</v>
      </c>
      <c r="K18" s="374">
        <f t="shared" si="2"/>
        <v>-3588000</v>
      </c>
      <c r="L18" s="370">
        <f>IF(TYPE(MATCH($F$7,OFFSET('Nhap-Xuat'!$K$12,L17,0):'Nhap-Xuat'!$K$50000,0)+L17)=16,"",MATCH($F$7,OFFSET('Nhap-Xuat'!$K$12,L17,0):'Nhap-Xuat'!$K$50000,0)+L17)</f>
        <v>17</v>
      </c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</row>
    <row r="19" ht="27.0" customHeight="1">
      <c r="A19" s="371" t="str">
        <f t="array" ref="A19">IF($L19="","",INDEX('Nhap-Xuat'!$A$12:$A$50000,$L19))</f>
        <v/>
      </c>
      <c r="B19" s="371" t="str">
        <f t="array" ref="B19">IF($L19="","",INDEX('Nhap-Xuat'!$C$12:$C$50000,$L19))</f>
        <v/>
      </c>
      <c r="C19" s="372" t="str">
        <f t="array" ref="C19">IF($L19="","",INDEX('Nhap-Xuat'!$J$12:$J$50000,$L19))</f>
        <v/>
      </c>
      <c r="D19" s="373" t="str">
        <f t="array" ref="D19">IF(LEFT(A19,2)="PN",IF($L19="","",INDEX('Nhap-Xuat'!$I$12:$I$50000,$L19)),IF($L19="","",INDEX('Nhap-Xuat'!$H$12:$H$50000,$L19)))</f>
        <v/>
      </c>
      <c r="E19" s="372" t="str">
        <f t="array" ref="E19">IF(LEFT(A19,2)="PN",IF($L19="","",INDEX('Nhap-Xuat'!$O$12:$O$50000,$L19)),IF($L19="","",INDEX('Nhap-Xuat'!$R$12:$R$50000,$L19)))</f>
        <v/>
      </c>
      <c r="F19" s="372" t="str">
        <f t="array" ref="F19">IF($L19="","",INDEX('Nhap-Xuat'!$N$12:$N$50000,$L19))</f>
        <v/>
      </c>
      <c r="G19" s="374" t="str">
        <f t="array" ref="G19">IF($L19="","",INDEX('Nhap-Xuat'!$P$12:$P$50000,$L19))</f>
        <v/>
      </c>
      <c r="H19" s="372" t="str">
        <f t="array" ref="H19">IF($L19="","",INDEX('Nhap-Xuat'!$Q$12:$Q$50000,$L19))</f>
        <v/>
      </c>
      <c r="I19" s="374" t="str">
        <f t="array" ref="I19">IF($L19="","",INDEX('Nhap-Xuat'!$S$12:$S$50000,$L19))</f>
        <v/>
      </c>
      <c r="J19" s="372">
        <f t="shared" si="1"/>
        <v>0</v>
      </c>
      <c r="K19" s="374">
        <f t="shared" si="2"/>
        <v>0</v>
      </c>
      <c r="L19" s="370" t="str">
        <f>IF(TYPE(MATCH($F$7,OFFSET('Nhap-Xuat'!$K$12,L18,0):'Nhap-Xuat'!$K$50000,0)+L18)=16,"",MATCH($F$7,OFFSET('Nhap-Xuat'!$K$12,L18,0):'Nhap-Xuat'!$K$50000,0)+L18)</f>
        <v/>
      </c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</row>
    <row r="20" ht="27.0" customHeight="1">
      <c r="A20" s="371" t="str">
        <f t="array" ref="A20">IF($L20="","",INDEX('Nhap-Xuat'!$A$12:$A$50000,$L20))</f>
        <v>PX1301-01</v>
      </c>
      <c r="B20" s="371">
        <f t="array" ref="B20">IF($L20="","",INDEX('Nhap-Xuat'!$C$12:$C$50000,$L20))</f>
        <v>41282</v>
      </c>
      <c r="C20" s="372" t="str">
        <f t="array" ref="C20">IF($L20="","",INDEX('Nhap-Xuat'!$J$12:$J$50000,$L20))</f>
        <v> Xuất kho vật tư phục vụ công trình  154001</v>
      </c>
      <c r="D20" s="373" t="str">
        <f t="array" ref="D20">IF(LEFT(A20,2)="PN",IF($L20="","",INDEX('Nhap-Xuat'!$I$12:$I$50000,$L20)),IF($L20="","",INDEX('Nhap-Xuat'!$H$12:$H$50000,$L20)))</f>
        <v>154001</v>
      </c>
      <c r="E20" s="372">
        <f t="array" ref="E20">IF(LEFT(A20,2)="PN",IF($L20="","",INDEX('Nhap-Xuat'!$O$12:$O$50000,$L20)),IF($L20="","",INDEX('Nhap-Xuat'!$R$12:$R$50000,$L20)))</f>
        <v>13000</v>
      </c>
      <c r="F20" s="372" t="str">
        <f t="array" ref="F20">IF($L20="","",INDEX('Nhap-Xuat'!$N$12:$N$50000,$L20))</f>
        <v/>
      </c>
      <c r="G20" s="374" t="str">
        <f t="array" ref="G20">IF($L20="","",INDEX('Nhap-Xuat'!$P$12:$P$50000,$L20))</f>
        <v/>
      </c>
      <c r="H20" s="372">
        <f t="array" ref="H20">IF($L20="","",INDEX('Nhap-Xuat'!$Q$12:$Q$50000,$L20))</f>
        <v>58</v>
      </c>
      <c r="I20" s="374">
        <f t="array" ref="I20">IF($L20="","",INDEX('Nhap-Xuat'!$S$12:$S$50000,$L20))</f>
        <v>754000</v>
      </c>
      <c r="J20" s="372">
        <f t="shared" si="1"/>
        <v>-334</v>
      </c>
      <c r="K20" s="374">
        <f t="shared" si="2"/>
        <v>-4342000</v>
      </c>
      <c r="L20" s="370">
        <f>IF(TYPE(MATCH($F$7,OFFSET('Nhap-Xuat'!$K$12,L19,0):'Nhap-Xuat'!$K$50000,0)+L19)=16,"",MATCH($F$7,OFFSET('Nhap-Xuat'!$K$12,L19,0):'Nhap-Xuat'!$K$50000,0)+L19)</f>
        <v>14</v>
      </c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</row>
    <row r="21" ht="27.0" customHeight="1">
      <c r="A21" s="371" t="str">
        <f t="array" ref="A21">IF($L21="","",INDEX('Nhap-Xuat'!$A$12:$A$50000,$L21))</f>
        <v>PX1301-02</v>
      </c>
      <c r="B21" s="371">
        <f t="array" ref="B21">IF($L21="","",INDEX('Nhap-Xuat'!$C$12:$C$50000,$L21))</f>
        <v>41299</v>
      </c>
      <c r="C21" s="372" t="str">
        <f t="array" ref="C21">IF($L21="","",INDEX('Nhap-Xuat'!$J$12:$J$50000,$L21))</f>
        <v> Xuất kho vật tư phục vụ công trình  154002</v>
      </c>
      <c r="D21" s="373" t="str">
        <f t="array" ref="D21">IF(LEFT(A21,2)="PN",IF($L21="","",INDEX('Nhap-Xuat'!$I$12:$I$50000,$L21)),IF($L21="","",INDEX('Nhap-Xuat'!$H$12:$H$50000,$L21)))</f>
        <v>154002</v>
      </c>
      <c r="E21" s="372">
        <f t="array" ref="E21">IF(LEFT(A21,2)="PN",IF($L21="","",INDEX('Nhap-Xuat'!$O$12:$O$50000,$L21)),IF($L21="","",INDEX('Nhap-Xuat'!$R$12:$R$50000,$L21)))</f>
        <v>13000</v>
      </c>
      <c r="F21" s="372" t="str">
        <f t="array" ref="F21">IF($L21="","",INDEX('Nhap-Xuat'!$N$12:$N$50000,$L21))</f>
        <v/>
      </c>
      <c r="G21" s="374" t="str">
        <f t="array" ref="G21">IF($L21="","",INDEX('Nhap-Xuat'!$P$12:$P$50000,$L21))</f>
        <v/>
      </c>
      <c r="H21" s="372">
        <f t="array" ref="H21">IF($L21="","",INDEX('Nhap-Xuat'!$Q$12:$Q$50000,$L21))</f>
        <v>500</v>
      </c>
      <c r="I21" s="374">
        <f t="array" ref="I21">IF($L21="","",INDEX('Nhap-Xuat'!$S$12:$S$50000,$L21))</f>
        <v>6500000</v>
      </c>
      <c r="J21" s="372">
        <f t="shared" si="1"/>
        <v>-834</v>
      </c>
      <c r="K21" s="374">
        <f t="shared" si="2"/>
        <v>-10842000</v>
      </c>
      <c r="L21" s="370">
        <f>IF(TYPE(MATCH($F$7,OFFSET('Nhap-Xuat'!$K$12,L20,0):'Nhap-Xuat'!$K$50000,0)+L20)=16,"",MATCH($F$7,OFFSET('Nhap-Xuat'!$K$12,L20,0):'Nhap-Xuat'!$K$50000,0)+L20)</f>
        <v>17</v>
      </c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</row>
    <row r="22" ht="27.0" customHeight="1">
      <c r="A22" s="371" t="str">
        <f t="array" ref="A22">IF($L22="","",INDEX('Nhap-Xuat'!$A$12:$A$50000,$L22))</f>
        <v/>
      </c>
      <c r="B22" s="371" t="str">
        <f t="array" ref="B22">IF($L22="","",INDEX('Nhap-Xuat'!$C$12:$C$50000,$L22))</f>
        <v/>
      </c>
      <c r="C22" s="372" t="str">
        <f t="array" ref="C22">IF($L22="","",INDEX('Nhap-Xuat'!$J$12:$J$50000,$L22))</f>
        <v/>
      </c>
      <c r="D22" s="373" t="str">
        <f t="array" ref="D22">IF(LEFT(A22,2)="PN",IF($L22="","",INDEX('Nhap-Xuat'!$I$12:$I$50000,$L22)),IF($L22="","",INDEX('Nhap-Xuat'!$H$12:$H$50000,$L22)))</f>
        <v/>
      </c>
      <c r="E22" s="372" t="str">
        <f t="array" ref="E22">IF(LEFT(A22,2)="PN",IF($L22="","",INDEX('Nhap-Xuat'!$O$12:$O$50000,$L22)),IF($L22="","",INDEX('Nhap-Xuat'!$R$12:$R$50000,$L22)))</f>
        <v/>
      </c>
      <c r="F22" s="372" t="str">
        <f t="array" ref="F22">IF($L22="","",INDEX('Nhap-Xuat'!$N$12:$N$50000,$L22))</f>
        <v/>
      </c>
      <c r="G22" s="374" t="str">
        <f t="array" ref="G22">IF($L22="","",INDEX('Nhap-Xuat'!$P$12:$P$50000,$L22))</f>
        <v/>
      </c>
      <c r="H22" s="372" t="str">
        <f t="array" ref="H22">IF($L22="","",INDEX('Nhap-Xuat'!$Q$12:$Q$50000,$L22))</f>
        <v/>
      </c>
      <c r="I22" s="374" t="str">
        <f t="array" ref="I22">IF($L22="","",INDEX('Nhap-Xuat'!$S$12:$S$50000,$L22))</f>
        <v/>
      </c>
      <c r="J22" s="372">
        <f t="shared" si="1"/>
        <v>0</v>
      </c>
      <c r="K22" s="374">
        <f t="shared" si="2"/>
        <v>0</v>
      </c>
      <c r="L22" s="370" t="str">
        <f>IF(TYPE(MATCH($F$7,OFFSET('Nhap-Xuat'!$K$12,L21,0):'Nhap-Xuat'!$K$50000,0)+L21)=16,"",MATCH($F$7,OFFSET('Nhap-Xuat'!$K$12,L21,0):'Nhap-Xuat'!$K$50000,0)+L21)</f>
        <v/>
      </c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</row>
    <row r="23" ht="27.0" customHeight="1">
      <c r="A23" s="371" t="str">
        <f t="array" ref="A23">IF($L23="","",INDEX('Nhap-Xuat'!$A$12:$A$50000,$L23))</f>
        <v>PX1301-01</v>
      </c>
      <c r="B23" s="371">
        <f t="array" ref="B23">IF($L23="","",INDEX('Nhap-Xuat'!$C$12:$C$50000,$L23))</f>
        <v>41282</v>
      </c>
      <c r="C23" s="372" t="str">
        <f t="array" ref="C23">IF($L23="","",INDEX('Nhap-Xuat'!$J$12:$J$50000,$L23))</f>
        <v> Xuất kho vật tư phục vụ công trình  154001</v>
      </c>
      <c r="D23" s="373" t="str">
        <f t="array" ref="D23">IF(LEFT(A23,2)="PN",IF($L23="","",INDEX('Nhap-Xuat'!$I$12:$I$50000,$L23)),IF($L23="","",INDEX('Nhap-Xuat'!$H$12:$H$50000,$L23)))</f>
        <v>154001</v>
      </c>
      <c r="E23" s="372">
        <f t="array" ref="E23">IF(LEFT(A23,2)="PN",IF($L23="","",INDEX('Nhap-Xuat'!$O$12:$O$50000,$L23)),IF($L23="","",INDEX('Nhap-Xuat'!$R$12:$R$50000,$L23)))</f>
        <v>13000</v>
      </c>
      <c r="F23" s="372" t="str">
        <f t="array" ref="F23">IF($L23="","",INDEX('Nhap-Xuat'!$N$12:$N$50000,$L23))</f>
        <v/>
      </c>
      <c r="G23" s="374" t="str">
        <f t="array" ref="G23">IF($L23="","",INDEX('Nhap-Xuat'!$P$12:$P$50000,$L23))</f>
        <v/>
      </c>
      <c r="H23" s="372">
        <f t="array" ref="H23">IF($L23="","",INDEX('Nhap-Xuat'!$Q$12:$Q$50000,$L23))</f>
        <v>58</v>
      </c>
      <c r="I23" s="374">
        <f t="array" ref="I23">IF($L23="","",INDEX('Nhap-Xuat'!$S$12:$S$50000,$L23))</f>
        <v>754000</v>
      </c>
      <c r="J23" s="372">
        <f t="shared" si="1"/>
        <v>-892</v>
      </c>
      <c r="K23" s="374">
        <f t="shared" si="2"/>
        <v>-11596000</v>
      </c>
      <c r="L23" s="370">
        <f>IF(TYPE(MATCH($F$7,OFFSET('Nhap-Xuat'!$K$12,L22,0):'Nhap-Xuat'!$K$50000,0)+L22)=16,"",MATCH($F$7,OFFSET('Nhap-Xuat'!$K$12,L22,0):'Nhap-Xuat'!$K$50000,0)+L22)</f>
        <v>14</v>
      </c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</row>
    <row r="24" ht="27.0" customHeight="1">
      <c r="A24" s="371" t="str">
        <f t="array" ref="A24">IF($L24="","",INDEX('Nhap-Xuat'!$A$12:$A$50000,$L24))</f>
        <v>PX1301-02</v>
      </c>
      <c r="B24" s="371">
        <f t="array" ref="B24">IF($L24="","",INDEX('Nhap-Xuat'!$C$12:$C$50000,$L24))</f>
        <v>41299</v>
      </c>
      <c r="C24" s="372" t="str">
        <f t="array" ref="C24">IF($L24="","",INDEX('Nhap-Xuat'!$J$12:$J$50000,$L24))</f>
        <v> Xuất kho vật tư phục vụ công trình  154002</v>
      </c>
      <c r="D24" s="373" t="str">
        <f t="array" ref="D24">IF(LEFT(A24,2)="PN",IF($L24="","",INDEX('Nhap-Xuat'!$I$12:$I$50000,$L24)),IF($L24="","",INDEX('Nhap-Xuat'!$H$12:$H$50000,$L24)))</f>
        <v>154002</v>
      </c>
      <c r="E24" s="372">
        <f t="array" ref="E24">IF(LEFT(A24,2)="PN",IF($L24="","",INDEX('Nhap-Xuat'!$O$12:$O$50000,$L24)),IF($L24="","",INDEX('Nhap-Xuat'!$R$12:$R$50000,$L24)))</f>
        <v>13000</v>
      </c>
      <c r="F24" s="372" t="str">
        <f t="array" ref="F24">IF($L24="","",INDEX('Nhap-Xuat'!$N$12:$N$50000,$L24))</f>
        <v/>
      </c>
      <c r="G24" s="374" t="str">
        <f t="array" ref="G24">IF($L24="","",INDEX('Nhap-Xuat'!$P$12:$P$50000,$L24))</f>
        <v/>
      </c>
      <c r="H24" s="372">
        <f t="array" ref="H24">IF($L24="","",INDEX('Nhap-Xuat'!$Q$12:$Q$50000,$L24))</f>
        <v>500</v>
      </c>
      <c r="I24" s="374">
        <f t="array" ref="I24">IF($L24="","",INDEX('Nhap-Xuat'!$S$12:$S$50000,$L24))</f>
        <v>6500000</v>
      </c>
      <c r="J24" s="372">
        <f t="shared" si="1"/>
        <v>-1392</v>
      </c>
      <c r="K24" s="374">
        <f t="shared" si="2"/>
        <v>-18096000</v>
      </c>
      <c r="L24" s="370">
        <f>IF(TYPE(MATCH($F$7,OFFSET('Nhap-Xuat'!$K$12,L23,0):'Nhap-Xuat'!$K$50000,0)+L23)=16,"",MATCH($F$7,OFFSET('Nhap-Xuat'!$K$12,L23,0):'Nhap-Xuat'!$K$50000,0)+L23)</f>
        <v>17</v>
      </c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</row>
    <row r="25" ht="27.0" customHeight="1">
      <c r="A25" s="371" t="str">
        <f t="array" ref="A25">IF($L25="","",INDEX('Nhap-Xuat'!$A$12:$A$50000,$L25))</f>
        <v/>
      </c>
      <c r="B25" s="371" t="str">
        <f t="array" ref="B25">IF($L25="","",INDEX('Nhap-Xuat'!$C$12:$C$50000,$L25))</f>
        <v/>
      </c>
      <c r="C25" s="372" t="str">
        <f t="array" ref="C25">IF($L25="","",INDEX('Nhap-Xuat'!$J$12:$J$50000,$L25))</f>
        <v/>
      </c>
      <c r="D25" s="373" t="str">
        <f t="array" ref="D25">IF(LEFT(A25,2)="PN",IF($L25="","",INDEX('Nhap-Xuat'!$I$12:$I$50000,$L25)),IF($L25="","",INDEX('Nhap-Xuat'!$H$12:$H$50000,$L25)))</f>
        <v/>
      </c>
      <c r="E25" s="372" t="str">
        <f t="array" ref="E25">IF(LEFT(A25,2)="PN",IF($L25="","",INDEX('Nhap-Xuat'!$O$12:$O$50000,$L25)),IF($L25="","",INDEX('Nhap-Xuat'!$R$12:$R$50000,$L25)))</f>
        <v/>
      </c>
      <c r="F25" s="372" t="str">
        <f t="array" ref="F25">IF($L25="","",INDEX('Nhap-Xuat'!$N$12:$N$50000,$L25))</f>
        <v/>
      </c>
      <c r="G25" s="374" t="str">
        <f t="array" ref="G25">IF($L25="","",INDEX('Nhap-Xuat'!$P$12:$P$50000,$L25))</f>
        <v/>
      </c>
      <c r="H25" s="372" t="str">
        <f t="array" ref="H25">IF($L25="","",INDEX('Nhap-Xuat'!$Q$12:$Q$50000,$L25))</f>
        <v/>
      </c>
      <c r="I25" s="374" t="str">
        <f t="array" ref="I25">IF($L25="","",INDEX('Nhap-Xuat'!$S$12:$S$50000,$L25))</f>
        <v/>
      </c>
      <c r="J25" s="372">
        <f t="shared" si="1"/>
        <v>0</v>
      </c>
      <c r="K25" s="374">
        <f t="shared" si="2"/>
        <v>0</v>
      </c>
      <c r="L25" s="370" t="str">
        <f>IF(TYPE(MATCH($F$7,OFFSET('Nhap-Xuat'!$K$12,L24,0):'Nhap-Xuat'!$K$50000,0)+L24)=16,"",MATCH($F$7,OFFSET('Nhap-Xuat'!$K$12,L24,0):'Nhap-Xuat'!$K$50000,0)+L24)</f>
        <v/>
      </c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</row>
    <row r="26" ht="27.0" customHeight="1">
      <c r="A26" s="371" t="str">
        <f t="array" ref="A26">IF($L26="","",INDEX('Nhap-Xuat'!$A$12:$A$50000,$L26))</f>
        <v>PX1301-01</v>
      </c>
      <c r="B26" s="371">
        <f t="array" ref="B26">IF($L26="","",INDEX('Nhap-Xuat'!$C$12:$C$50000,$L26))</f>
        <v>41282</v>
      </c>
      <c r="C26" s="372" t="str">
        <f t="array" ref="C26">IF($L26="","",INDEX('Nhap-Xuat'!$J$12:$J$50000,$L26))</f>
        <v> Xuất kho vật tư phục vụ công trình  154001</v>
      </c>
      <c r="D26" s="373" t="str">
        <f t="array" ref="D26">IF(LEFT(A26,2)="PN",IF($L26="","",INDEX('Nhap-Xuat'!$I$12:$I$50000,$L26)),IF($L26="","",INDEX('Nhap-Xuat'!$H$12:$H$50000,$L26)))</f>
        <v>154001</v>
      </c>
      <c r="E26" s="372">
        <f t="array" ref="E26">IF(LEFT(A26,2)="PN",IF($L26="","",INDEX('Nhap-Xuat'!$O$12:$O$50000,$L26)),IF($L26="","",INDEX('Nhap-Xuat'!$R$12:$R$50000,$L26)))</f>
        <v>13000</v>
      </c>
      <c r="F26" s="372" t="str">
        <f t="array" ref="F26">IF($L26="","",INDEX('Nhap-Xuat'!$N$12:$N$50000,$L26))</f>
        <v/>
      </c>
      <c r="G26" s="374" t="str">
        <f t="array" ref="G26">IF($L26="","",INDEX('Nhap-Xuat'!$P$12:$P$50000,$L26))</f>
        <v/>
      </c>
      <c r="H26" s="372">
        <f t="array" ref="H26">IF($L26="","",INDEX('Nhap-Xuat'!$Q$12:$Q$50000,$L26))</f>
        <v>58</v>
      </c>
      <c r="I26" s="374">
        <f t="array" ref="I26">IF($L26="","",INDEX('Nhap-Xuat'!$S$12:$S$50000,$L26))</f>
        <v>754000</v>
      </c>
      <c r="J26" s="372">
        <f t="shared" si="1"/>
        <v>-1450</v>
      </c>
      <c r="K26" s="374">
        <f t="shared" si="2"/>
        <v>-18850000</v>
      </c>
      <c r="L26" s="370">
        <f>IF(TYPE(MATCH($F$7,OFFSET('Nhap-Xuat'!$K$12,L25,0):'Nhap-Xuat'!$K$50000,0)+L25)=16,"",MATCH($F$7,OFFSET('Nhap-Xuat'!$K$12,L25,0):'Nhap-Xuat'!$K$50000,0)+L25)</f>
        <v>14</v>
      </c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</row>
    <row r="27" ht="27.0" customHeight="1">
      <c r="A27" s="371" t="str">
        <f t="array" ref="A27">IF($L27="","",INDEX('Nhap-Xuat'!$A$12:$A$50000,$L27))</f>
        <v>PX1301-02</v>
      </c>
      <c r="B27" s="371">
        <f t="array" ref="B27">IF($L27="","",INDEX('Nhap-Xuat'!$C$12:$C$50000,$L27))</f>
        <v>41299</v>
      </c>
      <c r="C27" s="372" t="str">
        <f t="array" ref="C27">IF($L27="","",INDEX('Nhap-Xuat'!$J$12:$J$50000,$L27))</f>
        <v> Xuất kho vật tư phục vụ công trình  154002</v>
      </c>
      <c r="D27" s="373" t="str">
        <f t="array" ref="D27">IF(LEFT(A27,2)="PN",IF($L27="","",INDEX('Nhap-Xuat'!$I$12:$I$50000,$L27)),IF($L27="","",INDEX('Nhap-Xuat'!$H$12:$H$50000,$L27)))</f>
        <v>154002</v>
      </c>
      <c r="E27" s="372">
        <f t="array" ref="E27">IF(LEFT(A27,2)="PN",IF($L27="","",INDEX('Nhap-Xuat'!$O$12:$O$50000,$L27)),IF($L27="","",INDEX('Nhap-Xuat'!$R$12:$R$50000,$L27)))</f>
        <v>13000</v>
      </c>
      <c r="F27" s="372" t="str">
        <f t="array" ref="F27">IF($L27="","",INDEX('Nhap-Xuat'!$N$12:$N$50000,$L27))</f>
        <v/>
      </c>
      <c r="G27" s="374" t="str">
        <f t="array" ref="G27">IF($L27="","",INDEX('Nhap-Xuat'!$P$12:$P$50000,$L27))</f>
        <v/>
      </c>
      <c r="H27" s="372">
        <f t="array" ref="H27">IF($L27="","",INDEX('Nhap-Xuat'!$Q$12:$Q$50000,$L27))</f>
        <v>500</v>
      </c>
      <c r="I27" s="374">
        <f t="array" ref="I27">IF($L27="","",INDEX('Nhap-Xuat'!$S$12:$S$50000,$L27))</f>
        <v>6500000</v>
      </c>
      <c r="J27" s="372">
        <f t="shared" si="1"/>
        <v>-1950</v>
      </c>
      <c r="K27" s="374">
        <f t="shared" si="2"/>
        <v>-25350000</v>
      </c>
      <c r="L27" s="370">
        <f>IF(TYPE(MATCH($F$7,OFFSET('Nhap-Xuat'!$K$12,L26,0):'Nhap-Xuat'!$K$50000,0)+L26)=16,"",MATCH($F$7,OFFSET('Nhap-Xuat'!$K$12,L26,0):'Nhap-Xuat'!$K$50000,0)+L26)</f>
        <v>17</v>
      </c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</row>
    <row r="28" ht="27.0" customHeight="1">
      <c r="A28" s="371" t="str">
        <f t="array" ref="A28">IF($L28="","",INDEX('Nhap-Xuat'!$A$12:$A$50000,$L28))</f>
        <v/>
      </c>
      <c r="B28" s="371" t="str">
        <f t="array" ref="B28">IF($L28="","",INDEX('Nhap-Xuat'!$C$12:$C$50000,$L28))</f>
        <v/>
      </c>
      <c r="C28" s="372" t="str">
        <f t="array" ref="C28">IF($L28="","",INDEX('Nhap-Xuat'!$J$12:$J$50000,$L28))</f>
        <v/>
      </c>
      <c r="D28" s="373" t="str">
        <f t="array" ref="D28">IF(LEFT(A28,2)="PN",IF($L28="","",INDEX('Nhap-Xuat'!$I$12:$I$50000,$L28)),IF($L28="","",INDEX('Nhap-Xuat'!$H$12:$H$50000,$L28)))</f>
        <v/>
      </c>
      <c r="E28" s="372" t="str">
        <f t="array" ref="E28">IF(LEFT(A28,2)="PN",IF($L28="","",INDEX('Nhap-Xuat'!$O$12:$O$50000,$L28)),IF($L28="","",INDEX('Nhap-Xuat'!$R$12:$R$50000,$L28)))</f>
        <v/>
      </c>
      <c r="F28" s="372" t="str">
        <f t="array" ref="F28">IF($L28="","",INDEX('Nhap-Xuat'!$N$12:$N$50000,$L28))</f>
        <v/>
      </c>
      <c r="G28" s="374" t="str">
        <f t="array" ref="G28">IF($L28="","",INDEX('Nhap-Xuat'!$P$12:$P$50000,$L28))</f>
        <v/>
      </c>
      <c r="H28" s="372" t="str">
        <f t="array" ref="H28">IF($L28="","",INDEX('Nhap-Xuat'!$Q$12:$Q$50000,$L28))</f>
        <v/>
      </c>
      <c r="I28" s="374" t="str">
        <f t="array" ref="I28">IF($L28="","",INDEX('Nhap-Xuat'!$S$12:$S$50000,$L28))</f>
        <v/>
      </c>
      <c r="J28" s="372">
        <f t="shared" si="1"/>
        <v>0</v>
      </c>
      <c r="K28" s="374">
        <f t="shared" si="2"/>
        <v>0</v>
      </c>
      <c r="L28" s="370" t="str">
        <f>IF(TYPE(MATCH($F$7,OFFSET('Nhap-Xuat'!$K$12,L27,0):'Nhap-Xuat'!$K$50000,0)+L27)=16,"",MATCH($F$7,OFFSET('Nhap-Xuat'!$K$12,L27,0):'Nhap-Xuat'!$K$50000,0)+L27)</f>
        <v/>
      </c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</row>
    <row r="29" ht="27.0" customHeight="1">
      <c r="A29" s="371" t="str">
        <f t="array" ref="A29">IF($L29="","",INDEX('Nhap-Xuat'!$A$12:$A$50000,$L29))</f>
        <v>PX1301-01</v>
      </c>
      <c r="B29" s="371">
        <f t="array" ref="B29">IF($L29="","",INDEX('Nhap-Xuat'!$C$12:$C$50000,$L29))</f>
        <v>41282</v>
      </c>
      <c r="C29" s="372" t="str">
        <f t="array" ref="C29">IF($L29="","",INDEX('Nhap-Xuat'!$J$12:$J$50000,$L29))</f>
        <v> Xuất kho vật tư phục vụ công trình  154001</v>
      </c>
      <c r="D29" s="373" t="str">
        <f t="array" ref="D29">IF(LEFT(A29,2)="PN",IF($L29="","",INDEX('Nhap-Xuat'!$I$12:$I$50000,$L29)),IF($L29="","",INDEX('Nhap-Xuat'!$H$12:$H$50000,$L29)))</f>
        <v>154001</v>
      </c>
      <c r="E29" s="372">
        <f t="array" ref="E29">IF(LEFT(A29,2)="PN",IF($L29="","",INDEX('Nhap-Xuat'!$O$12:$O$50000,$L29)),IF($L29="","",INDEX('Nhap-Xuat'!$R$12:$R$50000,$L29)))</f>
        <v>13000</v>
      </c>
      <c r="F29" s="372" t="str">
        <f t="array" ref="F29">IF($L29="","",INDEX('Nhap-Xuat'!$N$12:$N$50000,$L29))</f>
        <v/>
      </c>
      <c r="G29" s="374" t="str">
        <f t="array" ref="G29">IF($L29="","",INDEX('Nhap-Xuat'!$P$12:$P$50000,$L29))</f>
        <v/>
      </c>
      <c r="H29" s="372">
        <f t="array" ref="H29">IF($L29="","",INDEX('Nhap-Xuat'!$Q$12:$Q$50000,$L29))</f>
        <v>58</v>
      </c>
      <c r="I29" s="374">
        <f t="array" ref="I29">IF($L29="","",INDEX('Nhap-Xuat'!$S$12:$S$50000,$L29))</f>
        <v>754000</v>
      </c>
      <c r="J29" s="372">
        <f t="shared" si="1"/>
        <v>-2008</v>
      </c>
      <c r="K29" s="374">
        <f t="shared" si="2"/>
        <v>-26104000</v>
      </c>
      <c r="L29" s="370">
        <f>IF(TYPE(MATCH($F$7,OFFSET('Nhap-Xuat'!$K$12,L28,0):'Nhap-Xuat'!$K$50000,0)+L28)=16,"",MATCH($F$7,OFFSET('Nhap-Xuat'!$K$12,L28,0):'Nhap-Xuat'!$K$50000,0)+L28)</f>
        <v>14</v>
      </c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</row>
    <row r="30" ht="27.0" customHeight="1">
      <c r="A30" s="371" t="str">
        <f t="array" ref="A30">IF($L30="","",INDEX('Nhap-Xuat'!$A$12:$A$50000,$L30))</f>
        <v>PX1301-02</v>
      </c>
      <c r="B30" s="371">
        <f t="array" ref="B30">IF($L30="","",INDEX('Nhap-Xuat'!$C$12:$C$50000,$L30))</f>
        <v>41299</v>
      </c>
      <c r="C30" s="372" t="str">
        <f t="array" ref="C30">IF($L30="","",INDEX('Nhap-Xuat'!$J$12:$J$50000,$L30))</f>
        <v> Xuất kho vật tư phục vụ công trình  154002</v>
      </c>
      <c r="D30" s="373" t="str">
        <f t="array" ref="D30">IF(LEFT(A30,2)="PN",IF($L30="","",INDEX('Nhap-Xuat'!$I$12:$I$50000,$L30)),IF($L30="","",INDEX('Nhap-Xuat'!$H$12:$H$50000,$L30)))</f>
        <v>154002</v>
      </c>
      <c r="E30" s="372">
        <f t="array" ref="E30">IF(LEFT(A30,2)="PN",IF($L30="","",INDEX('Nhap-Xuat'!$O$12:$O$50000,$L30)),IF($L30="","",INDEX('Nhap-Xuat'!$R$12:$R$50000,$L30)))</f>
        <v>13000</v>
      </c>
      <c r="F30" s="372" t="str">
        <f t="array" ref="F30">IF($L30="","",INDEX('Nhap-Xuat'!$N$12:$N$50000,$L30))</f>
        <v/>
      </c>
      <c r="G30" s="374" t="str">
        <f t="array" ref="G30">IF($L30="","",INDEX('Nhap-Xuat'!$P$12:$P$50000,$L30))</f>
        <v/>
      </c>
      <c r="H30" s="372">
        <f t="array" ref="H30">IF($L30="","",INDEX('Nhap-Xuat'!$Q$12:$Q$50000,$L30))</f>
        <v>500</v>
      </c>
      <c r="I30" s="374">
        <f t="array" ref="I30">IF($L30="","",INDEX('Nhap-Xuat'!$S$12:$S$50000,$L30))</f>
        <v>6500000</v>
      </c>
      <c r="J30" s="372">
        <f t="shared" si="1"/>
        <v>-2508</v>
      </c>
      <c r="K30" s="374">
        <f t="shared" si="2"/>
        <v>-32604000</v>
      </c>
      <c r="L30" s="370">
        <f>IF(TYPE(MATCH($F$7,OFFSET('Nhap-Xuat'!$K$12,L29,0):'Nhap-Xuat'!$K$50000,0)+L29)=16,"",MATCH($F$7,OFFSET('Nhap-Xuat'!$K$12,L29,0):'Nhap-Xuat'!$K$50000,0)+L29)</f>
        <v>17</v>
      </c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</row>
    <row r="31" ht="27.0" customHeight="1">
      <c r="A31" s="371" t="str">
        <f t="array" ref="A31">IF($L31="","",INDEX('Nhap-Xuat'!$A$12:$A$50000,$L31))</f>
        <v/>
      </c>
      <c r="B31" s="371" t="str">
        <f t="array" ref="B31">IF($L31="","",INDEX('Nhap-Xuat'!$C$12:$C$50000,$L31))</f>
        <v/>
      </c>
      <c r="C31" s="372" t="str">
        <f t="array" ref="C31">IF($L31="","",INDEX('Nhap-Xuat'!$J$12:$J$50000,$L31))</f>
        <v/>
      </c>
      <c r="D31" s="373" t="str">
        <f t="array" ref="D31">IF(LEFT(A31,2)="PN",IF($L31="","",INDEX('Nhap-Xuat'!$I$12:$I$50000,$L31)),IF($L31="","",INDEX('Nhap-Xuat'!$H$12:$H$50000,$L31)))</f>
        <v/>
      </c>
      <c r="E31" s="372" t="str">
        <f t="array" ref="E31">IF(LEFT(A31,2)="PN",IF($L31="","",INDEX('Nhap-Xuat'!$O$12:$O$50000,$L31)),IF($L31="","",INDEX('Nhap-Xuat'!$R$12:$R$50000,$L31)))</f>
        <v/>
      </c>
      <c r="F31" s="372" t="str">
        <f t="array" ref="F31">IF($L31="","",INDEX('Nhap-Xuat'!$N$12:$N$50000,$L31))</f>
        <v/>
      </c>
      <c r="G31" s="374" t="str">
        <f t="array" ref="G31">IF($L31="","",INDEX('Nhap-Xuat'!$P$12:$P$50000,$L31))</f>
        <v/>
      </c>
      <c r="H31" s="372" t="str">
        <f t="array" ref="H31">IF($L31="","",INDEX('Nhap-Xuat'!$Q$12:$Q$50000,$L31))</f>
        <v/>
      </c>
      <c r="I31" s="374" t="str">
        <f t="array" ref="I31">IF($L31="","",INDEX('Nhap-Xuat'!$S$12:$S$50000,$L31))</f>
        <v/>
      </c>
      <c r="J31" s="372">
        <f t="shared" si="1"/>
        <v>0</v>
      </c>
      <c r="K31" s="374">
        <f t="shared" si="2"/>
        <v>0</v>
      </c>
      <c r="L31" s="370" t="str">
        <f>IF(TYPE(MATCH($F$7,OFFSET('Nhap-Xuat'!$K$12,L30,0):'Nhap-Xuat'!$K$50000,0)+L30)=16,"",MATCH($F$7,OFFSET('Nhap-Xuat'!$K$12,L30,0):'Nhap-Xuat'!$K$50000,0)+L30)</f>
        <v/>
      </c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</row>
    <row r="32" ht="12.75" customHeight="1">
      <c r="A32" s="216"/>
      <c r="B32" s="216"/>
      <c r="C32" s="375" t="s">
        <v>537</v>
      </c>
      <c r="D32" s="216"/>
      <c r="E32" s="216"/>
      <c r="F32" s="376">
        <f t="shared" ref="F32:I32" si="3">SUM(F14:F31)</f>
        <v>0</v>
      </c>
      <c r="G32" s="376">
        <f t="shared" si="3"/>
        <v>0</v>
      </c>
      <c r="H32" s="376">
        <f t="shared" si="3"/>
        <v>3348</v>
      </c>
      <c r="I32" s="376">
        <f t="shared" si="3"/>
        <v>43524000</v>
      </c>
      <c r="J32" s="376">
        <f t="shared" ref="J32:K32" si="4">J13+F32-H32</f>
        <v>-2508</v>
      </c>
      <c r="K32" s="376">
        <f t="shared" si="4"/>
        <v>-32604000</v>
      </c>
      <c r="L32" s="376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</row>
    <row r="33" ht="15.75" customHeight="1">
      <c r="I33" s="377" t="str">
        <f>ThongtinDN!$D$15</f>
        <v>Hà Nội, Ngày 31 tháng 1 năm 2013</v>
      </c>
      <c r="J33" s="177"/>
      <c r="K33" s="177"/>
      <c r="L33" s="177"/>
    </row>
    <row r="34" ht="36.0" customHeight="1">
      <c r="A34" s="282" t="s">
        <v>538</v>
      </c>
      <c r="C34" s="282" t="s">
        <v>539</v>
      </c>
      <c r="F34" s="282" t="s">
        <v>540</v>
      </c>
      <c r="H34" s="309"/>
      <c r="I34" s="283" t="s">
        <v>541</v>
      </c>
    </row>
    <row r="35" ht="15.75" customHeight="1"/>
    <row r="36" ht="15.75" customHeight="1"/>
    <row r="37" ht="15.75" customHeight="1"/>
    <row r="38" ht="15.75" customHeight="1"/>
    <row r="39" ht="15.75" customHeight="1">
      <c r="A39" s="117" t="str">
        <f>ThongtinDN!$D$9</f>
        <v>Nguyễn Văn B</v>
      </c>
      <c r="C39" s="378"/>
      <c r="D39" s="111"/>
      <c r="E39" s="111"/>
      <c r="F39" s="111"/>
      <c r="G39" s="111"/>
      <c r="H39" s="111"/>
      <c r="I39" s="117" t="str">
        <f>ThongtinDN!D8</f>
        <v>Nguyễn Văn A</v>
      </c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F10:F11"/>
    <mergeCell ref="G10:G11"/>
    <mergeCell ref="A34:B34"/>
    <mergeCell ref="C34:E34"/>
    <mergeCell ref="F34:G34"/>
    <mergeCell ref="A39:B39"/>
    <mergeCell ref="H10:H11"/>
    <mergeCell ref="I10:I11"/>
    <mergeCell ref="J10:J11"/>
    <mergeCell ref="K10:K11"/>
    <mergeCell ref="I33:L33"/>
    <mergeCell ref="I34:K34"/>
    <mergeCell ref="I39:K39"/>
    <mergeCell ref="A5:J5"/>
    <mergeCell ref="A9:B9"/>
    <mergeCell ref="C9:C11"/>
    <mergeCell ref="F9:G9"/>
    <mergeCell ref="H9:I9"/>
    <mergeCell ref="J9:K9"/>
    <mergeCell ref="A10:A11"/>
  </mergeCells>
  <dataValidations>
    <dataValidation type="list" allowBlank="1" showInputMessage="1" showErrorMessage="1" prompt=" - " sqref="F7">
      <formula1>'Tong hop'!$A$10:$A$50000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33"/>
    <col customWidth="1" min="2" max="2" width="39.89"/>
    <col customWidth="1" min="3" max="3" width="34.11"/>
    <col customWidth="1" min="4" max="4" width="12.33"/>
    <col customWidth="1" min="5" max="5" width="12.78"/>
    <col customWidth="1" min="6" max="26" width="8.0"/>
  </cols>
  <sheetData>
    <row r="1" ht="15.75" customHeight="1">
      <c r="A1" s="111" t="str">
        <f>ThongtinDN!$C$5&amp;" "&amp;ThongtinDN!$D$5</f>
        <v>Tên đơn vị:  Công ty TNHH ABC</v>
      </c>
      <c r="B1" s="112"/>
      <c r="C1" s="112"/>
      <c r="D1" s="113"/>
      <c r="E1" s="114"/>
    </row>
    <row r="2" ht="15.75" customHeight="1">
      <c r="A2" s="111" t="str">
        <f>ThongtinDN!$C$6&amp;" "&amp;ThongtinDN!$D$6</f>
        <v>Địa chỉ: Minh Khai - Bắc Từ Liêm - Hà Nội</v>
      </c>
      <c r="B2" s="112"/>
      <c r="C2" s="112"/>
      <c r="D2" s="113"/>
      <c r="E2" s="114"/>
    </row>
    <row r="3" ht="15.75" customHeight="1">
      <c r="A3" s="111" t="str">
        <f>ThongtinDN!$C$7&amp;" "&amp;ThongtinDN!$D$7</f>
        <v>MST:  0906690004</v>
      </c>
      <c r="B3" s="112"/>
      <c r="C3" s="112"/>
      <c r="D3" s="113"/>
      <c r="E3" s="114"/>
    </row>
    <row r="4" ht="9.75" customHeight="1">
      <c r="A4" s="251"/>
      <c r="B4" s="112"/>
      <c r="C4" s="112"/>
      <c r="D4" s="113"/>
      <c r="E4" s="114"/>
    </row>
    <row r="5" ht="15.75" customHeight="1">
      <c r="A5" s="117" t="s">
        <v>542</v>
      </c>
      <c r="E5" s="114"/>
    </row>
    <row r="6" ht="15.75" customHeight="1">
      <c r="A6" s="379" t="s">
        <v>543</v>
      </c>
      <c r="B6" s="379" t="s">
        <v>544</v>
      </c>
      <c r="C6" s="379" t="s">
        <v>545</v>
      </c>
      <c r="D6" s="379" t="s">
        <v>411</v>
      </c>
      <c r="E6" s="380" t="s">
        <v>546</v>
      </c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</row>
    <row r="7" ht="15.75" customHeight="1">
      <c r="A7" s="126"/>
      <c r="B7" s="126"/>
      <c r="C7" s="126"/>
      <c r="D7" s="126"/>
      <c r="E7" s="126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381"/>
      <c r="X7" s="381"/>
      <c r="Y7" s="381"/>
      <c r="Z7" s="381"/>
    </row>
    <row r="8" ht="15.75" customHeight="1">
      <c r="A8" s="382" t="s">
        <v>547</v>
      </c>
      <c r="B8" s="191"/>
      <c r="C8" s="191"/>
      <c r="D8" s="192"/>
      <c r="E8" s="383">
        <f>SUM(E9:E20000)</f>
        <v>68393985</v>
      </c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4"/>
      <c r="W8" s="384"/>
      <c r="X8" s="384"/>
      <c r="Y8" s="384"/>
      <c r="Z8" s="384"/>
    </row>
    <row r="9" ht="25.5" customHeight="1">
      <c r="A9" s="385" t="s">
        <v>445</v>
      </c>
      <c r="B9" s="385" t="s">
        <v>548</v>
      </c>
      <c r="C9" s="386" t="s">
        <v>549</v>
      </c>
      <c r="D9" s="387" t="s">
        <v>550</v>
      </c>
      <c r="E9" s="148">
        <f>SUMIF('Nhap-Xuat'!$D$12:$D$20000,DMKH!A9,'Nhap-Xuat'!$P$12:$P$20000)</f>
        <v>8750000</v>
      </c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</row>
    <row r="10" ht="25.5" customHeight="1">
      <c r="A10" s="385" t="s">
        <v>551</v>
      </c>
      <c r="B10" s="385" t="s">
        <v>552</v>
      </c>
      <c r="C10" s="385" t="s">
        <v>553</v>
      </c>
      <c r="D10" s="388" t="s">
        <v>554</v>
      </c>
      <c r="E10" s="148">
        <f>SUMIF('Nhap-Xuat'!$D$12:$D$20000,DMKH!A10,'Nhap-Xuat'!$P$12:$P$20000)</f>
        <v>0</v>
      </c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</row>
    <row r="11" ht="25.5" customHeight="1">
      <c r="A11" s="385" t="s">
        <v>555</v>
      </c>
      <c r="B11" s="385" t="s">
        <v>556</v>
      </c>
      <c r="C11" s="385" t="s">
        <v>557</v>
      </c>
      <c r="D11" s="389" t="s">
        <v>558</v>
      </c>
      <c r="E11" s="148">
        <f>SUMIF('Nhap-Xuat'!$D$12:$D$20000,DMKH!A11,'Nhap-Xuat'!$P$12:$P$20000)</f>
        <v>0</v>
      </c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</row>
    <row r="12" ht="15.0" customHeight="1">
      <c r="A12" s="385" t="s">
        <v>559</v>
      </c>
      <c r="B12" s="385" t="s">
        <v>560</v>
      </c>
      <c r="C12" s="385" t="s">
        <v>561</v>
      </c>
      <c r="D12" s="389" t="s">
        <v>562</v>
      </c>
      <c r="E12" s="148">
        <f>SUMIF('Nhap-Xuat'!$D$12:$D$20000,DMKH!A12,'Nhap-Xuat'!$P$12:$P$20000)</f>
        <v>0</v>
      </c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</row>
    <row r="13" ht="28.5" customHeight="1">
      <c r="A13" s="390" t="s">
        <v>450</v>
      </c>
      <c r="B13" s="390" t="s">
        <v>563</v>
      </c>
      <c r="C13" s="390" t="s">
        <v>564</v>
      </c>
      <c r="D13" s="387" t="s">
        <v>565</v>
      </c>
      <c r="E13" s="148">
        <f>SUMIF('Nhap-Xuat'!$D$12:$D$20000,DMKH!A13,'Nhap-Xuat'!$P$12:$P$20000)</f>
        <v>8346286</v>
      </c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</row>
    <row r="14" ht="25.5" customHeight="1">
      <c r="A14" s="385" t="s">
        <v>453</v>
      </c>
      <c r="B14" s="385" t="s">
        <v>566</v>
      </c>
      <c r="C14" s="385" t="s">
        <v>567</v>
      </c>
      <c r="D14" s="388" t="s">
        <v>568</v>
      </c>
      <c r="E14" s="148">
        <f>SUMIF('Nhap-Xuat'!$D$12:$D$20000,DMKH!A14,'Nhap-Xuat'!$P$12:$P$20000)</f>
        <v>2919636</v>
      </c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</row>
    <row r="15" ht="28.5" customHeight="1">
      <c r="A15" s="390" t="s">
        <v>457</v>
      </c>
      <c r="B15" s="390" t="s">
        <v>569</v>
      </c>
      <c r="C15" s="390" t="s">
        <v>570</v>
      </c>
      <c r="D15" s="387" t="s">
        <v>571</v>
      </c>
      <c r="E15" s="148">
        <f>SUMIF('Nhap-Xuat'!$D$12:$D$20000,DMKH!A15,'Nhap-Xuat'!$P$12:$P$20000)</f>
        <v>45338063</v>
      </c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</row>
    <row r="16" ht="28.5" customHeight="1">
      <c r="A16" s="390" t="s">
        <v>462</v>
      </c>
      <c r="B16" s="390" t="s">
        <v>572</v>
      </c>
      <c r="C16" s="390" t="s">
        <v>573</v>
      </c>
      <c r="D16" s="391" t="s">
        <v>574</v>
      </c>
      <c r="E16" s="148">
        <f>SUMIF('Nhap-Xuat'!$D$12:$D$20000,DMKH!A16,'Nhap-Xuat'!$P$12:$P$20000)</f>
        <v>3040000</v>
      </c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 ht="15.0" customHeight="1">
      <c r="A17" s="385"/>
      <c r="B17" s="385"/>
      <c r="C17" s="99"/>
      <c r="D17" s="392"/>
      <c r="E17" s="148">
        <f>SUMIF('Nhap-Xuat'!$D$12:$D$20000,DMKH!A17,'Nhap-Xuat'!$P$12:$P$20000)</f>
        <v>0</v>
      </c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ht="15.0" customHeight="1">
      <c r="A18" s="385"/>
      <c r="B18" s="385"/>
      <c r="C18" s="385"/>
      <c r="D18" s="392"/>
      <c r="E18" s="148">
        <f>SUMIF('Nhap-Xuat'!$D$12:$D$20000,DMKH!A18,'Nhap-Xuat'!$P$12:$P$20000)</f>
        <v>0</v>
      </c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</row>
    <row r="19" ht="15.0" customHeight="1">
      <c r="A19" s="385"/>
      <c r="B19" s="385"/>
      <c r="C19" s="385"/>
      <c r="D19" s="392"/>
      <c r="E19" s="148">
        <f>SUMIF('Nhap-Xuat'!$D$12:$D$20000,DMKH!A19,'Nhap-Xuat'!$P$12:$P$20000)</f>
        <v>0</v>
      </c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</row>
    <row r="20" ht="15.0" customHeight="1">
      <c r="A20" s="385"/>
      <c r="B20" s="385"/>
      <c r="C20" s="385"/>
      <c r="D20" s="392"/>
      <c r="E20" s="148">
        <f>SUMIF('Nhap-Xuat'!$D$12:$D$20000,DMKH!A20,'Nhap-Xuat'!$P$12:$P$20000)</f>
        <v>0</v>
      </c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</row>
    <row r="21" ht="15.0" customHeight="1">
      <c r="A21" s="385"/>
      <c r="B21" s="385"/>
      <c r="C21" s="385"/>
      <c r="D21" s="392"/>
      <c r="E21" s="148">
        <f>SUMIF('Nhap-Xuat'!$D$12:$D$20000,DMKH!A21,'Nhap-Xuat'!$P$12:$P$20000)</f>
        <v>0</v>
      </c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</row>
    <row r="22" ht="15.75" customHeight="1">
      <c r="A22" s="385"/>
      <c r="B22" s="393"/>
      <c r="C22" s="386"/>
      <c r="D22" s="394"/>
      <c r="E22" s="148">
        <f>SUMIF('Nhap-Xuat'!$D$12:$D$20000,DMKH!A22,'Nhap-Xuat'!$P$12:$P$20000)</f>
        <v>0</v>
      </c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</row>
    <row r="23" ht="15.75" customHeight="1">
      <c r="A23" s="216"/>
      <c r="B23" s="393"/>
      <c r="C23" s="386"/>
      <c r="D23" s="394"/>
      <c r="E23" s="148">
        <f>SUMIF('Nhap-Xuat'!$D$12:$D$20000,DMKH!A23,'Nhap-Xuat'!$P$12:$P$20000)</f>
        <v>0</v>
      </c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</row>
    <row r="24" ht="15.0" customHeight="1">
      <c r="A24" s="385"/>
      <c r="B24" s="385"/>
      <c r="C24" s="385"/>
      <c r="D24" s="392"/>
      <c r="E24" s="148">
        <f>SUMIF('Nhap-Xuat'!$D$12:$D$20000,DMKH!A24,'Nhap-Xuat'!$P$12:$P$20000)</f>
        <v>0</v>
      </c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</row>
    <row r="25" ht="15.75" customHeight="1">
      <c r="A25" s="385"/>
      <c r="B25" s="145"/>
      <c r="C25" s="386"/>
      <c r="D25" s="394"/>
      <c r="E25" s="148">
        <f>SUMIF('Nhap-Xuat'!$D$12:$D$20000,DMKH!A25,'Nhap-Xuat'!$P$12:$P$20000)</f>
        <v>0</v>
      </c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</row>
    <row r="26" ht="15.75" customHeight="1">
      <c r="A26" s="385"/>
      <c r="B26" s="145"/>
      <c r="C26" s="386"/>
      <c r="D26" s="394"/>
      <c r="E26" s="148">
        <f>SUMIF('Nhap-Xuat'!$D$12:$D$20000,DMKH!A26,'Nhap-Xuat'!$P$12:$P$20000)</f>
        <v>0</v>
      </c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</row>
    <row r="27" ht="15.75" customHeight="1">
      <c r="A27" s="385"/>
      <c r="B27" s="145"/>
      <c r="C27" s="386"/>
      <c r="D27" s="394"/>
      <c r="E27" s="148">
        <f>SUMIF('Nhap-Xuat'!$D$12:$D$20000,DMKH!A27,'Nhap-Xuat'!$P$12:$P$20000)</f>
        <v>0</v>
      </c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</row>
    <row r="28" ht="15.75" customHeight="1">
      <c r="A28" s="385"/>
      <c r="B28" s="145"/>
      <c r="C28" s="386"/>
      <c r="D28" s="394"/>
      <c r="E28" s="148">
        <f>SUMIF('Nhap-Xuat'!$D$12:$D$20000,DMKH!A28,'Nhap-Xuat'!$P$12:$P$20000)</f>
        <v>0</v>
      </c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</row>
    <row r="29" ht="15.75" customHeight="1">
      <c r="A29" s="385"/>
      <c r="B29" s="145"/>
      <c r="C29" s="386"/>
      <c r="D29" s="394"/>
      <c r="E29" s="148">
        <f>SUMIF('Nhap-Xuat'!$D$12:$D$20000,DMKH!A29,'Nhap-Xuat'!$P$12:$P$20000)</f>
        <v>0</v>
      </c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</row>
    <row r="30" ht="15.75" customHeight="1">
      <c r="A30" s="385"/>
      <c r="B30" s="145"/>
      <c r="C30" s="386"/>
      <c r="D30" s="394"/>
      <c r="E30" s="148">
        <f>SUMIF('Nhap-Xuat'!$D$12:$D$20000,DMKH!A30,'Nhap-Xuat'!$P$12:$P$20000)</f>
        <v>0</v>
      </c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</row>
    <row r="31" ht="15.75" customHeight="1">
      <c r="A31" s="385"/>
      <c r="B31" s="145"/>
      <c r="C31" s="386"/>
      <c r="D31" s="394"/>
      <c r="E31" s="148">
        <f>SUMIF('Nhap-Xuat'!$D$12:$D$20000,DMKH!A31,'Nhap-Xuat'!$P$12:$P$20000)</f>
        <v>0</v>
      </c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</row>
    <row r="32" ht="15.75" customHeight="1">
      <c r="A32" s="385"/>
      <c r="B32" s="145"/>
      <c r="C32" s="386"/>
      <c r="D32" s="394"/>
      <c r="E32" s="148">
        <f>SUMIF('Nhap-Xuat'!$D$12:$D$20000,DMKH!A32,'Nhap-Xuat'!$P$12:$P$20000)</f>
        <v>0</v>
      </c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</row>
    <row r="33" ht="15.75" customHeight="1">
      <c r="A33" s="385"/>
      <c r="B33" s="145"/>
      <c r="C33" s="386"/>
      <c r="D33" s="394"/>
      <c r="E33" s="148">
        <f>SUMIF('Nhap-Xuat'!$D$12:$D$20000,DMKH!A33,'Nhap-Xuat'!$P$12:$P$20000)</f>
        <v>0</v>
      </c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</row>
    <row r="34" ht="15.75" customHeight="1">
      <c r="A34" s="385"/>
      <c r="B34" s="385"/>
      <c r="C34" s="386"/>
      <c r="D34" s="387"/>
      <c r="E34" s="148">
        <f>SUMIF('Nhap-Xuat'!$D$12:$D$20000,DMKH!A34,'Nhap-Xuat'!$P$12:$P$20000)</f>
        <v>0</v>
      </c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</row>
    <row r="35" ht="15.0" customHeight="1">
      <c r="A35" s="385"/>
      <c r="B35" s="385"/>
      <c r="C35" s="385"/>
      <c r="D35" s="388"/>
      <c r="E35" s="148">
        <f>SUMIF('Nhap-Xuat'!$D$12:$D$20000,DMKH!A35,'Nhap-Xuat'!$P$12:$P$20000)</f>
        <v>0</v>
      </c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6" ht="15.0" customHeight="1">
      <c r="A36" s="385"/>
      <c r="B36" s="385"/>
      <c r="C36" s="385"/>
      <c r="D36" s="388"/>
      <c r="E36" s="148">
        <f>SUMIF('Nhap-Xuat'!$D$12:$D$20000,DMKH!A36,'Nhap-Xuat'!$P$12:$P$20000)</f>
        <v>0</v>
      </c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</row>
    <row r="37" ht="15.0" customHeight="1">
      <c r="A37" s="385"/>
      <c r="B37" s="385"/>
      <c r="C37" s="385"/>
      <c r="D37" s="388"/>
      <c r="E37" s="148">
        <f>SUMIF('Nhap-Xuat'!$D$12:$D$20000,DMKH!A37,'Nhap-Xuat'!$P$12:$P$20000)</f>
        <v>0</v>
      </c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</row>
    <row r="38" ht="15.0" customHeight="1">
      <c r="A38" s="385"/>
      <c r="B38" s="385"/>
      <c r="C38" s="385"/>
      <c r="D38" s="388"/>
      <c r="E38" s="148">
        <f>SUMIF('Nhap-Xuat'!$D$12:$D$20000,DMKH!A38,'Nhap-Xuat'!$P$12:$P$20000)</f>
        <v>0</v>
      </c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</row>
    <row r="39" ht="15.75" customHeight="1">
      <c r="A39" s="385"/>
      <c r="B39" s="385"/>
      <c r="C39" s="385"/>
      <c r="D39" s="388"/>
      <c r="E39" s="148">
        <f>SUMIF('Nhap-Xuat'!$D$12:$D$20000,DMKH!A39,'Nhap-Xuat'!$P$12:$P$20000)</f>
        <v>0</v>
      </c>
    </row>
    <row r="40" ht="15.75" customHeight="1">
      <c r="A40" s="390"/>
      <c r="B40" s="390"/>
      <c r="C40" s="390"/>
      <c r="D40" s="387"/>
      <c r="E40" s="148">
        <f>SUMIF('Nhap-Xuat'!$D$12:$D$20000,DMKH!A40,'Nhap-Xuat'!$P$12:$P$20000)</f>
        <v>0</v>
      </c>
    </row>
    <row r="41" ht="15.75" customHeight="1">
      <c r="A41" s="390"/>
      <c r="B41" s="390"/>
      <c r="C41" s="390"/>
      <c r="D41" s="387"/>
      <c r="E41" s="148">
        <f>SUMIF('Nhap-Xuat'!$D$12:$D$20000,DMKH!A41,'Nhap-Xuat'!$P$12:$P$20000)</f>
        <v>0</v>
      </c>
    </row>
    <row r="42" ht="15.75" customHeight="1">
      <c r="A42" s="385"/>
      <c r="B42" s="385"/>
      <c r="C42" s="385"/>
      <c r="D42" s="388"/>
      <c r="E42" s="148">
        <f>SUMIF('Nhap-Xuat'!$D$12:$D$20000,DMKH!A42,'Nhap-Xuat'!$P$12:$P$20000)</f>
        <v>0</v>
      </c>
    </row>
    <row r="43" ht="15.75" customHeight="1">
      <c r="A43" s="385"/>
      <c r="B43" s="385"/>
      <c r="C43" s="385"/>
      <c r="D43" s="388"/>
      <c r="E43" s="148">
        <f>SUMIF('Nhap-Xuat'!$D$12:$D$20000,DMKH!A43,'Nhap-Xuat'!$P$12:$P$20000)</f>
        <v>0</v>
      </c>
    </row>
    <row r="44" ht="15.75" customHeight="1">
      <c r="A44" s="385"/>
      <c r="B44" s="385"/>
      <c r="C44" s="385"/>
      <c r="D44" s="388"/>
      <c r="E44" s="148">
        <f>SUMIF('Nhap-Xuat'!$D$12:$D$20000,DMKH!A44,'Nhap-Xuat'!$P$12:$P$20000)</f>
        <v>0</v>
      </c>
    </row>
    <row r="45" ht="15.75" customHeight="1">
      <c r="A45" s="385"/>
      <c r="B45" s="385"/>
      <c r="C45" s="385"/>
      <c r="D45" s="388"/>
      <c r="E45" s="148">
        <f>SUMIF('Nhap-Xuat'!$D$12:$D$20000,DMKH!A45,'Nhap-Xuat'!$P$12:$P$20000)</f>
        <v>0</v>
      </c>
    </row>
    <row r="46" ht="15.75" customHeight="1">
      <c r="A46" s="385"/>
      <c r="B46" s="395"/>
      <c r="C46" s="385"/>
      <c r="D46" s="388"/>
      <c r="E46" s="148">
        <f>SUMIF('Nhap-Xuat'!$D$12:$D$20000,DMKH!A46,'Nhap-Xuat'!$P$12:$P$20000)</f>
        <v>0</v>
      </c>
    </row>
    <row r="47" ht="15.75" customHeight="1">
      <c r="A47" s="385"/>
      <c r="B47" s="385"/>
      <c r="C47" s="385"/>
      <c r="D47" s="388"/>
      <c r="E47" s="148">
        <f>SUMIF('Nhap-Xuat'!$D$12:$D$20000,DMKH!A47,'Nhap-Xuat'!$P$12:$P$20000)</f>
        <v>0</v>
      </c>
    </row>
    <row r="48" ht="15.75" customHeight="1">
      <c r="A48" s="385"/>
      <c r="B48" s="385"/>
      <c r="C48" s="385"/>
      <c r="D48" s="388"/>
      <c r="E48" s="148">
        <f>SUMIF('Nhap-Xuat'!$D$12:$D$20000,DMKH!A48,'Nhap-Xuat'!$P$12:$P$20000)</f>
        <v>0</v>
      </c>
    </row>
    <row r="49" ht="15.75" customHeight="1">
      <c r="A49" s="385"/>
      <c r="B49" s="385"/>
      <c r="C49" s="385"/>
      <c r="D49" s="388"/>
      <c r="E49" s="148">
        <f>SUMIF('Nhap-Xuat'!$D$12:$D$20000,DMKH!A49,'Nhap-Xuat'!$P$12:$P$20000)</f>
        <v>0</v>
      </c>
    </row>
    <row r="50" ht="15.75" customHeight="1">
      <c r="A50" s="390"/>
      <c r="B50" s="390"/>
      <c r="C50" s="390"/>
      <c r="D50" s="387"/>
      <c r="E50" s="148">
        <f>SUMIF('Nhap-Xuat'!$D$12:$D$20000,DMKH!A50,'Nhap-Xuat'!$P$12:$P$20000)</f>
        <v>0</v>
      </c>
    </row>
    <row r="51" ht="15.75" customHeight="1">
      <c r="A51" s="390"/>
      <c r="B51" s="390"/>
      <c r="C51" s="390"/>
      <c r="D51" s="387"/>
      <c r="E51" s="148">
        <f>SUMIF('Nhap-Xuat'!$D$12:$D$20000,DMKH!A51,'Nhap-Xuat'!$P$12:$P$20000)</f>
        <v>0</v>
      </c>
    </row>
    <row r="52" ht="15.75" customHeight="1">
      <c r="A52" s="390"/>
      <c r="B52" s="390"/>
      <c r="C52" s="390"/>
      <c r="D52" s="387"/>
      <c r="E52" s="148">
        <f>SUMIF('Nhap-Xuat'!$D$12:$D$20000,DMKH!A52,'Nhap-Xuat'!$P$12:$P$20000)</f>
        <v>0</v>
      </c>
    </row>
    <row r="53" ht="15.75" customHeight="1">
      <c r="A53" s="390"/>
      <c r="B53" s="390"/>
      <c r="C53" s="390"/>
      <c r="D53" s="387"/>
      <c r="E53" s="148">
        <f>SUMIF('Nhap-Xuat'!$D$12:$D$20000,DMKH!A53,'Nhap-Xuat'!$P$12:$P$20000)</f>
        <v>0</v>
      </c>
    </row>
    <row r="54" ht="15.75" customHeight="1">
      <c r="A54" s="390"/>
      <c r="B54" s="390"/>
      <c r="C54" s="390"/>
      <c r="D54" s="387"/>
      <c r="E54" s="148">
        <f>SUMIF('Nhap-Xuat'!$D$12:$D$20000,DMKH!A54,'Nhap-Xuat'!$P$12:$P$20000)</f>
        <v>0</v>
      </c>
    </row>
    <row r="55" ht="15.75" customHeight="1">
      <c r="A55" s="390"/>
      <c r="B55" s="386"/>
      <c r="C55" s="390"/>
      <c r="D55" s="387"/>
      <c r="E55" s="148">
        <f>SUMIF('Nhap-Xuat'!$D$12:$D$20000,DMKH!A55,'Nhap-Xuat'!$P$12:$P$20000)</f>
        <v>0</v>
      </c>
    </row>
    <row r="56" ht="15.75" customHeight="1">
      <c r="A56" s="390"/>
      <c r="B56" s="386"/>
      <c r="C56" s="390"/>
      <c r="D56" s="387"/>
      <c r="E56" s="148">
        <f>SUMIF('Nhap-Xuat'!$D$12:$D$20000,DMKH!A56,'Nhap-Xuat'!$P$12:$P$20000)</f>
        <v>0</v>
      </c>
    </row>
    <row r="57" ht="15.75" customHeight="1">
      <c r="A57" s="390"/>
      <c r="B57" s="386"/>
      <c r="C57" s="390"/>
      <c r="D57" s="387"/>
      <c r="E57" s="148">
        <f>SUMIF('Nhap-Xuat'!$D$12:$D$20000,DMKH!A57,'Nhap-Xuat'!$P$12:$P$20000)</f>
        <v>0</v>
      </c>
    </row>
    <row r="58" ht="15.75" customHeight="1">
      <c r="A58" s="390"/>
      <c r="B58" s="386"/>
      <c r="C58" s="390"/>
      <c r="D58" s="387"/>
      <c r="E58" s="148">
        <f>SUMIF('Nhap-Xuat'!$D$12:$D$20000,DMKH!A58,'Nhap-Xuat'!$P$12:$P$20000)</f>
        <v>0</v>
      </c>
    </row>
    <row r="59" ht="15.75" customHeight="1">
      <c r="A59" s="390"/>
      <c r="B59" s="386"/>
      <c r="C59" s="390"/>
      <c r="D59" s="387"/>
      <c r="E59" s="148">
        <f>SUMIF('Nhap-Xuat'!$D$12:$D$20000,DMKH!A59,'Nhap-Xuat'!$P$12:$P$20000)</f>
        <v>0</v>
      </c>
    </row>
    <row r="60" ht="15.75" customHeight="1">
      <c r="A60" s="390"/>
      <c r="B60" s="386"/>
      <c r="C60" s="390"/>
      <c r="D60" s="387"/>
      <c r="E60" s="148">
        <f>SUMIF('Nhap-Xuat'!$D$12:$D$20000,DMKH!A60,'Nhap-Xuat'!$P$12:$P$20000)</f>
        <v>0</v>
      </c>
    </row>
    <row r="61" ht="15.75" customHeight="1">
      <c r="A61" s="390"/>
      <c r="B61" s="386"/>
      <c r="C61" s="390"/>
      <c r="D61" s="387"/>
      <c r="E61" s="148">
        <f>SUMIF('Nhap-Xuat'!$D$12:$D$20000,DMKH!A61,'Nhap-Xuat'!$P$12:$P$20000)</f>
        <v>0</v>
      </c>
    </row>
    <row r="62" ht="15.75" customHeight="1">
      <c r="A62" s="390"/>
      <c r="B62" s="386"/>
      <c r="C62" s="390"/>
      <c r="D62" s="387"/>
      <c r="E62" s="148">
        <f>SUMIF('Nhap-Xuat'!$D$12:$D$20000,DMKH!A62,'Nhap-Xuat'!$P$12:$P$20000)</f>
        <v>0</v>
      </c>
    </row>
    <row r="63" ht="15.75" customHeight="1">
      <c r="A63" s="390"/>
      <c r="B63" s="386"/>
      <c r="C63" s="390"/>
      <c r="D63" s="387"/>
      <c r="E63" s="148">
        <f>SUMIF('Nhap-Xuat'!$D$12:$D$20000,DMKH!A63,'Nhap-Xuat'!$P$12:$P$20000)</f>
        <v>0</v>
      </c>
    </row>
    <row r="64" ht="15.75" customHeight="1">
      <c r="A64" s="390"/>
      <c r="B64" s="386"/>
      <c r="C64" s="390"/>
      <c r="D64" s="387"/>
      <c r="E64" s="148">
        <f>SUMIF('Nhap-Xuat'!$D$12:$D$20000,DMKH!A64,'Nhap-Xuat'!$P$12:$P$20000)</f>
        <v>0</v>
      </c>
    </row>
    <row r="65" ht="15.75" customHeight="1">
      <c r="A65" s="390"/>
      <c r="B65" s="386"/>
      <c r="C65" s="390"/>
      <c r="D65" s="387"/>
      <c r="E65" s="148">
        <f>SUMIF('Nhap-Xuat'!$D$12:$D$20000,DMKH!A65,'Nhap-Xuat'!$P$12:$P$20000)</f>
        <v>0</v>
      </c>
    </row>
    <row r="66" ht="15.75" customHeight="1">
      <c r="A66" s="390"/>
      <c r="B66" s="386"/>
      <c r="C66" s="390"/>
      <c r="D66" s="387"/>
      <c r="E66" s="148">
        <f>SUMIF('Nhap-Xuat'!$D$12:$D$20000,DMKH!A66,'Nhap-Xuat'!$P$12:$P$20000)</f>
        <v>0</v>
      </c>
    </row>
    <row r="67" ht="15.75" customHeight="1">
      <c r="A67" s="396"/>
      <c r="B67" s="386"/>
      <c r="C67" s="390"/>
      <c r="D67" s="387"/>
      <c r="E67" s="148">
        <f>SUMIF('Nhap-Xuat'!$D$12:$D$20000,DMKH!A67,'Nhap-Xuat'!$P$12:$P$20000)</f>
        <v>0</v>
      </c>
    </row>
    <row r="68" ht="15.75" customHeight="1">
      <c r="A68" s="396"/>
      <c r="B68" s="386"/>
      <c r="C68" s="390"/>
      <c r="D68" s="387"/>
      <c r="E68" s="148">
        <f>SUMIF('Nhap-Xuat'!$D$12:$D$20000,DMKH!A68,'Nhap-Xuat'!$P$12:$P$20000)</f>
        <v>0</v>
      </c>
    </row>
    <row r="69" ht="15.75" customHeight="1">
      <c r="A69" s="396"/>
      <c r="B69" s="386"/>
      <c r="C69" s="390"/>
      <c r="D69" s="387"/>
      <c r="E69" s="148">
        <f>SUMIF('Nhap-Xuat'!$D$12:$D$20000,DMKH!A69,'Nhap-Xuat'!$P$12:$P$20000)</f>
        <v>0</v>
      </c>
    </row>
    <row r="70" ht="15.75" customHeight="1">
      <c r="A70" s="396"/>
      <c r="B70" s="386"/>
      <c r="C70" s="390"/>
      <c r="D70" s="387"/>
      <c r="E70" s="148">
        <f>SUMIF('Nhap-Xuat'!$D$12:$D$20000,DMKH!A70,'Nhap-Xuat'!$P$12:$P$20000)</f>
        <v>0</v>
      </c>
    </row>
    <row r="71" ht="15.75" customHeight="1">
      <c r="A71" s="396"/>
      <c r="B71" s="386"/>
      <c r="C71" s="390"/>
      <c r="D71" s="387"/>
      <c r="E71" s="148">
        <f>SUMIF('Nhap-Xuat'!$D$12:$D$20000,DMKH!A71,'Nhap-Xuat'!$P$12:$P$20000)</f>
        <v>0</v>
      </c>
    </row>
    <row r="72" ht="15.75" customHeight="1">
      <c r="A72" s="396"/>
      <c r="B72" s="386"/>
      <c r="C72" s="390"/>
      <c r="D72" s="387"/>
      <c r="E72" s="148">
        <f>SUMIF('Nhap-Xuat'!$D$12:$D$20000,DMKH!A72,'Nhap-Xuat'!$P$12:$P$20000)</f>
        <v>0</v>
      </c>
    </row>
    <row r="73" ht="15.75" customHeight="1">
      <c r="A73" s="396"/>
      <c r="B73" s="386"/>
      <c r="C73" s="390"/>
      <c r="D73" s="387"/>
      <c r="E73" s="148">
        <f>SUMIF('Nhap-Xuat'!$D$12:$D$20000,DMKH!A73,'Nhap-Xuat'!$P$12:$P$20000)</f>
        <v>0</v>
      </c>
    </row>
    <row r="74" ht="15.75" customHeight="1">
      <c r="A74" s="396"/>
      <c r="B74" s="386"/>
      <c r="C74" s="390"/>
      <c r="D74" s="387"/>
      <c r="E74" s="148">
        <f>SUMIF('Nhap-Xuat'!$D$12:$D$20000,DMKH!A74,'Nhap-Xuat'!$P$12:$P$20000)</f>
        <v>0</v>
      </c>
    </row>
    <row r="75" ht="15.75" customHeight="1">
      <c r="A75" s="396"/>
      <c r="B75" s="386"/>
      <c r="C75" s="390"/>
      <c r="D75" s="387"/>
      <c r="E75" s="148">
        <f>SUMIF('Nhap-Xuat'!$D$12:$D$20000,DMKH!A75,'Nhap-Xuat'!$P$12:$P$20000)</f>
        <v>0</v>
      </c>
    </row>
    <row r="76" ht="15.75" customHeight="1">
      <c r="A76" s="396"/>
      <c r="B76" s="386"/>
      <c r="C76" s="390"/>
      <c r="D76" s="387"/>
      <c r="E76" s="148">
        <f>SUMIF('Nhap-Xuat'!$D$12:$D$20000,DMKH!A76,'Nhap-Xuat'!$P$12:$P$20000)</f>
        <v>0</v>
      </c>
    </row>
    <row r="77" ht="15.75" customHeight="1">
      <c r="A77" s="396"/>
      <c r="B77" s="386"/>
      <c r="C77" s="390"/>
      <c r="D77" s="387"/>
      <c r="E77" s="148">
        <f>SUMIF('Nhap-Xuat'!$D$12:$D$20000,DMKH!A77,'Nhap-Xuat'!$P$12:$P$20000)</f>
        <v>0</v>
      </c>
    </row>
    <row r="78" ht="15.75" customHeight="1">
      <c r="A78" s="396"/>
      <c r="B78" s="386"/>
      <c r="C78" s="390"/>
      <c r="D78" s="387"/>
      <c r="E78" s="148">
        <f>SUMIF('Nhap-Xuat'!$D$12:$D$20000,DMKH!A78,'Nhap-Xuat'!$P$12:$P$20000)</f>
        <v>0</v>
      </c>
    </row>
    <row r="79" ht="15.75" customHeight="1">
      <c r="A79" s="396"/>
      <c r="B79" s="386"/>
      <c r="C79" s="390"/>
      <c r="D79" s="387"/>
      <c r="E79" s="148">
        <f>SUMIF('Nhap-Xuat'!$D$12:$D$20000,DMKH!A79,'Nhap-Xuat'!$P$12:$P$20000)</f>
        <v>0</v>
      </c>
    </row>
    <row r="80" ht="15.75" customHeight="1">
      <c r="A80" s="396"/>
      <c r="B80" s="386"/>
      <c r="C80" s="390"/>
      <c r="D80" s="387"/>
      <c r="E80" s="148">
        <f>SUMIF('Nhap-Xuat'!$D$12:$D$20000,DMKH!A80,'Nhap-Xuat'!$P$12:$P$20000)</f>
        <v>0</v>
      </c>
    </row>
    <row r="81" ht="15.75" customHeight="1">
      <c r="A81" s="396"/>
      <c r="B81" s="386"/>
      <c r="C81" s="390"/>
      <c r="D81" s="387"/>
      <c r="E81" s="148">
        <f>SUMIF('Nhap-Xuat'!$D$12:$D$20000,DMKH!A81,'Nhap-Xuat'!$P$12:$P$20000)</f>
        <v>0</v>
      </c>
    </row>
    <row r="82" ht="15.75" customHeight="1">
      <c r="A82" s="396"/>
      <c r="B82" s="386"/>
      <c r="C82" s="390"/>
      <c r="D82" s="387"/>
      <c r="E82" s="148">
        <f>SUMIF('Nhap-Xuat'!$D$12:$D$20000,DMKH!A82,'Nhap-Xuat'!$P$12:$P$20000)</f>
        <v>0</v>
      </c>
    </row>
    <row r="83" ht="15.75" customHeight="1">
      <c r="A83" s="396"/>
      <c r="B83" s="386"/>
      <c r="C83" s="390"/>
      <c r="D83" s="387"/>
      <c r="E83" s="148">
        <f>SUMIF('Nhap-Xuat'!$D$12:$D$20000,DMKH!A83,'Nhap-Xuat'!$P$12:$P$20000)</f>
        <v>0</v>
      </c>
    </row>
    <row r="84" ht="15.75" customHeight="1">
      <c r="A84" s="396"/>
      <c r="B84" s="386"/>
      <c r="C84" s="390"/>
      <c r="D84" s="387"/>
      <c r="E84" s="148">
        <f>SUMIF('Nhap-Xuat'!$D$12:$D$20000,DMKH!A84,'Nhap-Xuat'!$P$12:$P$20000)</f>
        <v>0</v>
      </c>
    </row>
    <row r="85" ht="15.75" customHeight="1">
      <c r="A85" s="396"/>
      <c r="B85" s="386"/>
      <c r="C85" s="390"/>
      <c r="D85" s="387"/>
      <c r="E85" s="148">
        <f>SUMIF('Nhap-Xuat'!$D$12:$D$20000,DMKH!A85,'Nhap-Xuat'!$P$12:$P$20000)</f>
        <v>0</v>
      </c>
    </row>
    <row r="86" ht="15.75" customHeight="1">
      <c r="A86" s="396"/>
      <c r="B86" s="386"/>
      <c r="C86" s="390"/>
      <c r="D86" s="387"/>
      <c r="E86" s="148">
        <f>SUMIF('Nhap-Xuat'!$D$12:$D$20000,DMKH!A86,'Nhap-Xuat'!$P$12:$P$20000)</f>
        <v>0</v>
      </c>
    </row>
    <row r="87" ht="15.75" customHeight="1">
      <c r="A87" s="396"/>
      <c r="B87" s="386"/>
      <c r="C87" s="390"/>
      <c r="D87" s="387"/>
      <c r="E87" s="148">
        <f>SUMIF('Nhap-Xuat'!$D$12:$D$20000,DMKH!A87,'Nhap-Xuat'!$P$12:$P$20000)</f>
        <v>0</v>
      </c>
    </row>
    <row r="88" ht="15.75" customHeight="1">
      <c r="A88" s="396"/>
      <c r="B88" s="386"/>
      <c r="C88" s="390"/>
      <c r="D88" s="387"/>
      <c r="E88" s="148">
        <f>SUMIF('Nhap-Xuat'!$D$12:$D$20000,DMKH!A88,'Nhap-Xuat'!$P$12:$P$20000)</f>
        <v>0</v>
      </c>
    </row>
    <row r="89" ht="15.75" customHeight="1">
      <c r="A89" s="396"/>
      <c r="B89" s="386"/>
      <c r="C89" s="390"/>
      <c r="D89" s="387"/>
      <c r="E89" s="148">
        <f>SUMIF('Nhap-Xuat'!$D$12:$D$20000,DMKH!A89,'Nhap-Xuat'!$P$12:$P$20000)</f>
        <v>0</v>
      </c>
    </row>
    <row r="90" ht="15.75" customHeight="1">
      <c r="A90" s="396"/>
      <c r="B90" s="386"/>
      <c r="C90" s="390"/>
      <c r="D90" s="387"/>
      <c r="E90" s="148">
        <f>SUMIF('Nhap-Xuat'!$D$12:$D$20000,DMKH!A90,'Nhap-Xuat'!$P$12:$P$20000)</f>
        <v>0</v>
      </c>
    </row>
    <row r="91" ht="15.75" customHeight="1">
      <c r="A91" s="396"/>
      <c r="B91" s="386"/>
      <c r="C91" s="390"/>
      <c r="D91" s="387"/>
      <c r="E91" s="148">
        <f>SUMIF('Nhap-Xuat'!$D$12:$D$20000,DMKH!A91,'Nhap-Xuat'!$P$12:$P$20000)</f>
        <v>0</v>
      </c>
    </row>
    <row r="92" ht="15.75" customHeight="1">
      <c r="A92" s="396"/>
      <c r="B92" s="386"/>
      <c r="C92" s="390"/>
      <c r="D92" s="387"/>
      <c r="E92" s="148">
        <f>SUMIF('Nhap-Xuat'!$D$12:$D$20000,DMKH!A92,'Nhap-Xuat'!$P$12:$P$20000)</f>
        <v>0</v>
      </c>
    </row>
    <row r="93" ht="15.75" customHeight="1">
      <c r="A93" s="396"/>
      <c r="B93" s="386"/>
      <c r="C93" s="390"/>
      <c r="D93" s="387"/>
      <c r="E93" s="148">
        <f>SUMIF('Nhap-Xuat'!$D$12:$D$20000,DMKH!A93,'Nhap-Xuat'!$P$12:$P$20000)</f>
        <v>0</v>
      </c>
    </row>
    <row r="94" ht="15.75" customHeight="1">
      <c r="A94" s="396"/>
      <c r="B94" s="386"/>
      <c r="C94" s="390"/>
      <c r="D94" s="387"/>
      <c r="E94" s="148">
        <f>SUMIF('Nhap-Xuat'!$D$12:$D$20000,DMKH!A94,'Nhap-Xuat'!$P$12:$P$20000)</f>
        <v>0</v>
      </c>
    </row>
    <row r="95" ht="15.75" customHeight="1">
      <c r="A95" s="396"/>
      <c r="B95" s="386"/>
      <c r="C95" s="390"/>
      <c r="D95" s="387"/>
      <c r="E95" s="148">
        <f>SUMIF('Nhap-Xuat'!$D$12:$D$20000,DMKH!A95,'Nhap-Xuat'!$P$12:$P$20000)</f>
        <v>0</v>
      </c>
    </row>
    <row r="96" ht="15.75" customHeight="1">
      <c r="A96" s="396"/>
      <c r="B96" s="386"/>
      <c r="C96" s="390"/>
      <c r="D96" s="387"/>
      <c r="E96" s="148">
        <f>SUMIF('Nhap-Xuat'!$D$12:$D$20000,DMKH!A96,'Nhap-Xuat'!$P$12:$P$20000)</f>
        <v>0</v>
      </c>
    </row>
    <row r="97" ht="15.75" customHeight="1">
      <c r="A97" s="396"/>
      <c r="B97" s="386"/>
      <c r="C97" s="390"/>
      <c r="D97" s="387"/>
      <c r="E97" s="148">
        <f>SUMIF('Nhap-Xuat'!$D$12:$D$20000,DMKH!A97,'Nhap-Xuat'!$P$12:$P$20000)</f>
        <v>0</v>
      </c>
    </row>
    <row r="98" ht="15.75" customHeight="1">
      <c r="A98" s="396"/>
      <c r="B98" s="386"/>
      <c r="C98" s="390"/>
      <c r="D98" s="387"/>
      <c r="E98" s="148">
        <f>SUMIF('Nhap-Xuat'!$D$12:$D$20000,DMKH!A98,'Nhap-Xuat'!$P$12:$P$20000)</f>
        <v>0</v>
      </c>
    </row>
    <row r="99" ht="15.75" customHeight="1">
      <c r="A99" s="396"/>
      <c r="B99" s="386"/>
      <c r="C99" s="390"/>
      <c r="D99" s="387"/>
      <c r="E99" s="148">
        <f>SUMIF('Nhap-Xuat'!$D$12:$D$20000,DMKH!A99,'Nhap-Xuat'!$P$12:$P$20000)</f>
        <v>0</v>
      </c>
    </row>
    <row r="100" ht="15.75" customHeight="1">
      <c r="A100" s="396"/>
      <c r="B100" s="386"/>
      <c r="C100" s="390"/>
      <c r="D100" s="387"/>
      <c r="E100" s="148">
        <f>SUMIF('Nhap-Xuat'!$D$12:$D$20000,DMKH!A100,'Nhap-Xuat'!$P$12:$P$20000)</f>
        <v>0</v>
      </c>
    </row>
    <row r="101" ht="15.75" customHeight="1">
      <c r="A101" s="396"/>
      <c r="B101" s="386"/>
      <c r="C101" s="390"/>
      <c r="D101" s="387"/>
      <c r="E101" s="148">
        <f>SUMIF('Nhap-Xuat'!$D$12:$D$20000,DMKH!A101,'Nhap-Xuat'!$P$12:$P$20000)</f>
        <v>0</v>
      </c>
    </row>
    <row r="102" ht="15.75" customHeight="1">
      <c r="A102" s="396"/>
      <c r="B102" s="386"/>
      <c r="C102" s="390"/>
      <c r="D102" s="387"/>
      <c r="E102" s="148">
        <f>SUMIF('Nhap-Xuat'!$D$12:$D$20000,DMKH!A102,'Nhap-Xuat'!$P$12:$P$20000)</f>
        <v>0</v>
      </c>
    </row>
    <row r="103" ht="15.75" customHeight="1">
      <c r="A103" s="396"/>
      <c r="B103" s="386"/>
      <c r="C103" s="390"/>
      <c r="D103" s="387"/>
      <c r="E103" s="148">
        <f>SUMIF('Nhap-Xuat'!$D$12:$D$20000,DMKH!A103,'Nhap-Xuat'!$P$12:$P$20000)</f>
        <v>0</v>
      </c>
    </row>
    <row r="104" ht="15.75" customHeight="1">
      <c r="A104" s="396"/>
      <c r="B104" s="386"/>
      <c r="C104" s="390"/>
      <c r="D104" s="387"/>
      <c r="E104" s="148">
        <f>SUMIF('Nhap-Xuat'!$D$12:$D$20000,DMKH!A104,'Nhap-Xuat'!$P$12:$P$20000)</f>
        <v>0</v>
      </c>
    </row>
    <row r="105" ht="15.75" customHeight="1">
      <c r="A105" s="396"/>
      <c r="B105" s="386"/>
      <c r="C105" s="390"/>
      <c r="D105" s="387"/>
      <c r="E105" s="148">
        <f>SUMIF('Nhap-Xuat'!$D$12:$D$20000,DMKH!A105,'Nhap-Xuat'!$P$12:$P$20000)</f>
        <v>0</v>
      </c>
    </row>
    <row r="106" ht="15.75" customHeight="1">
      <c r="A106" s="396"/>
      <c r="B106" s="393"/>
      <c r="C106" s="390"/>
      <c r="D106" s="394"/>
      <c r="E106" s="148">
        <f>SUMIF('Nhap-Xuat'!$D$12:$D$20000,DMKH!A106,'Nhap-Xuat'!$P$12:$P$20000)</f>
        <v>0</v>
      </c>
    </row>
    <row r="107" ht="15.75" customHeight="1">
      <c r="A107" s="396"/>
      <c r="B107" s="393"/>
      <c r="C107" s="390"/>
      <c r="D107" s="394"/>
      <c r="E107" s="148">
        <f>SUMIF('Nhap-Xuat'!$D$12:$D$20000,DMKH!A107,'Nhap-Xuat'!$P$12:$P$20000)</f>
        <v>0</v>
      </c>
    </row>
    <row r="108" ht="15.75" customHeight="1">
      <c r="A108" s="396"/>
      <c r="B108" s="393"/>
      <c r="C108" s="390"/>
      <c r="D108" s="394"/>
      <c r="E108" s="148">
        <f>SUMIF('Nhap-Xuat'!$D$12:$D$20000,DMKH!A108,'Nhap-Xuat'!$P$12:$P$20000)</f>
        <v>0</v>
      </c>
    </row>
    <row r="109" ht="15.75" customHeight="1">
      <c r="A109" s="396"/>
      <c r="B109" s="393"/>
      <c r="C109" s="390"/>
      <c r="D109" s="394"/>
      <c r="E109" s="148">
        <f>SUMIF('Nhap-Xuat'!$D$12:$D$20000,DMKH!A109,'Nhap-Xuat'!$P$12:$P$20000)</f>
        <v>0</v>
      </c>
    </row>
    <row r="110" ht="15.75" customHeight="1">
      <c r="A110" s="396"/>
      <c r="B110" s="393"/>
      <c r="C110" s="390"/>
      <c r="D110" s="394"/>
      <c r="E110" s="148">
        <f>SUMIF('Nhap-Xuat'!$D$12:$D$20000,DMKH!A110,'Nhap-Xuat'!$P$12:$P$20000)</f>
        <v>0</v>
      </c>
    </row>
    <row r="111" ht="15.75" customHeight="1">
      <c r="A111" s="396"/>
      <c r="B111" s="393"/>
      <c r="C111" s="390"/>
      <c r="D111" s="394"/>
      <c r="E111" s="148">
        <f>SUMIF('Nhap-Xuat'!$D$12:$D$20000,DMKH!A111,'Nhap-Xuat'!$P$12:$P$20000)</f>
        <v>0</v>
      </c>
    </row>
    <row r="112" ht="15.75" customHeight="1">
      <c r="A112" s="396"/>
      <c r="B112" s="393"/>
      <c r="C112" s="390"/>
      <c r="D112" s="394"/>
      <c r="E112" s="148">
        <f>SUMIF('Nhap-Xuat'!$D$12:$D$20000,DMKH!A112,'Nhap-Xuat'!$P$12:$P$20000)</f>
        <v>0</v>
      </c>
    </row>
    <row r="113" ht="15.75" customHeight="1">
      <c r="A113" s="396"/>
      <c r="B113" s="393"/>
      <c r="C113" s="390"/>
      <c r="D113" s="394"/>
      <c r="E113" s="148">
        <f>SUMIF('Nhap-Xuat'!$D$12:$D$20000,DMKH!A113,'Nhap-Xuat'!$P$12:$P$20000)</f>
        <v>0</v>
      </c>
    </row>
    <row r="114" ht="15.75" customHeight="1">
      <c r="A114" s="396"/>
      <c r="B114" s="393"/>
      <c r="C114" s="390"/>
      <c r="D114" s="394"/>
      <c r="E114" s="148">
        <f>SUMIF('Nhap-Xuat'!$D$12:$D$20000,DMKH!A114,'Nhap-Xuat'!$P$12:$P$20000)</f>
        <v>0</v>
      </c>
    </row>
    <row r="115" ht="15.75" customHeight="1">
      <c r="A115" s="396"/>
      <c r="B115" s="393"/>
      <c r="C115" s="390"/>
      <c r="D115" s="394"/>
      <c r="E115" s="148">
        <f>SUMIF('Nhap-Xuat'!$D$12:$D$20000,DMKH!A115,'Nhap-Xuat'!$P$12:$P$20000)</f>
        <v>0</v>
      </c>
    </row>
    <row r="116" ht="15.75" customHeight="1">
      <c r="A116" s="396"/>
      <c r="B116" s="393"/>
      <c r="C116" s="390"/>
      <c r="D116" s="394"/>
      <c r="E116" s="148">
        <f>SUMIF('Nhap-Xuat'!$D$12:$D$20000,DMKH!A116,'Nhap-Xuat'!$P$12:$P$20000)</f>
        <v>0</v>
      </c>
    </row>
    <row r="117" ht="15.75" customHeight="1">
      <c r="A117" s="396"/>
      <c r="B117" s="393"/>
      <c r="C117" s="390"/>
      <c r="D117" s="394"/>
      <c r="E117" s="148">
        <f>SUMIF('Nhap-Xuat'!$D$12:$D$20000,DMKH!A117,'Nhap-Xuat'!$P$12:$P$20000)</f>
        <v>0</v>
      </c>
    </row>
    <row r="118" ht="15.75" customHeight="1">
      <c r="A118" s="396"/>
      <c r="B118" s="393"/>
      <c r="C118" s="390"/>
      <c r="D118" s="394"/>
      <c r="E118" s="148">
        <f>SUMIF('Nhap-Xuat'!$D$12:$D$20000,DMKH!A118,'Nhap-Xuat'!$P$12:$P$20000)</f>
        <v>0</v>
      </c>
    </row>
    <row r="119" ht="15.75" customHeight="1">
      <c r="A119" s="396"/>
      <c r="B119" s="393"/>
      <c r="C119" s="390"/>
      <c r="D119" s="394"/>
      <c r="E119" s="148">
        <f>SUMIF('Nhap-Xuat'!$D$12:$D$20000,DMKH!A119,'Nhap-Xuat'!$P$12:$P$20000)</f>
        <v>0</v>
      </c>
    </row>
    <row r="120" ht="15.75" customHeight="1">
      <c r="A120" s="396"/>
      <c r="B120" s="393"/>
      <c r="C120" s="390"/>
      <c r="D120" s="394"/>
      <c r="E120" s="148">
        <f>SUMIF('Nhap-Xuat'!$D$12:$D$20000,DMKH!A120,'Nhap-Xuat'!$P$12:$P$20000)</f>
        <v>0</v>
      </c>
    </row>
    <row r="121" ht="15.75" customHeight="1">
      <c r="A121" s="396"/>
      <c r="B121" s="393"/>
      <c r="C121" s="390"/>
      <c r="D121" s="394"/>
      <c r="E121" s="148">
        <f>SUMIF('Nhap-Xuat'!$D$12:$D$20000,DMKH!A121,'Nhap-Xuat'!$P$12:$P$20000)</f>
        <v>0</v>
      </c>
    </row>
    <row r="122" ht="15.75" customHeight="1">
      <c r="A122" s="396"/>
      <c r="B122" s="393"/>
      <c r="C122" s="390"/>
      <c r="D122" s="394"/>
      <c r="E122" s="148">
        <f>SUMIF('Nhap-Xuat'!$D$12:$D$20000,DMKH!A122,'Nhap-Xuat'!$P$12:$P$20000)</f>
        <v>0</v>
      </c>
    </row>
    <row r="123" ht="15.75" customHeight="1">
      <c r="A123" s="396"/>
      <c r="B123" s="393"/>
      <c r="C123" s="390"/>
      <c r="D123" s="394"/>
      <c r="E123" s="148">
        <f>SUMIF('Nhap-Xuat'!$D$12:$D$20000,DMKH!A123,'Nhap-Xuat'!$P$12:$P$20000)</f>
        <v>0</v>
      </c>
    </row>
    <row r="124" ht="15.75" customHeight="1">
      <c r="A124" s="396"/>
      <c r="B124" s="393"/>
      <c r="C124" s="390"/>
      <c r="D124" s="394"/>
      <c r="E124" s="148">
        <f>SUMIF('Nhap-Xuat'!$D$12:$D$20000,DMKH!A124,'Nhap-Xuat'!$P$12:$P$20000)</f>
        <v>0</v>
      </c>
    </row>
    <row r="125" ht="15.75" customHeight="1">
      <c r="A125" s="396"/>
      <c r="B125" s="393"/>
      <c r="C125" s="390"/>
      <c r="D125" s="394"/>
      <c r="E125" s="148">
        <f>SUMIF('Nhap-Xuat'!$D$12:$D$20000,DMKH!A125,'Nhap-Xuat'!$P$12:$P$20000)</f>
        <v>0</v>
      </c>
    </row>
    <row r="126" ht="15.75" customHeight="1">
      <c r="A126" s="396"/>
      <c r="B126" s="393"/>
      <c r="C126" s="390"/>
      <c r="D126" s="394"/>
      <c r="E126" s="148">
        <f>SUMIF('Nhap-Xuat'!$D$12:$D$20000,DMKH!A126,'Nhap-Xuat'!$P$12:$P$20000)</f>
        <v>0</v>
      </c>
    </row>
    <row r="127" ht="15.75" customHeight="1">
      <c r="A127" s="396"/>
      <c r="B127" s="393"/>
      <c r="C127" s="390"/>
      <c r="D127" s="394"/>
      <c r="E127" s="148">
        <f>SUMIF('Nhap-Xuat'!$D$12:$D$20000,DMKH!A127,'Nhap-Xuat'!$P$12:$P$20000)</f>
        <v>0</v>
      </c>
    </row>
    <row r="128" ht="15.75" customHeight="1">
      <c r="A128" s="396"/>
      <c r="B128" s="393"/>
      <c r="C128" s="390"/>
      <c r="D128" s="394"/>
      <c r="E128" s="148">
        <f>SUMIF('Nhap-Xuat'!$D$12:$D$20000,DMKH!A128,'Nhap-Xuat'!$P$12:$P$20000)</f>
        <v>0</v>
      </c>
    </row>
    <row r="129" ht="15.75" customHeight="1">
      <c r="A129" s="396"/>
      <c r="B129" s="393"/>
      <c r="C129" s="390"/>
      <c r="D129" s="394"/>
      <c r="E129" s="148">
        <f>SUMIF('Nhap-Xuat'!$D$12:$D$20000,DMKH!A129,'Nhap-Xuat'!$P$12:$P$20000)</f>
        <v>0</v>
      </c>
    </row>
    <row r="130" ht="15.75" customHeight="1">
      <c r="A130" s="396"/>
      <c r="B130" s="393"/>
      <c r="C130" s="390"/>
      <c r="D130" s="394"/>
      <c r="E130" s="148">
        <f>SUMIF('Nhap-Xuat'!$D$12:$D$20000,DMKH!A130,'Nhap-Xuat'!$P$12:$P$20000)</f>
        <v>0</v>
      </c>
    </row>
    <row r="131" ht="15.75" customHeight="1">
      <c r="A131" s="396"/>
      <c r="B131" s="393"/>
      <c r="C131" s="390"/>
      <c r="D131" s="394"/>
      <c r="E131" s="148">
        <f>SUMIF('Nhap-Xuat'!$D$12:$D$20000,DMKH!A131,'Nhap-Xuat'!$P$12:$P$20000)</f>
        <v>0</v>
      </c>
    </row>
    <row r="132" ht="15.75" customHeight="1">
      <c r="A132" s="396"/>
      <c r="B132" s="393"/>
      <c r="C132" s="390"/>
      <c r="D132" s="394"/>
      <c r="E132" s="148">
        <f>SUMIF('Nhap-Xuat'!$D$12:$D$20000,DMKH!A132,'Nhap-Xuat'!$P$12:$P$20000)</f>
        <v>0</v>
      </c>
    </row>
    <row r="133" ht="15.75" customHeight="1">
      <c r="A133" s="396"/>
      <c r="B133" s="393"/>
      <c r="C133" s="390"/>
      <c r="D133" s="394"/>
      <c r="E133" s="148">
        <f>SUMIF('Nhap-Xuat'!$D$12:$D$20000,DMKH!A133,'Nhap-Xuat'!$P$12:$P$20000)</f>
        <v>0</v>
      </c>
    </row>
    <row r="134" ht="15.75" customHeight="1">
      <c r="A134" s="396"/>
      <c r="B134" s="393"/>
      <c r="C134" s="390"/>
      <c r="D134" s="394"/>
      <c r="E134" s="148">
        <f>SUMIF('Nhap-Xuat'!$D$12:$D$20000,DMKH!A134,'Nhap-Xuat'!$P$12:$P$20000)</f>
        <v>0</v>
      </c>
    </row>
    <row r="135" ht="15.75" customHeight="1">
      <c r="A135" s="396"/>
      <c r="B135" s="393"/>
      <c r="C135" s="390"/>
      <c r="D135" s="394"/>
      <c r="E135" s="148">
        <f>SUMIF('Nhap-Xuat'!$D$12:$D$20000,DMKH!A135,'Nhap-Xuat'!$P$12:$P$20000)</f>
        <v>0</v>
      </c>
    </row>
    <row r="136" ht="15.75" customHeight="1">
      <c r="A136" s="396"/>
      <c r="B136" s="393"/>
      <c r="C136" s="390"/>
      <c r="D136" s="394"/>
      <c r="E136" s="148">
        <f>SUMIF('Nhap-Xuat'!$D$12:$D$20000,DMKH!A136,'Nhap-Xuat'!$P$12:$P$20000)</f>
        <v>0</v>
      </c>
    </row>
    <row r="137" ht="15.75" customHeight="1">
      <c r="A137" s="396"/>
      <c r="B137" s="393"/>
      <c r="C137" s="390"/>
      <c r="D137" s="394"/>
      <c r="E137" s="148">
        <f>SUMIF('Nhap-Xuat'!$D$12:$D$20000,DMKH!A137,'Nhap-Xuat'!$P$12:$P$20000)</f>
        <v>0</v>
      </c>
    </row>
    <row r="138" ht="15.75" customHeight="1">
      <c r="A138" s="396"/>
      <c r="B138" s="393"/>
      <c r="C138" s="390"/>
      <c r="D138" s="394"/>
      <c r="E138" s="148">
        <f>SUMIF('Nhap-Xuat'!$D$12:$D$20000,DMKH!A138,'Nhap-Xuat'!$P$12:$P$20000)</f>
        <v>0</v>
      </c>
    </row>
    <row r="139" ht="15.75" customHeight="1">
      <c r="A139" s="396"/>
      <c r="B139" s="393"/>
      <c r="C139" s="390"/>
      <c r="D139" s="394"/>
      <c r="E139" s="148">
        <f>SUMIF('Nhap-Xuat'!$D$12:$D$20000,DMKH!A139,'Nhap-Xuat'!$P$12:$P$20000)</f>
        <v>0</v>
      </c>
    </row>
    <row r="140" ht="15.75" customHeight="1">
      <c r="A140" s="396"/>
      <c r="B140" s="393"/>
      <c r="C140" s="390"/>
      <c r="D140" s="394"/>
      <c r="E140" s="148">
        <f>SUMIF('Nhap-Xuat'!$D$12:$D$20000,DMKH!A140,'Nhap-Xuat'!$P$12:$P$20000)</f>
        <v>0</v>
      </c>
    </row>
    <row r="141" ht="15.75" customHeight="1">
      <c r="A141" s="396"/>
      <c r="B141" s="393"/>
      <c r="C141" s="390"/>
      <c r="D141" s="394"/>
      <c r="E141" s="148">
        <f>SUMIF('Nhap-Xuat'!$D$12:$D$20000,DMKH!A141,'Nhap-Xuat'!$P$12:$P$20000)</f>
        <v>0</v>
      </c>
    </row>
    <row r="142" ht="15.75" customHeight="1">
      <c r="A142" s="396"/>
      <c r="B142" s="393"/>
      <c r="C142" s="390"/>
      <c r="D142" s="394"/>
      <c r="E142" s="148">
        <f>SUMIF('Nhap-Xuat'!$D$12:$D$20000,DMKH!A142,'Nhap-Xuat'!$P$12:$P$20000)</f>
        <v>0</v>
      </c>
    </row>
    <row r="143" ht="15.75" customHeight="1">
      <c r="A143" s="396"/>
      <c r="B143" s="393"/>
      <c r="C143" s="390"/>
      <c r="D143" s="394"/>
      <c r="E143" s="148">
        <f>SUMIF('Nhap-Xuat'!$D$12:$D$20000,DMKH!A143,'Nhap-Xuat'!$P$12:$P$20000)</f>
        <v>0</v>
      </c>
    </row>
    <row r="144" ht="15.75" customHeight="1">
      <c r="A144" s="396"/>
      <c r="B144" s="393"/>
      <c r="C144" s="390"/>
      <c r="D144" s="394"/>
      <c r="E144" s="148">
        <f>SUMIF('Nhap-Xuat'!$D$12:$D$20000,DMKH!A144,'Nhap-Xuat'!$P$12:$P$20000)</f>
        <v>0</v>
      </c>
    </row>
    <row r="145" ht="15.75" customHeight="1">
      <c r="A145" s="396"/>
      <c r="B145" s="393"/>
      <c r="C145" s="390"/>
      <c r="D145" s="394"/>
      <c r="E145" s="148">
        <f>SUMIF('Nhap-Xuat'!$D$12:$D$20000,DMKH!A145,'Nhap-Xuat'!$P$12:$P$20000)</f>
        <v>0</v>
      </c>
    </row>
    <row r="146" ht="15.75" customHeight="1">
      <c r="A146" s="396"/>
      <c r="B146" s="393"/>
      <c r="C146" s="393"/>
      <c r="D146" s="394"/>
      <c r="E146" s="148">
        <f>SUMIF('Nhap-Xuat'!$D$12:$D$20000,DMKH!A146,'Nhap-Xuat'!$P$12:$P$20000)</f>
        <v>0</v>
      </c>
    </row>
    <row r="147" ht="15.75" customHeight="1">
      <c r="A147" s="396"/>
      <c r="B147" s="393"/>
      <c r="C147" s="393"/>
      <c r="D147" s="394"/>
      <c r="E147" s="148">
        <f>SUMIF('Nhap-Xuat'!$D$12:$D$20000,DMKH!A147,'Nhap-Xuat'!$P$12:$P$20000)</f>
        <v>0</v>
      </c>
    </row>
    <row r="148" ht="15.75" customHeight="1">
      <c r="A148" s="396"/>
      <c r="B148" s="393"/>
      <c r="C148" s="393"/>
      <c r="D148" s="394"/>
      <c r="E148" s="148">
        <f>SUMIF('Nhap-Xuat'!$D$12:$D$20000,DMKH!A148,'Nhap-Xuat'!$P$12:$P$20000)</f>
        <v>0</v>
      </c>
    </row>
    <row r="149" ht="15.75" customHeight="1">
      <c r="A149" s="396"/>
      <c r="B149" s="393"/>
      <c r="C149" s="393"/>
      <c r="D149" s="394"/>
      <c r="E149" s="148">
        <f>SUMIF('Nhap-Xuat'!$D$12:$D$20000,DMKH!A149,'Nhap-Xuat'!$P$12:$P$20000)</f>
        <v>0</v>
      </c>
    </row>
    <row r="150" ht="15.75" customHeight="1">
      <c r="A150" s="396"/>
      <c r="B150" s="393"/>
      <c r="C150" s="393"/>
      <c r="D150" s="394"/>
      <c r="E150" s="148">
        <f>SUMIF('Nhap-Xuat'!$D$12:$D$20000,DMKH!A150,'Nhap-Xuat'!$P$12:$P$20000)</f>
        <v>0</v>
      </c>
    </row>
    <row r="151" ht="15.75" customHeight="1">
      <c r="A151" s="396"/>
      <c r="B151" s="393"/>
      <c r="C151" s="393"/>
      <c r="D151" s="394"/>
      <c r="E151" s="148">
        <f>SUMIF('Nhap-Xuat'!$D$12:$D$20000,DMKH!A151,'Nhap-Xuat'!$P$12:$P$20000)</f>
        <v>0</v>
      </c>
    </row>
    <row r="152" ht="15.75" customHeight="1">
      <c r="A152" s="396"/>
      <c r="B152" s="393"/>
      <c r="C152" s="393"/>
      <c r="D152" s="394"/>
      <c r="E152" s="148">
        <f>SUMIF('Nhap-Xuat'!$D$12:$D$20000,DMKH!A152,'Nhap-Xuat'!$P$12:$P$20000)</f>
        <v>0</v>
      </c>
    </row>
    <row r="153" ht="15.75" customHeight="1">
      <c r="A153" s="396"/>
      <c r="B153" s="393"/>
      <c r="C153" s="393"/>
      <c r="D153" s="394"/>
      <c r="E153" s="148">
        <f>SUMIF('Nhap-Xuat'!$D$12:$D$20000,DMKH!A153,'Nhap-Xuat'!$P$12:$P$20000)</f>
        <v>0</v>
      </c>
    </row>
    <row r="154" ht="15.75" customHeight="1">
      <c r="A154" s="396"/>
      <c r="B154" s="393"/>
      <c r="C154" s="393"/>
      <c r="D154" s="394"/>
      <c r="E154" s="148">
        <f>SUMIF('Nhap-Xuat'!$D$12:$D$20000,DMKH!A154,'Nhap-Xuat'!$P$12:$P$20000)</f>
        <v>0</v>
      </c>
    </row>
    <row r="155" ht="15.75" customHeight="1">
      <c r="A155" s="396"/>
      <c r="B155" s="393"/>
      <c r="C155" s="393"/>
      <c r="D155" s="394"/>
      <c r="E155" s="148">
        <f>SUMIF('Nhap-Xuat'!$D$12:$D$20000,DMKH!A155,'Nhap-Xuat'!$P$12:$P$20000)</f>
        <v>0</v>
      </c>
    </row>
    <row r="156" ht="15.75" customHeight="1">
      <c r="A156" s="396"/>
      <c r="B156" s="393"/>
      <c r="C156" s="393"/>
      <c r="D156" s="394"/>
      <c r="E156" s="148">
        <f>SUMIF('Nhap-Xuat'!$D$12:$D$20000,DMKH!A156,'Nhap-Xuat'!$P$12:$P$20000)</f>
        <v>0</v>
      </c>
    </row>
    <row r="157" ht="15.75" customHeight="1">
      <c r="A157" s="396"/>
      <c r="B157" s="393"/>
      <c r="C157" s="393"/>
      <c r="D157" s="394"/>
      <c r="E157" s="148">
        <f>SUMIF('Nhap-Xuat'!$D$12:$D$20000,DMKH!A157,'Nhap-Xuat'!$P$12:$P$20000)</f>
        <v>0</v>
      </c>
    </row>
    <row r="158" ht="15.75" customHeight="1">
      <c r="A158" s="396"/>
      <c r="B158" s="393"/>
      <c r="C158" s="393"/>
      <c r="D158" s="394"/>
      <c r="E158" s="148">
        <f>SUMIF('Nhap-Xuat'!$D$12:$D$20000,DMKH!A158,'Nhap-Xuat'!$P$12:$P$20000)</f>
        <v>0</v>
      </c>
    </row>
    <row r="159" ht="15.75" customHeight="1">
      <c r="A159" s="396"/>
      <c r="B159" s="393"/>
      <c r="C159" s="393"/>
      <c r="D159" s="394"/>
      <c r="E159" s="148">
        <f>SUMIF('Nhap-Xuat'!$D$12:$D$20000,DMKH!A159,'Nhap-Xuat'!$P$12:$P$20000)</f>
        <v>0</v>
      </c>
    </row>
    <row r="160" ht="15.75" customHeight="1">
      <c r="A160" s="396"/>
      <c r="B160" s="393"/>
      <c r="C160" s="393"/>
      <c r="D160" s="394"/>
      <c r="E160" s="148">
        <f>SUMIF('Nhap-Xuat'!$D$12:$D$20000,DMKH!A160,'Nhap-Xuat'!$P$12:$P$20000)</f>
        <v>0</v>
      </c>
    </row>
    <row r="161" ht="15.75" customHeight="1">
      <c r="A161" s="396"/>
      <c r="B161" s="393"/>
      <c r="C161" s="393"/>
      <c r="D161" s="394"/>
      <c r="E161" s="148">
        <f>SUMIF('Nhap-Xuat'!$D$12:$D$20000,DMKH!A161,'Nhap-Xuat'!$P$12:$P$20000)</f>
        <v>0</v>
      </c>
    </row>
    <row r="162" ht="15.75" customHeight="1">
      <c r="A162" s="396"/>
      <c r="B162" s="393"/>
      <c r="C162" s="393"/>
      <c r="D162" s="394"/>
      <c r="E162" s="148">
        <f>SUMIF('Nhap-Xuat'!$D$12:$D$20000,DMKH!A162,'Nhap-Xuat'!$P$12:$P$20000)</f>
        <v>0</v>
      </c>
    </row>
    <row r="163" ht="15.75" customHeight="1">
      <c r="A163" s="396"/>
      <c r="B163" s="393"/>
      <c r="C163" s="393"/>
      <c r="D163" s="394"/>
      <c r="E163" s="148">
        <f>SUMIF('Nhap-Xuat'!$D$12:$D$20000,DMKH!A163,'Nhap-Xuat'!$P$12:$P$20000)</f>
        <v>0</v>
      </c>
    </row>
    <row r="164" ht="15.75" customHeight="1">
      <c r="A164" s="396"/>
      <c r="B164" s="393"/>
      <c r="C164" s="393"/>
      <c r="D164" s="394"/>
      <c r="E164" s="148">
        <f>SUMIF('Nhap-Xuat'!$D$12:$D$20000,DMKH!A164,'Nhap-Xuat'!$P$12:$P$20000)</f>
        <v>0</v>
      </c>
    </row>
    <row r="165" ht="15.75" customHeight="1">
      <c r="A165" s="396"/>
      <c r="B165" s="393"/>
      <c r="C165" s="393"/>
      <c r="D165" s="394"/>
      <c r="E165" s="148">
        <f>SUMIF('Nhap-Xuat'!$D$12:$D$20000,DMKH!A165,'Nhap-Xuat'!$P$12:$P$20000)</f>
        <v>0</v>
      </c>
    </row>
    <row r="166" ht="15.75" customHeight="1">
      <c r="A166" s="396"/>
      <c r="B166" s="393"/>
      <c r="C166" s="393"/>
      <c r="D166" s="394"/>
      <c r="E166" s="148">
        <f>SUMIF('Nhap-Xuat'!$D$12:$D$20000,DMKH!A166,'Nhap-Xuat'!$P$12:$P$20000)</f>
        <v>0</v>
      </c>
    </row>
    <row r="167" ht="15.75" customHeight="1">
      <c r="A167" s="396"/>
      <c r="B167" s="393"/>
      <c r="C167" s="393"/>
      <c r="D167" s="394"/>
      <c r="E167" s="148">
        <f>SUMIF('Nhap-Xuat'!$D$12:$D$20000,DMKH!A167,'Nhap-Xuat'!$P$12:$P$20000)</f>
        <v>0</v>
      </c>
    </row>
    <row r="168" ht="15.75" customHeight="1">
      <c r="A168" s="396"/>
      <c r="B168" s="393"/>
      <c r="C168" s="393"/>
      <c r="D168" s="394"/>
      <c r="E168" s="148">
        <f>SUMIF('Nhap-Xuat'!$D$12:$D$20000,DMKH!A168,'Nhap-Xuat'!$P$12:$P$20000)</f>
        <v>0</v>
      </c>
    </row>
    <row r="169" ht="15.75" customHeight="1">
      <c r="A169" s="396"/>
      <c r="B169" s="393"/>
      <c r="C169" s="393"/>
      <c r="D169" s="394"/>
      <c r="E169" s="148">
        <f>SUMIF('Nhap-Xuat'!$D$12:$D$20000,DMKH!A169,'Nhap-Xuat'!$P$12:$P$20000)</f>
        <v>0</v>
      </c>
    </row>
    <row r="170" ht="15.75" customHeight="1">
      <c r="A170" s="396"/>
      <c r="B170" s="393"/>
      <c r="C170" s="393"/>
      <c r="D170" s="394"/>
      <c r="E170" s="148">
        <f>SUMIF('Nhap-Xuat'!$D$12:$D$20000,DMKH!A170,'Nhap-Xuat'!$P$12:$P$20000)</f>
        <v>0</v>
      </c>
    </row>
    <row r="171" ht="15.75" customHeight="1">
      <c r="A171" s="396"/>
      <c r="B171" s="393"/>
      <c r="C171" s="393"/>
      <c r="D171" s="394"/>
      <c r="E171" s="148">
        <f>SUMIF('Nhap-Xuat'!$D$12:$D$20000,DMKH!A171,'Nhap-Xuat'!$P$12:$P$20000)</f>
        <v>0</v>
      </c>
    </row>
    <row r="172" ht="15.75" customHeight="1">
      <c r="A172" s="396"/>
      <c r="B172" s="393"/>
      <c r="C172" s="393"/>
      <c r="D172" s="394"/>
      <c r="E172" s="148">
        <f>SUMIF('Nhap-Xuat'!$D$12:$D$20000,DMKH!A172,'Nhap-Xuat'!$P$12:$P$20000)</f>
        <v>0</v>
      </c>
    </row>
    <row r="173" ht="15.75" customHeight="1">
      <c r="A173" s="396"/>
      <c r="B173" s="393"/>
      <c r="C173" s="393"/>
      <c r="D173" s="394"/>
      <c r="E173" s="148">
        <f>SUMIF('Nhap-Xuat'!$D$12:$D$20000,DMKH!A173,'Nhap-Xuat'!$P$12:$P$20000)</f>
        <v>0</v>
      </c>
    </row>
    <row r="174" ht="15.75" customHeight="1">
      <c r="A174" s="396"/>
      <c r="B174" s="393"/>
      <c r="C174" s="393"/>
      <c r="D174" s="394"/>
      <c r="E174" s="148">
        <f>SUMIF('Nhap-Xuat'!$D$12:$D$20000,DMKH!A174,'Nhap-Xuat'!$P$12:$P$20000)</f>
        <v>0</v>
      </c>
    </row>
    <row r="175" ht="15.75" customHeight="1">
      <c r="A175" s="396"/>
      <c r="B175" s="393"/>
      <c r="C175" s="393"/>
      <c r="D175" s="394"/>
      <c r="E175" s="148">
        <f>SUMIF('Nhap-Xuat'!$D$12:$D$20000,DMKH!A175,'Nhap-Xuat'!$P$12:$P$20000)</f>
        <v>0</v>
      </c>
    </row>
    <row r="176" ht="15.75" customHeight="1">
      <c r="A176" s="396"/>
      <c r="B176" s="393"/>
      <c r="C176" s="393"/>
      <c r="D176" s="394"/>
      <c r="E176" s="148">
        <f>SUMIF('Nhap-Xuat'!$D$12:$D$20000,DMKH!A176,'Nhap-Xuat'!$P$12:$P$20000)</f>
        <v>0</v>
      </c>
    </row>
    <row r="177" ht="15.75" customHeight="1">
      <c r="A177" s="396"/>
      <c r="B177" s="393"/>
      <c r="C177" s="393"/>
      <c r="D177" s="394"/>
      <c r="E177" s="148">
        <f>SUMIF('Nhap-Xuat'!$D$12:$D$20000,DMKH!A177,'Nhap-Xuat'!$P$12:$P$20000)</f>
        <v>0</v>
      </c>
    </row>
    <row r="178" ht="15.75" customHeight="1">
      <c r="A178" s="396"/>
      <c r="B178" s="393"/>
      <c r="C178" s="393"/>
      <c r="D178" s="394"/>
      <c r="E178" s="148">
        <f>SUMIF('Nhap-Xuat'!$D$12:$D$20000,DMKH!A178,'Nhap-Xuat'!$P$12:$P$20000)</f>
        <v>0</v>
      </c>
    </row>
    <row r="179" ht="15.75" customHeight="1">
      <c r="A179" s="396"/>
      <c r="B179" s="393"/>
      <c r="C179" s="393"/>
      <c r="D179" s="394"/>
      <c r="E179" s="148">
        <f>SUMIF('Nhap-Xuat'!$D$12:$D$20000,DMKH!A179,'Nhap-Xuat'!$P$12:$P$20000)</f>
        <v>0</v>
      </c>
    </row>
    <row r="180" ht="15.75" customHeight="1">
      <c r="A180" s="396"/>
      <c r="B180" s="393"/>
      <c r="C180" s="393"/>
      <c r="D180" s="394"/>
      <c r="E180" s="148">
        <f>SUMIF('Nhap-Xuat'!$D$12:$D$20000,DMKH!A180,'Nhap-Xuat'!$P$12:$P$20000)</f>
        <v>0</v>
      </c>
    </row>
    <row r="181" ht="15.75" customHeight="1">
      <c r="A181" s="396"/>
      <c r="B181" s="393"/>
      <c r="C181" s="393"/>
      <c r="D181" s="394"/>
      <c r="E181" s="148">
        <f>SUMIF('Nhap-Xuat'!$D$12:$D$20000,DMKH!A181,'Nhap-Xuat'!$P$12:$P$20000)</f>
        <v>0</v>
      </c>
    </row>
    <row r="182" ht="15.75" customHeight="1">
      <c r="A182" s="396"/>
      <c r="B182" s="393"/>
      <c r="C182" s="393"/>
      <c r="D182" s="394"/>
      <c r="E182" s="148">
        <f>SUMIF('Nhap-Xuat'!$D$12:$D$20000,DMKH!A182,'Nhap-Xuat'!$P$12:$P$20000)</f>
        <v>0</v>
      </c>
    </row>
    <row r="183" ht="15.75" customHeight="1">
      <c r="A183" s="396"/>
      <c r="B183" s="393"/>
      <c r="C183" s="393"/>
      <c r="D183" s="394"/>
      <c r="E183" s="148">
        <f>SUMIF('Nhap-Xuat'!$D$12:$D$20000,DMKH!A183,'Nhap-Xuat'!$P$12:$P$20000)</f>
        <v>0</v>
      </c>
    </row>
    <row r="184" ht="15.75" customHeight="1">
      <c r="A184" s="396"/>
      <c r="B184" s="393"/>
      <c r="C184" s="393"/>
      <c r="D184" s="394"/>
      <c r="E184" s="148">
        <f>SUMIF('Nhap-Xuat'!$D$12:$D$20000,DMKH!A184,'Nhap-Xuat'!$P$12:$P$20000)</f>
        <v>0</v>
      </c>
    </row>
    <row r="185" ht="15.75" customHeight="1">
      <c r="A185" s="396"/>
      <c r="B185" s="393"/>
      <c r="C185" s="393"/>
      <c r="D185" s="394"/>
      <c r="E185" s="148">
        <f>SUMIF('Nhap-Xuat'!$D$12:$D$20000,DMKH!A185,'Nhap-Xuat'!$P$12:$P$20000)</f>
        <v>0</v>
      </c>
    </row>
    <row r="186" ht="15.75" customHeight="1">
      <c r="A186" s="396"/>
      <c r="B186" s="393"/>
      <c r="C186" s="393"/>
      <c r="D186" s="394"/>
      <c r="E186" s="148">
        <f>SUMIF('Nhap-Xuat'!$D$12:$D$20000,DMKH!A186,'Nhap-Xuat'!$P$12:$P$20000)</f>
        <v>0</v>
      </c>
    </row>
    <row r="187" ht="15.75" customHeight="1">
      <c r="A187" s="396"/>
      <c r="B187" s="393"/>
      <c r="C187" s="393"/>
      <c r="D187" s="394"/>
      <c r="E187" s="148">
        <f>SUMIF('Nhap-Xuat'!$D$12:$D$20000,DMKH!A187,'Nhap-Xuat'!$P$12:$P$20000)</f>
        <v>0</v>
      </c>
    </row>
    <row r="188" ht="15.75" customHeight="1">
      <c r="A188" s="396"/>
      <c r="B188" s="393"/>
      <c r="C188" s="393"/>
      <c r="D188" s="394"/>
      <c r="E188" s="148">
        <f>SUMIF('Nhap-Xuat'!$D$12:$D$20000,DMKH!A188,'Nhap-Xuat'!$P$12:$P$20000)</f>
        <v>0</v>
      </c>
    </row>
    <row r="189" ht="15.75" customHeight="1">
      <c r="A189" s="396"/>
      <c r="B189" s="393"/>
      <c r="C189" s="393"/>
      <c r="D189" s="394"/>
      <c r="E189" s="148">
        <f>SUMIF('Nhap-Xuat'!$D$12:$D$20000,DMKH!A189,'Nhap-Xuat'!$P$12:$P$20000)</f>
        <v>0</v>
      </c>
    </row>
    <row r="190" ht="15.75" customHeight="1">
      <c r="A190" s="396"/>
      <c r="B190" s="393"/>
      <c r="C190" s="393"/>
      <c r="D190" s="394"/>
      <c r="E190" s="148">
        <f>SUMIF('Nhap-Xuat'!$D$12:$D$20000,DMKH!A190,'Nhap-Xuat'!$P$12:$P$20000)</f>
        <v>0</v>
      </c>
    </row>
    <row r="191" ht="15.75" customHeight="1">
      <c r="A191" s="396"/>
      <c r="B191" s="393"/>
      <c r="C191" s="393"/>
      <c r="D191" s="394"/>
      <c r="E191" s="148">
        <f>SUMIF('Nhap-Xuat'!$D$12:$D$20000,DMKH!A191,'Nhap-Xuat'!$P$12:$P$20000)</f>
        <v>0</v>
      </c>
    </row>
    <row r="192" ht="15.75" customHeight="1">
      <c r="A192" s="396"/>
      <c r="B192" s="393"/>
      <c r="C192" s="393"/>
      <c r="D192" s="394"/>
      <c r="E192" s="148">
        <f>SUMIF('Nhap-Xuat'!$D$12:$D$20000,DMKH!A192,'Nhap-Xuat'!$P$12:$P$20000)</f>
        <v>0</v>
      </c>
    </row>
    <row r="193" ht="15.75" customHeight="1">
      <c r="A193" s="396"/>
      <c r="B193" s="393"/>
      <c r="C193" s="393"/>
      <c r="D193" s="394"/>
      <c r="E193" s="148">
        <f>SUMIF('Nhap-Xuat'!$D$12:$D$20000,DMKH!A193,'Nhap-Xuat'!$P$12:$P$20000)</f>
        <v>0</v>
      </c>
    </row>
    <row r="194" ht="15.75" customHeight="1">
      <c r="A194" s="396"/>
      <c r="B194" s="393"/>
      <c r="C194" s="393"/>
      <c r="D194" s="394"/>
      <c r="E194" s="148">
        <f>SUMIF('Nhap-Xuat'!$D$12:$D$20000,DMKH!A194,'Nhap-Xuat'!$P$12:$P$20000)</f>
        <v>0</v>
      </c>
    </row>
    <row r="195" ht="15.75" customHeight="1">
      <c r="A195" s="396"/>
      <c r="B195" s="393"/>
      <c r="C195" s="393"/>
      <c r="D195" s="394"/>
      <c r="E195" s="148">
        <f>SUMIF('Nhap-Xuat'!$D$12:$D$20000,DMKH!A195,'Nhap-Xuat'!$P$12:$P$20000)</f>
        <v>0</v>
      </c>
    </row>
    <row r="196" ht="15.75" customHeight="1">
      <c r="A196" s="396"/>
      <c r="B196" s="393"/>
      <c r="C196" s="393"/>
      <c r="D196" s="394"/>
      <c r="E196" s="148">
        <f>SUMIF('Nhap-Xuat'!$D$12:$D$20000,DMKH!A196,'Nhap-Xuat'!$P$12:$P$20000)</f>
        <v>0</v>
      </c>
    </row>
    <row r="197" ht="15.75" customHeight="1">
      <c r="A197" s="396"/>
      <c r="B197" s="393"/>
      <c r="C197" s="393"/>
      <c r="D197" s="394"/>
      <c r="E197" s="148">
        <f>SUMIF('Nhap-Xuat'!$D$12:$D$20000,DMKH!A197,'Nhap-Xuat'!$P$12:$P$20000)</f>
        <v>0</v>
      </c>
    </row>
    <row r="198" ht="15.75" customHeight="1">
      <c r="A198" s="396"/>
      <c r="B198" s="393"/>
      <c r="C198" s="393"/>
      <c r="D198" s="394"/>
      <c r="E198" s="148">
        <f>SUMIF('Nhap-Xuat'!$D$12:$D$20000,DMKH!A198,'Nhap-Xuat'!$P$12:$P$20000)</f>
        <v>0</v>
      </c>
    </row>
    <row r="199" ht="15.75" customHeight="1">
      <c r="A199" s="396"/>
      <c r="B199" s="393"/>
      <c r="C199" s="393"/>
      <c r="D199" s="394"/>
      <c r="E199" s="148">
        <f>SUMIF('Nhap-Xuat'!$D$12:$D$20000,DMKH!A199,'Nhap-Xuat'!$P$12:$P$20000)</f>
        <v>0</v>
      </c>
    </row>
    <row r="200" ht="15.75" customHeight="1">
      <c r="A200" s="396"/>
      <c r="B200" s="393"/>
      <c r="C200" s="393"/>
      <c r="D200" s="394"/>
      <c r="E200" s="148">
        <f>SUMIF('Nhap-Xuat'!$D$12:$D$20000,DMKH!A200,'Nhap-Xuat'!$P$12:$P$20000)</f>
        <v>0</v>
      </c>
    </row>
    <row r="201" ht="15.75" customHeight="1">
      <c r="A201" s="396"/>
      <c r="B201" s="393"/>
      <c r="C201" s="393"/>
      <c r="D201" s="394"/>
      <c r="E201" s="148">
        <f>SUMIF('Nhap-Xuat'!$D$12:$D$20000,DMKH!A201,'Nhap-Xuat'!$P$12:$P$20000)</f>
        <v>0</v>
      </c>
    </row>
    <row r="202" ht="15.75" customHeight="1">
      <c r="A202" s="396"/>
      <c r="B202" s="393"/>
      <c r="C202" s="393"/>
      <c r="D202" s="394"/>
      <c r="E202" s="148">
        <f>SUMIF('Nhap-Xuat'!$D$12:$D$20000,DMKH!A202,'Nhap-Xuat'!$P$12:$P$20000)</f>
        <v>0</v>
      </c>
    </row>
    <row r="203" ht="15.75" customHeight="1">
      <c r="A203" s="396"/>
      <c r="B203" s="393"/>
      <c r="C203" s="393"/>
      <c r="D203" s="394"/>
      <c r="E203" s="148">
        <f>SUMIF('Nhap-Xuat'!$D$12:$D$20000,DMKH!A203,'Nhap-Xuat'!$P$12:$P$20000)</f>
        <v>0</v>
      </c>
    </row>
    <row r="204" ht="15.75" customHeight="1">
      <c r="A204" s="396"/>
      <c r="B204" s="393"/>
      <c r="C204" s="393"/>
      <c r="D204" s="394"/>
      <c r="E204" s="148">
        <f>SUMIF('Nhap-Xuat'!$D$12:$D$20000,DMKH!A204,'Nhap-Xuat'!$P$12:$P$20000)</f>
        <v>0</v>
      </c>
    </row>
    <row r="205" ht="15.75" customHeight="1">
      <c r="A205" s="396"/>
      <c r="B205" s="393"/>
      <c r="C205" s="393"/>
      <c r="D205" s="394"/>
      <c r="E205" s="148">
        <f>SUMIF('Nhap-Xuat'!$D$12:$D$20000,DMKH!A205,'Nhap-Xuat'!$P$12:$P$20000)</f>
        <v>0</v>
      </c>
    </row>
    <row r="206" ht="15.75" customHeight="1">
      <c r="A206" s="396"/>
      <c r="B206" s="393"/>
      <c r="C206" s="393"/>
      <c r="D206" s="394"/>
      <c r="E206" s="148">
        <f>SUMIF('Nhap-Xuat'!$D$12:$D$20000,DMKH!A206,'Nhap-Xuat'!$P$12:$P$20000)</f>
        <v>0</v>
      </c>
    </row>
    <row r="207" ht="15.75" customHeight="1">
      <c r="A207" s="396"/>
      <c r="B207" s="393"/>
      <c r="C207" s="393"/>
      <c r="D207" s="394"/>
      <c r="E207" s="148">
        <f>SUMIF('Nhap-Xuat'!$D$12:$D$20000,DMKH!A207,'Nhap-Xuat'!$P$12:$P$20000)</f>
        <v>0</v>
      </c>
    </row>
    <row r="208" ht="15.75" customHeight="1">
      <c r="A208" s="396"/>
      <c r="B208" s="393"/>
      <c r="C208" s="393"/>
      <c r="D208" s="394"/>
      <c r="E208" s="148">
        <f>SUMIF('Nhap-Xuat'!$D$12:$D$20000,DMKH!A208,'Nhap-Xuat'!$P$12:$P$20000)</f>
        <v>0</v>
      </c>
    </row>
    <row r="209" ht="15.75" customHeight="1">
      <c r="A209" s="396"/>
      <c r="B209" s="393"/>
      <c r="C209" s="393"/>
      <c r="D209" s="394"/>
      <c r="E209" s="148">
        <f>SUMIF('Nhap-Xuat'!$D$12:$D$20000,DMKH!A209,'Nhap-Xuat'!$P$12:$P$20000)</f>
        <v>0</v>
      </c>
    </row>
    <row r="210" ht="15.75" customHeight="1">
      <c r="A210" s="396"/>
      <c r="B210" s="393"/>
      <c r="C210" s="393"/>
      <c r="D210" s="394"/>
      <c r="E210" s="148">
        <f>SUMIF('Nhap-Xuat'!$D$12:$D$20000,DMKH!A210,'Nhap-Xuat'!$P$12:$P$20000)</f>
        <v>0</v>
      </c>
    </row>
    <row r="211" ht="15.75" customHeight="1">
      <c r="A211" s="396"/>
      <c r="B211" s="393"/>
      <c r="C211" s="393"/>
      <c r="D211" s="394"/>
      <c r="E211" s="148">
        <f>SUMIF('Nhap-Xuat'!$D$12:$D$20000,DMKH!A211,'Nhap-Xuat'!$P$12:$P$20000)</f>
        <v>0</v>
      </c>
    </row>
    <row r="212" ht="15.75" customHeight="1">
      <c r="A212" s="396"/>
      <c r="B212" s="393"/>
      <c r="C212" s="393"/>
      <c r="D212" s="394"/>
      <c r="E212" s="148">
        <f>SUMIF('Nhap-Xuat'!$D$12:$D$20000,DMKH!A212,'Nhap-Xuat'!$P$12:$P$20000)</f>
        <v>0</v>
      </c>
    </row>
    <row r="213" ht="15.75" customHeight="1">
      <c r="A213" s="396"/>
      <c r="B213" s="393"/>
      <c r="C213" s="393"/>
      <c r="D213" s="394"/>
      <c r="E213" s="148">
        <f>SUMIF('Nhap-Xuat'!$D$12:$D$20000,DMKH!A213,'Nhap-Xuat'!$P$12:$P$20000)</f>
        <v>0</v>
      </c>
    </row>
    <row r="214" ht="15.75" customHeight="1">
      <c r="A214" s="396"/>
      <c r="B214" s="393"/>
      <c r="C214" s="393"/>
      <c r="D214" s="394"/>
      <c r="E214" s="148">
        <f>SUMIF('Nhap-Xuat'!$D$12:$D$20000,DMKH!A214,'Nhap-Xuat'!$P$12:$P$20000)</f>
        <v>0</v>
      </c>
    </row>
    <row r="215" ht="15.75" customHeight="1">
      <c r="A215" s="396"/>
      <c r="B215" s="393"/>
      <c r="C215" s="393"/>
      <c r="D215" s="394"/>
      <c r="E215" s="148">
        <f>SUMIF('Nhap-Xuat'!$D$12:$D$20000,DMKH!A215,'Nhap-Xuat'!$P$12:$P$20000)</f>
        <v>0</v>
      </c>
    </row>
    <row r="216" ht="15.75" customHeight="1">
      <c r="A216" s="396"/>
      <c r="B216" s="393"/>
      <c r="C216" s="393"/>
      <c r="D216" s="394"/>
      <c r="E216" s="148">
        <f>SUMIF('Nhap-Xuat'!$D$12:$D$20000,DMKH!A216,'Nhap-Xuat'!$P$12:$P$20000)</f>
        <v>0</v>
      </c>
    </row>
    <row r="217" ht="15.75" customHeight="1">
      <c r="A217" s="396"/>
      <c r="B217" s="393"/>
      <c r="C217" s="393"/>
      <c r="D217" s="394"/>
      <c r="E217" s="148">
        <f>SUMIF('Nhap-Xuat'!$D$12:$D$20000,DMKH!A217,'Nhap-Xuat'!$P$12:$P$20000)</f>
        <v>0</v>
      </c>
    </row>
    <row r="218" ht="15.75" customHeight="1">
      <c r="A218" s="396"/>
      <c r="B218" s="393"/>
      <c r="C218" s="393"/>
      <c r="D218" s="394"/>
      <c r="E218" s="148">
        <f>SUMIF('Nhap-Xuat'!$D$12:$D$20000,DMKH!A218,'Nhap-Xuat'!$P$12:$P$20000)</f>
        <v>0</v>
      </c>
    </row>
    <row r="219" ht="15.75" customHeight="1">
      <c r="A219" s="396"/>
      <c r="B219" s="393"/>
      <c r="C219" s="393"/>
      <c r="D219" s="394"/>
      <c r="E219" s="148">
        <f>SUMIF('Nhap-Xuat'!$D$12:$D$20000,DMKH!A219,'Nhap-Xuat'!$P$12:$P$20000)</f>
        <v>0</v>
      </c>
    </row>
    <row r="220" ht="15.75" customHeight="1">
      <c r="A220" s="396"/>
      <c r="B220" s="393"/>
      <c r="C220" s="393"/>
      <c r="D220" s="394"/>
      <c r="E220" s="148">
        <f>SUMIF('Nhap-Xuat'!$D$12:$D$20000,DMKH!A220,'Nhap-Xuat'!$P$12:$P$20000)</f>
        <v>0</v>
      </c>
    </row>
    <row r="221" ht="15.75" customHeight="1">
      <c r="A221" s="396"/>
      <c r="B221" s="393"/>
      <c r="C221" s="393"/>
      <c r="D221" s="394"/>
      <c r="E221" s="148">
        <f>SUMIF('Nhap-Xuat'!$D$12:$D$20000,DMKH!A221,'Nhap-Xuat'!$P$12:$P$20000)</f>
        <v>0</v>
      </c>
    </row>
    <row r="222" ht="15.75" customHeight="1">
      <c r="A222" s="396"/>
      <c r="B222" s="393"/>
      <c r="C222" s="393"/>
      <c r="D222" s="394"/>
      <c r="E222" s="148">
        <f>SUMIF('Nhap-Xuat'!$D$12:$D$20000,DMKH!A222,'Nhap-Xuat'!$P$12:$P$20000)</f>
        <v>0</v>
      </c>
    </row>
    <row r="223" ht="15.75" customHeight="1">
      <c r="A223" s="396"/>
      <c r="B223" s="393"/>
      <c r="C223" s="393"/>
      <c r="D223" s="394"/>
      <c r="E223" s="148">
        <f>SUMIF('Nhap-Xuat'!$D$12:$D$20000,DMKH!A223,'Nhap-Xuat'!$P$12:$P$20000)</f>
        <v>0</v>
      </c>
    </row>
    <row r="224" ht="15.75" customHeight="1">
      <c r="A224" s="396"/>
      <c r="B224" s="393"/>
      <c r="C224" s="393"/>
      <c r="D224" s="394"/>
      <c r="E224" s="148">
        <f>SUMIF('Nhap-Xuat'!$D$12:$D$20000,DMKH!A224,'Nhap-Xuat'!$P$12:$P$20000)</f>
        <v>0</v>
      </c>
    </row>
    <row r="225" ht="15.75" customHeight="1">
      <c r="A225" s="396"/>
      <c r="B225" s="393"/>
      <c r="C225" s="393"/>
      <c r="D225" s="394"/>
      <c r="E225" s="148">
        <f>SUMIF('Nhap-Xuat'!$D$12:$D$20000,DMKH!A225,'Nhap-Xuat'!$P$12:$P$20000)</f>
        <v>0</v>
      </c>
    </row>
    <row r="226" ht="15.75" customHeight="1">
      <c r="A226" s="396"/>
      <c r="B226" s="393"/>
      <c r="C226" s="393"/>
      <c r="D226" s="394"/>
      <c r="E226" s="148">
        <f>SUMIF('Nhap-Xuat'!$D$12:$D$20000,DMKH!A226,'Nhap-Xuat'!$P$12:$P$20000)</f>
        <v>0</v>
      </c>
    </row>
    <row r="227" ht="15.75" customHeight="1">
      <c r="A227" s="396"/>
      <c r="B227" s="393"/>
      <c r="C227" s="393"/>
      <c r="D227" s="394"/>
      <c r="E227" s="148">
        <f>SUMIF('Nhap-Xuat'!$D$12:$D$20000,DMKH!A227,'Nhap-Xuat'!$P$12:$P$20000)</f>
        <v>0</v>
      </c>
    </row>
    <row r="228" ht="15.75" customHeight="1">
      <c r="A228" s="396"/>
      <c r="B228" s="393"/>
      <c r="C228" s="393"/>
      <c r="D228" s="394"/>
      <c r="E228" s="148">
        <f>SUMIF('Nhap-Xuat'!$D$12:$D$20000,DMKH!A228,'Nhap-Xuat'!$P$12:$P$20000)</f>
        <v>0</v>
      </c>
    </row>
    <row r="229" ht="15.75" customHeight="1">
      <c r="A229" s="396"/>
      <c r="B229" s="393"/>
      <c r="C229" s="393"/>
      <c r="D229" s="394"/>
      <c r="E229" s="148">
        <f>SUMIF('Nhap-Xuat'!$D$12:$D$20000,DMKH!A229,'Nhap-Xuat'!$P$12:$P$20000)</f>
        <v>0</v>
      </c>
    </row>
    <row r="230" ht="15.75" customHeight="1">
      <c r="A230" s="396"/>
      <c r="B230" s="393"/>
      <c r="C230" s="393"/>
      <c r="D230" s="394"/>
      <c r="E230" s="148">
        <f>SUMIF('Nhap-Xuat'!$D$12:$D$20000,DMKH!A230,'Nhap-Xuat'!$P$12:$P$20000)</f>
        <v>0</v>
      </c>
    </row>
    <row r="231" ht="15.75" customHeight="1">
      <c r="A231" s="396"/>
      <c r="B231" s="393"/>
      <c r="C231" s="393"/>
      <c r="D231" s="394"/>
      <c r="E231" s="148">
        <f>SUMIF('Nhap-Xuat'!$D$12:$D$20000,DMKH!A231,'Nhap-Xuat'!$P$12:$P$20000)</f>
        <v>0</v>
      </c>
    </row>
    <row r="232" ht="15.75" customHeight="1">
      <c r="A232" s="396"/>
      <c r="B232" s="393"/>
      <c r="C232" s="393"/>
      <c r="D232" s="394"/>
      <c r="E232" s="148">
        <f>SUMIF('Nhap-Xuat'!$D$12:$D$20000,DMKH!A232,'Nhap-Xuat'!$P$12:$P$20000)</f>
        <v>0</v>
      </c>
    </row>
    <row r="233" ht="15.75" customHeight="1">
      <c r="A233" s="396"/>
      <c r="B233" s="393"/>
      <c r="C233" s="393"/>
      <c r="D233" s="394"/>
      <c r="E233" s="148">
        <f>SUMIF('Nhap-Xuat'!$D$12:$D$20000,DMKH!A233,'Nhap-Xuat'!$P$12:$P$20000)</f>
        <v>0</v>
      </c>
    </row>
    <row r="234" ht="15.75" customHeight="1">
      <c r="A234" s="396"/>
      <c r="B234" s="393"/>
      <c r="C234" s="393"/>
      <c r="D234" s="394"/>
      <c r="E234" s="148">
        <f>SUMIF('Nhap-Xuat'!$D$12:$D$20000,DMKH!A234,'Nhap-Xuat'!$P$12:$P$20000)</f>
        <v>0</v>
      </c>
    </row>
    <row r="235" ht="15.75" customHeight="1">
      <c r="A235" s="396"/>
      <c r="B235" s="393"/>
      <c r="C235" s="393"/>
      <c r="D235" s="394"/>
      <c r="E235" s="148">
        <f>SUMIF('Nhap-Xuat'!$D$12:$D$20000,DMKH!A235,'Nhap-Xuat'!$P$12:$P$20000)</f>
        <v>0</v>
      </c>
    </row>
    <row r="236" ht="15.75" customHeight="1">
      <c r="A236" s="396"/>
      <c r="B236" s="393"/>
      <c r="C236" s="393"/>
      <c r="D236" s="394"/>
      <c r="E236" s="148">
        <f>SUMIF('Nhap-Xuat'!$D$12:$D$20000,DMKH!A236,'Nhap-Xuat'!$P$12:$P$20000)</f>
        <v>0</v>
      </c>
    </row>
    <row r="237" ht="15.75" customHeight="1">
      <c r="A237" s="396"/>
      <c r="B237" s="393"/>
      <c r="C237" s="393"/>
      <c r="D237" s="394"/>
      <c r="E237" s="148">
        <f>SUMIF('Nhap-Xuat'!$D$12:$D$20000,DMKH!A237,'Nhap-Xuat'!$P$12:$P$20000)</f>
        <v>0</v>
      </c>
    </row>
    <row r="238" ht="15.75" customHeight="1">
      <c r="A238" s="396"/>
      <c r="B238" s="393"/>
      <c r="C238" s="393"/>
      <c r="D238" s="394"/>
      <c r="E238" s="148">
        <f>SUMIF('Nhap-Xuat'!$D$12:$D$20000,DMKH!A238,'Nhap-Xuat'!$P$12:$P$20000)</f>
        <v>0</v>
      </c>
    </row>
    <row r="239" ht="15.75" customHeight="1">
      <c r="A239" s="396"/>
      <c r="B239" s="393"/>
      <c r="C239" s="393"/>
      <c r="D239" s="394"/>
      <c r="E239" s="148">
        <f>SUMIF('Nhap-Xuat'!$D$12:$D$20000,DMKH!A239,'Nhap-Xuat'!$P$12:$P$20000)</f>
        <v>0</v>
      </c>
    </row>
    <row r="240" ht="15.75" customHeight="1">
      <c r="A240" s="396"/>
      <c r="B240" s="393"/>
      <c r="C240" s="393"/>
      <c r="D240" s="394"/>
      <c r="E240" s="148">
        <f>SUMIF('Nhap-Xuat'!$D$12:$D$20000,DMKH!A240,'Nhap-Xuat'!$P$12:$P$20000)</f>
        <v>0</v>
      </c>
    </row>
    <row r="241" ht="15.75" customHeight="1">
      <c r="A241" s="396"/>
      <c r="B241" s="393"/>
      <c r="C241" s="393"/>
      <c r="D241" s="394"/>
      <c r="E241" s="148">
        <f>SUMIF('Nhap-Xuat'!$D$12:$D$20000,DMKH!A241,'Nhap-Xuat'!$P$12:$P$20000)</f>
        <v>0</v>
      </c>
    </row>
    <row r="242" ht="15.75" customHeight="1">
      <c r="A242" s="396"/>
      <c r="B242" s="393"/>
      <c r="C242" s="393"/>
      <c r="D242" s="394"/>
      <c r="E242" s="148">
        <f>SUMIF('Nhap-Xuat'!$D$12:$D$20000,DMKH!A242,'Nhap-Xuat'!$P$12:$P$20000)</f>
        <v>0</v>
      </c>
    </row>
    <row r="243" ht="15.75" customHeight="1">
      <c r="A243" s="396"/>
      <c r="B243" s="393"/>
      <c r="C243" s="393"/>
      <c r="D243" s="394"/>
      <c r="E243" s="148">
        <f>SUMIF('Nhap-Xuat'!$D$12:$D$20000,DMKH!A243,'Nhap-Xuat'!$P$12:$P$20000)</f>
        <v>0</v>
      </c>
    </row>
    <row r="244" ht="15.75" customHeight="1">
      <c r="A244" s="396"/>
      <c r="B244" s="393"/>
      <c r="C244" s="393"/>
      <c r="D244" s="394"/>
      <c r="E244" s="148">
        <f>SUMIF('Nhap-Xuat'!$D$12:$D$20000,DMKH!A244,'Nhap-Xuat'!$P$12:$P$20000)</f>
        <v>0</v>
      </c>
    </row>
    <row r="245" ht="15.75" customHeight="1">
      <c r="A245" s="396"/>
      <c r="B245" s="393"/>
      <c r="C245" s="393"/>
      <c r="D245" s="394"/>
      <c r="E245" s="148">
        <f>SUMIF('Nhap-Xuat'!$D$12:$D$20000,DMKH!A245,'Nhap-Xuat'!$P$12:$P$20000)</f>
        <v>0</v>
      </c>
    </row>
    <row r="246" ht="15.75" customHeight="1">
      <c r="A246" s="396"/>
      <c r="B246" s="393"/>
      <c r="C246" s="393"/>
      <c r="D246" s="394"/>
      <c r="E246" s="148">
        <f>SUMIF('Nhap-Xuat'!$D$12:$D$20000,DMKH!A246,'Nhap-Xuat'!$P$12:$P$20000)</f>
        <v>0</v>
      </c>
    </row>
    <row r="247" ht="15.75" customHeight="1">
      <c r="A247" s="396"/>
      <c r="B247" s="393"/>
      <c r="C247" s="393"/>
      <c r="D247" s="394"/>
      <c r="E247" s="148">
        <f>SUMIF('Nhap-Xuat'!$D$12:$D$20000,DMKH!A247,'Nhap-Xuat'!$P$12:$P$20000)</f>
        <v>0</v>
      </c>
    </row>
    <row r="248" ht="15.75" customHeight="1">
      <c r="A248" s="396"/>
      <c r="B248" s="393"/>
      <c r="C248" s="393"/>
      <c r="D248" s="394"/>
      <c r="E248" s="148">
        <f>SUMIF('Nhap-Xuat'!$D$12:$D$20000,DMKH!A248,'Nhap-Xuat'!$P$12:$P$20000)</f>
        <v>0</v>
      </c>
    </row>
    <row r="249" ht="15.75" customHeight="1">
      <c r="A249" s="396"/>
      <c r="B249" s="393"/>
      <c r="C249" s="393"/>
      <c r="D249" s="394"/>
      <c r="E249" s="148">
        <f>SUMIF('Nhap-Xuat'!$D$12:$D$20000,DMKH!A249,'Nhap-Xuat'!$P$12:$P$20000)</f>
        <v>0</v>
      </c>
    </row>
    <row r="250" ht="15.75" customHeight="1">
      <c r="A250" s="396"/>
      <c r="B250" s="393"/>
      <c r="C250" s="393"/>
      <c r="D250" s="394"/>
      <c r="E250" s="148">
        <f>SUMIF('Nhap-Xuat'!$D$12:$D$20000,DMKH!A250,'Nhap-Xuat'!$P$12:$P$20000)</f>
        <v>0</v>
      </c>
    </row>
    <row r="251" ht="15.75" customHeight="1">
      <c r="A251" s="396"/>
      <c r="B251" s="393"/>
      <c r="C251" s="393"/>
      <c r="D251" s="394"/>
      <c r="E251" s="148">
        <f>SUMIF('Nhap-Xuat'!$D$12:$D$20000,DMKH!A251,'Nhap-Xuat'!$P$12:$P$20000)</f>
        <v>0</v>
      </c>
    </row>
    <row r="252" ht="15.75" customHeight="1">
      <c r="A252" s="396"/>
      <c r="B252" s="393"/>
      <c r="C252" s="393"/>
      <c r="D252" s="394"/>
      <c r="E252" s="148">
        <f>SUMIF('Nhap-Xuat'!$D$12:$D$20000,DMKH!A252,'Nhap-Xuat'!$P$12:$P$20000)</f>
        <v>0</v>
      </c>
    </row>
    <row r="253" ht="15.75" customHeight="1">
      <c r="A253" s="396"/>
      <c r="B253" s="393"/>
      <c r="C253" s="393"/>
      <c r="D253" s="394"/>
      <c r="E253" s="148">
        <f>SUMIF('Nhap-Xuat'!$D$12:$D$20000,DMKH!A253,'Nhap-Xuat'!$P$12:$P$20000)</f>
        <v>0</v>
      </c>
    </row>
    <row r="254" ht="15.75" customHeight="1">
      <c r="A254" s="396"/>
      <c r="B254" s="393"/>
      <c r="C254" s="393"/>
      <c r="D254" s="394"/>
      <c r="E254" s="148">
        <f>SUMIF('Nhap-Xuat'!$D$12:$D$20000,DMKH!A254,'Nhap-Xuat'!$P$12:$P$20000)</f>
        <v>0</v>
      </c>
    </row>
    <row r="255" ht="15.75" customHeight="1">
      <c r="A255" s="396"/>
      <c r="B255" s="393"/>
      <c r="C255" s="393"/>
      <c r="D255" s="394"/>
      <c r="E255" s="148">
        <f>SUMIF('Nhap-Xuat'!$D$12:$D$20000,DMKH!A255,'Nhap-Xuat'!$P$12:$P$20000)</f>
        <v>0</v>
      </c>
    </row>
    <row r="256" ht="15.75" customHeight="1">
      <c r="A256" s="396"/>
      <c r="B256" s="393"/>
      <c r="C256" s="393"/>
      <c r="D256" s="394"/>
      <c r="E256" s="148">
        <f>SUMIF('Nhap-Xuat'!$D$12:$D$20000,DMKH!A256,'Nhap-Xuat'!$P$12:$P$20000)</f>
        <v>0</v>
      </c>
    </row>
    <row r="257" ht="15.75" customHeight="1">
      <c r="A257" s="396"/>
      <c r="B257" s="393"/>
      <c r="C257" s="393"/>
      <c r="D257" s="394"/>
      <c r="E257" s="148">
        <f>SUMIF('Nhap-Xuat'!$D$12:$D$20000,DMKH!A257,'Nhap-Xuat'!$P$12:$P$20000)</f>
        <v>0</v>
      </c>
    </row>
    <row r="258" ht="15.75" customHeight="1">
      <c r="A258" s="396"/>
      <c r="B258" s="393"/>
      <c r="C258" s="393"/>
      <c r="D258" s="394"/>
      <c r="E258" s="148">
        <f>SUMIF('Nhap-Xuat'!$D$12:$D$20000,DMKH!A258,'Nhap-Xuat'!$P$12:$P$20000)</f>
        <v>0</v>
      </c>
    </row>
    <row r="259" ht="15.75" customHeight="1">
      <c r="A259" s="396"/>
      <c r="B259" s="393"/>
      <c r="C259" s="393"/>
      <c r="D259" s="394"/>
      <c r="E259" s="148">
        <f>SUMIF('Nhap-Xuat'!$D$12:$D$20000,DMKH!A259,'Nhap-Xuat'!$P$12:$P$20000)</f>
        <v>0</v>
      </c>
    </row>
    <row r="260" ht="15.75" customHeight="1">
      <c r="A260" s="396"/>
      <c r="B260" s="393"/>
      <c r="C260" s="393"/>
      <c r="D260" s="394"/>
      <c r="E260" s="148">
        <f>SUMIF('Nhap-Xuat'!$D$12:$D$20000,DMKH!A260,'Nhap-Xuat'!$P$12:$P$20000)</f>
        <v>0</v>
      </c>
    </row>
    <row r="261" ht="15.75" customHeight="1">
      <c r="A261" s="396"/>
      <c r="B261" s="393"/>
      <c r="C261" s="393"/>
      <c r="D261" s="394"/>
      <c r="E261" s="148">
        <f>SUMIF('Nhap-Xuat'!$D$12:$D$20000,DMKH!A261,'Nhap-Xuat'!$P$12:$P$20000)</f>
        <v>0</v>
      </c>
    </row>
    <row r="262" ht="15.75" customHeight="1">
      <c r="A262" s="396"/>
      <c r="B262" s="393"/>
      <c r="C262" s="393"/>
      <c r="D262" s="394"/>
      <c r="E262" s="148">
        <f>SUMIF('Nhap-Xuat'!$D$12:$D$20000,DMKH!A262,'Nhap-Xuat'!$P$12:$P$20000)</f>
        <v>0</v>
      </c>
    </row>
    <row r="263" ht="15.75" customHeight="1">
      <c r="A263" s="396"/>
      <c r="B263" s="393"/>
      <c r="C263" s="393"/>
      <c r="D263" s="394"/>
      <c r="E263" s="148">
        <f>SUMIF('Nhap-Xuat'!$D$12:$D$20000,DMKH!A263,'Nhap-Xuat'!$P$12:$P$20000)</f>
        <v>0</v>
      </c>
    </row>
    <row r="264" ht="15.75" customHeight="1">
      <c r="A264" s="396"/>
      <c r="B264" s="393"/>
      <c r="C264" s="393"/>
      <c r="D264" s="394"/>
      <c r="E264" s="148">
        <f>SUMIF('Nhap-Xuat'!$D$12:$D$20000,DMKH!A264,'Nhap-Xuat'!$P$12:$P$20000)</f>
        <v>0</v>
      </c>
    </row>
    <row r="265" ht="15.75" customHeight="1">
      <c r="A265" s="396"/>
      <c r="B265" s="393"/>
      <c r="C265" s="393"/>
      <c r="D265" s="394"/>
      <c r="E265" s="148">
        <f>SUMIF('Nhap-Xuat'!$D$12:$D$20000,DMKH!A265,'Nhap-Xuat'!$P$12:$P$20000)</f>
        <v>0</v>
      </c>
    </row>
    <row r="266" ht="15.75" customHeight="1">
      <c r="A266" s="396"/>
      <c r="B266" s="393"/>
      <c r="C266" s="393"/>
      <c r="D266" s="394"/>
      <c r="E266" s="148">
        <f>SUMIF('Nhap-Xuat'!$D$12:$D$20000,DMKH!A266,'Nhap-Xuat'!$P$12:$P$20000)</f>
        <v>0</v>
      </c>
    </row>
    <row r="267" ht="15.75" customHeight="1">
      <c r="A267" s="396"/>
      <c r="B267" s="393"/>
      <c r="C267" s="393"/>
      <c r="D267" s="394"/>
      <c r="E267" s="148">
        <f>SUMIF('Nhap-Xuat'!$D$12:$D$20000,DMKH!A267,'Nhap-Xuat'!$P$12:$P$20000)</f>
        <v>0</v>
      </c>
    </row>
    <row r="268" ht="15.75" customHeight="1">
      <c r="A268" s="396"/>
      <c r="B268" s="393"/>
      <c r="C268" s="393"/>
      <c r="D268" s="394"/>
      <c r="E268" s="148">
        <f>SUMIF('Nhap-Xuat'!$D$12:$D$20000,DMKH!A268,'Nhap-Xuat'!$P$12:$P$20000)</f>
        <v>0</v>
      </c>
    </row>
    <row r="269" ht="15.75" customHeight="1">
      <c r="A269" s="396"/>
      <c r="B269" s="393"/>
      <c r="C269" s="393"/>
      <c r="D269" s="394"/>
      <c r="E269" s="148">
        <f>SUMIF('Nhap-Xuat'!$D$12:$D$20000,DMKH!A269,'Nhap-Xuat'!$P$12:$P$20000)</f>
        <v>0</v>
      </c>
    </row>
    <row r="270" ht="15.75" customHeight="1">
      <c r="A270" s="396"/>
      <c r="B270" s="393"/>
      <c r="C270" s="393"/>
      <c r="D270" s="394"/>
      <c r="E270" s="148">
        <f>SUMIF('Nhap-Xuat'!$D$12:$D$20000,DMKH!A270,'Nhap-Xuat'!$P$12:$P$20000)</f>
        <v>0</v>
      </c>
    </row>
    <row r="271" ht="15.75" customHeight="1">
      <c r="A271" s="396"/>
      <c r="B271" s="393"/>
      <c r="C271" s="393"/>
      <c r="D271" s="394"/>
      <c r="E271" s="148">
        <f>SUMIF('Nhap-Xuat'!$D$12:$D$20000,DMKH!A271,'Nhap-Xuat'!$P$12:$P$20000)</f>
        <v>0</v>
      </c>
    </row>
    <row r="272" ht="15.75" customHeight="1">
      <c r="A272" s="396"/>
      <c r="B272" s="393"/>
      <c r="C272" s="393"/>
      <c r="D272" s="394"/>
      <c r="E272" s="148">
        <f>SUMIF('Nhap-Xuat'!$D$12:$D$20000,DMKH!A272,'Nhap-Xuat'!$P$12:$P$20000)</f>
        <v>0</v>
      </c>
    </row>
    <row r="273" ht="15.75" customHeight="1">
      <c r="A273" s="396"/>
      <c r="B273" s="393"/>
      <c r="C273" s="393"/>
      <c r="D273" s="394"/>
      <c r="E273" s="148">
        <f>SUMIF('Nhap-Xuat'!$D$12:$D$20000,DMKH!A273,'Nhap-Xuat'!$P$12:$P$20000)</f>
        <v>0</v>
      </c>
    </row>
    <row r="274" ht="15.75" customHeight="1">
      <c r="A274" s="396"/>
      <c r="B274" s="393"/>
      <c r="C274" s="393"/>
      <c r="D274" s="394"/>
      <c r="E274" s="148">
        <f>SUMIF('Nhap-Xuat'!$D$12:$D$20000,DMKH!A274,'Nhap-Xuat'!$P$12:$P$20000)</f>
        <v>0</v>
      </c>
    </row>
    <row r="275" ht="15.75" customHeight="1">
      <c r="A275" s="396"/>
      <c r="B275" s="393"/>
      <c r="C275" s="393"/>
      <c r="D275" s="394"/>
      <c r="E275" s="148">
        <f>SUMIF('Nhap-Xuat'!$D$12:$D$20000,DMKH!A275,'Nhap-Xuat'!$P$12:$P$20000)</f>
        <v>0</v>
      </c>
    </row>
    <row r="276" ht="15.75" customHeight="1">
      <c r="A276" s="396"/>
      <c r="B276" s="393"/>
      <c r="C276" s="393"/>
      <c r="D276" s="394"/>
      <c r="E276" s="148">
        <f>SUMIF('Nhap-Xuat'!$D$12:$D$20000,DMKH!A276,'Nhap-Xuat'!$P$12:$P$20000)</f>
        <v>0</v>
      </c>
    </row>
    <row r="277" ht="15.75" customHeight="1">
      <c r="A277" s="396"/>
      <c r="B277" s="393"/>
      <c r="C277" s="393"/>
      <c r="D277" s="394"/>
      <c r="E277" s="148">
        <f>SUMIF('Nhap-Xuat'!$D$12:$D$20000,DMKH!A277,'Nhap-Xuat'!$P$12:$P$20000)</f>
        <v>0</v>
      </c>
    </row>
    <row r="278" ht="15.75" customHeight="1">
      <c r="A278" s="396"/>
      <c r="B278" s="393"/>
      <c r="C278" s="393"/>
      <c r="D278" s="394"/>
      <c r="E278" s="148">
        <f>SUMIF('Nhap-Xuat'!$D$12:$D$20000,DMKH!A278,'Nhap-Xuat'!$P$12:$P$20000)</f>
        <v>0</v>
      </c>
    </row>
    <row r="279" ht="15.75" customHeight="1">
      <c r="A279" s="396"/>
      <c r="B279" s="393"/>
      <c r="C279" s="393"/>
      <c r="D279" s="394"/>
      <c r="E279" s="148">
        <f>SUMIF('Nhap-Xuat'!$D$12:$D$20000,DMKH!A279,'Nhap-Xuat'!$P$12:$P$20000)</f>
        <v>0</v>
      </c>
    </row>
    <row r="280" ht="15.75" customHeight="1">
      <c r="A280" s="396"/>
      <c r="B280" s="393"/>
      <c r="C280" s="393"/>
      <c r="D280" s="394"/>
      <c r="E280" s="148">
        <f>SUMIF('Nhap-Xuat'!$D$12:$D$20000,DMKH!A280,'Nhap-Xuat'!$P$12:$P$20000)</f>
        <v>0</v>
      </c>
    </row>
    <row r="281" ht="15.75" customHeight="1">
      <c r="A281" s="396"/>
      <c r="B281" s="393"/>
      <c r="C281" s="393"/>
      <c r="D281" s="394"/>
      <c r="E281" s="148">
        <f>SUMIF('Nhap-Xuat'!$D$12:$D$20000,DMKH!A281,'Nhap-Xuat'!$P$12:$P$20000)</f>
        <v>0</v>
      </c>
    </row>
    <row r="282" ht="15.75" customHeight="1">
      <c r="A282" s="396"/>
      <c r="B282" s="393"/>
      <c r="C282" s="393"/>
      <c r="D282" s="394"/>
      <c r="E282" s="148">
        <f>SUMIF('Nhap-Xuat'!$D$12:$D$20000,DMKH!A282,'Nhap-Xuat'!$P$12:$P$20000)</f>
        <v>0</v>
      </c>
    </row>
    <row r="283" ht="15.75" customHeight="1">
      <c r="A283" s="396"/>
      <c r="B283" s="393"/>
      <c r="C283" s="393"/>
      <c r="D283" s="394"/>
      <c r="E283" s="148">
        <f>SUMIF('Nhap-Xuat'!$D$12:$D$20000,DMKH!A283,'Nhap-Xuat'!$P$12:$P$20000)</f>
        <v>0</v>
      </c>
    </row>
    <row r="284" ht="15.75" customHeight="1">
      <c r="A284" s="396"/>
      <c r="B284" s="393"/>
      <c r="C284" s="393"/>
      <c r="D284" s="394"/>
      <c r="E284" s="148">
        <f>SUMIF('Nhap-Xuat'!$D$12:$D$20000,DMKH!A284,'Nhap-Xuat'!$P$12:$P$20000)</f>
        <v>0</v>
      </c>
    </row>
    <row r="285" ht="15.75" customHeight="1">
      <c r="A285" s="396"/>
      <c r="B285" s="393"/>
      <c r="C285" s="393"/>
      <c r="D285" s="394"/>
      <c r="E285" s="148">
        <f>SUMIF('Nhap-Xuat'!$D$12:$D$20000,DMKH!A285,'Nhap-Xuat'!$P$12:$P$20000)</f>
        <v>0</v>
      </c>
    </row>
    <row r="286" ht="15.75" customHeight="1">
      <c r="A286" s="396"/>
      <c r="B286" s="393"/>
      <c r="C286" s="393"/>
      <c r="D286" s="394"/>
      <c r="E286" s="148">
        <f>SUMIF('Nhap-Xuat'!$D$12:$D$20000,DMKH!A286,'Nhap-Xuat'!$P$12:$P$20000)</f>
        <v>0</v>
      </c>
    </row>
    <row r="287" ht="15.75" customHeight="1">
      <c r="A287" s="396"/>
      <c r="B287" s="393"/>
      <c r="C287" s="393"/>
      <c r="D287" s="394"/>
      <c r="E287" s="148">
        <f>SUMIF('Nhap-Xuat'!$D$12:$D$20000,DMKH!A287,'Nhap-Xuat'!$P$12:$P$20000)</f>
        <v>0</v>
      </c>
    </row>
    <row r="288" ht="15.75" customHeight="1">
      <c r="A288" s="396"/>
      <c r="B288" s="393"/>
      <c r="C288" s="393"/>
      <c r="D288" s="394"/>
      <c r="E288" s="148">
        <f>SUMIF('Nhap-Xuat'!$D$12:$D$20000,DMKH!A288,'Nhap-Xuat'!$P$12:$P$20000)</f>
        <v>0</v>
      </c>
    </row>
    <row r="289" ht="15.75" customHeight="1">
      <c r="A289" s="396"/>
      <c r="B289" s="393"/>
      <c r="C289" s="393"/>
      <c r="D289" s="394"/>
      <c r="E289" s="148">
        <f>SUMIF('Nhap-Xuat'!$D$12:$D$20000,DMKH!A289,'Nhap-Xuat'!$P$12:$P$20000)</f>
        <v>0</v>
      </c>
    </row>
    <row r="290" ht="15.75" customHeight="1">
      <c r="A290" s="396"/>
      <c r="B290" s="393"/>
      <c r="C290" s="393"/>
      <c r="D290" s="394"/>
      <c r="E290" s="148">
        <f>SUMIF('Nhap-Xuat'!$D$12:$D$20000,DMKH!A290,'Nhap-Xuat'!$P$12:$P$20000)</f>
        <v>0</v>
      </c>
    </row>
    <row r="291" ht="15.75" customHeight="1">
      <c r="A291" s="396"/>
      <c r="B291" s="393"/>
      <c r="C291" s="393"/>
      <c r="D291" s="394"/>
      <c r="E291" s="148">
        <f>SUMIF('Nhap-Xuat'!$D$12:$D$20000,DMKH!A291,'Nhap-Xuat'!$P$12:$P$20000)</f>
        <v>0</v>
      </c>
    </row>
    <row r="292" ht="15.75" customHeight="1">
      <c r="A292" s="396"/>
      <c r="B292" s="393"/>
      <c r="C292" s="393"/>
      <c r="D292" s="394"/>
      <c r="E292" s="148">
        <f>SUMIF('Nhap-Xuat'!$D$12:$D$20000,DMKH!A292,'Nhap-Xuat'!$P$12:$P$20000)</f>
        <v>0</v>
      </c>
    </row>
    <row r="293" ht="15.75" customHeight="1">
      <c r="A293" s="396"/>
      <c r="B293" s="393"/>
      <c r="C293" s="393"/>
      <c r="D293" s="394"/>
      <c r="E293" s="148">
        <f>SUMIF('Nhap-Xuat'!$D$12:$D$20000,DMKH!A293,'Nhap-Xuat'!$P$12:$P$20000)</f>
        <v>0</v>
      </c>
    </row>
    <row r="294" ht="15.75" customHeight="1">
      <c r="A294" s="396"/>
      <c r="B294" s="393"/>
      <c r="C294" s="393"/>
      <c r="D294" s="394"/>
      <c r="E294" s="148">
        <f>SUMIF('Nhap-Xuat'!$D$12:$D$20000,DMKH!A294,'Nhap-Xuat'!$P$12:$P$20000)</f>
        <v>0</v>
      </c>
    </row>
    <row r="295" ht="15.75" customHeight="1">
      <c r="A295" s="396"/>
      <c r="B295" s="393"/>
      <c r="C295" s="393"/>
      <c r="D295" s="394"/>
      <c r="E295" s="148">
        <f>SUMIF('Nhap-Xuat'!$D$12:$D$20000,DMKH!A295,'Nhap-Xuat'!$P$12:$P$20000)</f>
        <v>0</v>
      </c>
    </row>
    <row r="296" ht="15.75" customHeight="1">
      <c r="A296" s="396"/>
      <c r="B296" s="393"/>
      <c r="C296" s="393"/>
      <c r="D296" s="394"/>
      <c r="E296" s="148">
        <f>SUMIF('Nhap-Xuat'!$D$12:$D$20000,DMKH!A296,'Nhap-Xuat'!$P$12:$P$20000)</f>
        <v>0</v>
      </c>
    </row>
    <row r="297" ht="15.75" customHeight="1">
      <c r="A297" s="396"/>
      <c r="B297" s="393"/>
      <c r="C297" s="393"/>
      <c r="D297" s="394"/>
      <c r="E297" s="148">
        <f>SUMIF('Nhap-Xuat'!$D$12:$D$20000,DMKH!A297,'Nhap-Xuat'!$P$12:$P$20000)</f>
        <v>0</v>
      </c>
    </row>
    <row r="298" ht="15.75" customHeight="1">
      <c r="A298" s="396"/>
      <c r="B298" s="393"/>
      <c r="C298" s="393"/>
      <c r="D298" s="394"/>
      <c r="E298" s="148">
        <f>SUMIF('Nhap-Xuat'!$D$12:$D$20000,DMKH!A298,'Nhap-Xuat'!$P$12:$P$20000)</f>
        <v>0</v>
      </c>
    </row>
    <row r="299" ht="15.75" customHeight="1">
      <c r="A299" s="396"/>
      <c r="B299" s="393"/>
      <c r="C299" s="393"/>
      <c r="D299" s="394"/>
      <c r="E299" s="148">
        <f>SUMIF('Nhap-Xuat'!$D$12:$D$20000,DMKH!A299,'Nhap-Xuat'!$P$12:$P$20000)</f>
        <v>0</v>
      </c>
    </row>
    <row r="300" ht="15.75" customHeight="1">
      <c r="A300" s="396"/>
      <c r="B300" s="393"/>
      <c r="C300" s="393"/>
      <c r="D300" s="394"/>
      <c r="E300" s="148">
        <f>SUMIF('Nhap-Xuat'!$D$12:$D$20000,DMKH!A300,'Nhap-Xuat'!$P$12:$P$20000)</f>
        <v>0</v>
      </c>
    </row>
    <row r="301" ht="15.75" customHeight="1">
      <c r="A301" s="396"/>
      <c r="B301" s="393"/>
      <c r="C301" s="393"/>
      <c r="D301" s="394"/>
      <c r="E301" s="148">
        <f>SUMIF('Nhap-Xuat'!$D$12:$D$20000,DMKH!A301,'Nhap-Xuat'!$P$12:$P$20000)</f>
        <v>0</v>
      </c>
    </row>
    <row r="302" ht="15.75" customHeight="1">
      <c r="A302" s="396"/>
      <c r="B302" s="393"/>
      <c r="C302" s="393"/>
      <c r="D302" s="394"/>
      <c r="E302" s="148">
        <f>SUMIF('Nhap-Xuat'!$D$12:$D$20000,DMKH!A302,'Nhap-Xuat'!$P$12:$P$20000)</f>
        <v>0</v>
      </c>
    </row>
    <row r="303" ht="15.75" customHeight="1">
      <c r="A303" s="396"/>
      <c r="B303" s="393"/>
      <c r="C303" s="393"/>
      <c r="D303" s="394"/>
      <c r="E303" s="148">
        <f>SUMIF('Nhap-Xuat'!$D$12:$D$20000,DMKH!A303,'Nhap-Xuat'!$P$12:$P$20000)</f>
        <v>0</v>
      </c>
    </row>
    <row r="304" ht="15.75" customHeight="1">
      <c r="A304" s="396"/>
      <c r="B304" s="393"/>
      <c r="C304" s="393"/>
      <c r="D304" s="394"/>
      <c r="E304" s="148">
        <f>SUMIF('Nhap-Xuat'!$D$12:$D$20000,DMKH!A304,'Nhap-Xuat'!$P$12:$P$20000)</f>
        <v>0</v>
      </c>
    </row>
    <row r="305" ht="15.75" customHeight="1">
      <c r="A305" s="396"/>
      <c r="B305" s="393"/>
      <c r="C305" s="393"/>
      <c r="D305" s="394"/>
      <c r="E305" s="148">
        <f>SUMIF('Nhap-Xuat'!$D$12:$D$20000,DMKH!A305,'Nhap-Xuat'!$P$12:$P$20000)</f>
        <v>0</v>
      </c>
    </row>
    <row r="306" ht="15.75" customHeight="1">
      <c r="A306" s="396"/>
      <c r="B306" s="393"/>
      <c r="C306" s="393"/>
      <c r="D306" s="394"/>
      <c r="E306" s="148">
        <f>SUMIF('Nhap-Xuat'!$D$12:$D$20000,DMKH!A306,'Nhap-Xuat'!$P$12:$P$20000)</f>
        <v>0</v>
      </c>
    </row>
    <row r="307" ht="15.75" customHeight="1">
      <c r="A307" s="396"/>
      <c r="B307" s="393"/>
      <c r="C307" s="393"/>
      <c r="D307" s="394"/>
      <c r="E307" s="148">
        <f>SUMIF('Nhap-Xuat'!$D$12:$D$20000,DMKH!A307,'Nhap-Xuat'!$P$12:$P$20000)</f>
        <v>0</v>
      </c>
    </row>
    <row r="308" ht="15.75" customHeight="1">
      <c r="A308" s="396"/>
      <c r="B308" s="393"/>
      <c r="C308" s="393"/>
      <c r="D308" s="394"/>
      <c r="E308" s="148">
        <f>SUMIF('Nhap-Xuat'!$D$12:$D$20000,DMKH!A308,'Nhap-Xuat'!$P$12:$P$20000)</f>
        <v>0</v>
      </c>
    </row>
    <row r="309" ht="15.75" customHeight="1">
      <c r="A309" s="396"/>
      <c r="B309" s="393"/>
      <c r="C309" s="393"/>
      <c r="D309" s="394"/>
      <c r="E309" s="148">
        <f>SUMIF('Nhap-Xuat'!$D$12:$D$20000,DMKH!A309,'Nhap-Xuat'!$P$12:$P$20000)</f>
        <v>0</v>
      </c>
    </row>
    <row r="310" ht="15.75" customHeight="1">
      <c r="A310" s="396"/>
      <c r="B310" s="393"/>
      <c r="C310" s="393"/>
      <c r="D310" s="394"/>
      <c r="E310" s="148">
        <f>SUMIF('Nhap-Xuat'!$D$12:$D$20000,DMKH!A310,'Nhap-Xuat'!$P$12:$P$20000)</f>
        <v>0</v>
      </c>
    </row>
    <row r="311" ht="15.75" customHeight="1">
      <c r="A311" s="396"/>
      <c r="B311" s="393"/>
      <c r="C311" s="393"/>
      <c r="D311" s="394"/>
      <c r="E311" s="148">
        <f>SUMIF('Nhap-Xuat'!$D$12:$D$20000,DMKH!A311,'Nhap-Xuat'!$P$12:$P$20000)</f>
        <v>0</v>
      </c>
    </row>
    <row r="312" ht="15.75" customHeight="1">
      <c r="A312" s="396"/>
      <c r="B312" s="393"/>
      <c r="C312" s="393"/>
      <c r="D312" s="394"/>
      <c r="E312" s="148">
        <f>SUMIF('Nhap-Xuat'!$D$12:$D$20000,DMKH!A312,'Nhap-Xuat'!$P$12:$P$20000)</f>
        <v>0</v>
      </c>
    </row>
    <row r="313" ht="15.75" customHeight="1">
      <c r="A313" s="396"/>
      <c r="B313" s="393"/>
      <c r="C313" s="393"/>
      <c r="D313" s="394"/>
      <c r="E313" s="148">
        <f>SUMIF('Nhap-Xuat'!$D$12:$D$20000,DMKH!A313,'Nhap-Xuat'!$P$12:$P$20000)</f>
        <v>0</v>
      </c>
    </row>
    <row r="314" ht="15.75" customHeight="1">
      <c r="A314" s="396"/>
      <c r="B314" s="393"/>
      <c r="C314" s="393"/>
      <c r="D314" s="394"/>
      <c r="E314" s="148">
        <f>SUMIF('Nhap-Xuat'!$D$12:$D$20000,DMKH!A314,'Nhap-Xuat'!$P$12:$P$20000)</f>
        <v>0</v>
      </c>
    </row>
    <row r="315" ht="15.75" customHeight="1">
      <c r="A315" s="396"/>
      <c r="B315" s="393"/>
      <c r="C315" s="393"/>
      <c r="D315" s="394"/>
      <c r="E315" s="148">
        <f>SUMIF('Nhap-Xuat'!$D$12:$D$20000,DMKH!A315,'Nhap-Xuat'!$P$12:$P$20000)</f>
        <v>0</v>
      </c>
    </row>
    <row r="316" ht="15.75" customHeight="1">
      <c r="A316" s="396"/>
      <c r="B316" s="393"/>
      <c r="C316" s="393"/>
      <c r="D316" s="394"/>
      <c r="E316" s="148">
        <f>SUMIF('Nhap-Xuat'!$D$12:$D$20000,DMKH!A316,'Nhap-Xuat'!$P$12:$P$20000)</f>
        <v>0</v>
      </c>
    </row>
    <row r="317" ht="15.75" customHeight="1">
      <c r="A317" s="396"/>
      <c r="B317" s="393"/>
      <c r="C317" s="393"/>
      <c r="D317" s="394"/>
      <c r="E317" s="148">
        <f>SUMIF('Nhap-Xuat'!$D$12:$D$20000,DMKH!A317,'Nhap-Xuat'!$P$12:$P$20000)</f>
        <v>0</v>
      </c>
    </row>
    <row r="318" ht="15.75" customHeight="1">
      <c r="A318" s="396"/>
      <c r="B318" s="393"/>
      <c r="C318" s="393"/>
      <c r="D318" s="394"/>
      <c r="E318" s="148">
        <f>SUMIF('Nhap-Xuat'!$D$12:$D$20000,DMKH!A318,'Nhap-Xuat'!$P$12:$P$20000)</f>
        <v>0</v>
      </c>
    </row>
    <row r="319" ht="15.75" customHeight="1">
      <c r="A319" s="396"/>
      <c r="B319" s="393"/>
      <c r="C319" s="393"/>
      <c r="D319" s="394"/>
      <c r="E319" s="148">
        <f>SUMIF('Nhap-Xuat'!$D$12:$D$20000,DMKH!A319,'Nhap-Xuat'!$P$12:$P$20000)</f>
        <v>0</v>
      </c>
    </row>
    <row r="320" ht="15.75" customHeight="1">
      <c r="A320" s="396"/>
      <c r="B320" s="393"/>
      <c r="C320" s="393"/>
      <c r="D320" s="394"/>
      <c r="E320" s="148">
        <f>SUMIF('Nhap-Xuat'!$D$12:$D$20000,DMKH!A320,'Nhap-Xuat'!$P$12:$P$20000)</f>
        <v>0</v>
      </c>
    </row>
    <row r="321" ht="15.75" customHeight="1">
      <c r="A321" s="396"/>
      <c r="B321" s="393"/>
      <c r="C321" s="393"/>
      <c r="D321" s="394"/>
      <c r="E321" s="148">
        <f>SUMIF('Nhap-Xuat'!$D$12:$D$20000,DMKH!A321,'Nhap-Xuat'!$P$12:$P$20000)</f>
        <v>0</v>
      </c>
    </row>
    <row r="322" ht="15.75" customHeight="1">
      <c r="A322" s="396"/>
      <c r="B322" s="393"/>
      <c r="C322" s="393"/>
      <c r="D322" s="394"/>
      <c r="E322" s="148">
        <f>SUMIF('Nhap-Xuat'!$D$12:$D$20000,DMKH!A322,'Nhap-Xuat'!$P$12:$P$20000)</f>
        <v>0</v>
      </c>
    </row>
    <row r="323" ht="15.75" customHeight="1">
      <c r="A323" s="396"/>
      <c r="B323" s="393"/>
      <c r="C323" s="393"/>
      <c r="D323" s="394"/>
      <c r="E323" s="148">
        <f>SUMIF('Nhap-Xuat'!$D$12:$D$20000,DMKH!A323,'Nhap-Xuat'!$P$12:$P$20000)</f>
        <v>0</v>
      </c>
    </row>
    <row r="324" ht="15.75" customHeight="1">
      <c r="A324" s="396"/>
      <c r="B324" s="393"/>
      <c r="C324" s="393"/>
      <c r="D324" s="394"/>
      <c r="E324" s="148">
        <f>SUMIF('Nhap-Xuat'!$D$12:$D$20000,DMKH!A324,'Nhap-Xuat'!$P$12:$P$20000)</f>
        <v>0</v>
      </c>
    </row>
    <row r="325" ht="15.75" customHeight="1">
      <c r="A325" s="396"/>
      <c r="B325" s="393"/>
      <c r="C325" s="393"/>
      <c r="D325" s="394"/>
      <c r="E325" s="148">
        <f>SUMIF('Nhap-Xuat'!$D$12:$D$20000,DMKH!A325,'Nhap-Xuat'!$P$12:$P$20000)</f>
        <v>0</v>
      </c>
    </row>
    <row r="326" ht="15.75" customHeight="1">
      <c r="A326" s="396"/>
      <c r="B326" s="393"/>
      <c r="C326" s="393"/>
      <c r="D326" s="394"/>
      <c r="E326" s="148">
        <f>SUMIF('Nhap-Xuat'!$D$12:$D$20000,DMKH!A326,'Nhap-Xuat'!$P$12:$P$20000)</f>
        <v>0</v>
      </c>
    </row>
    <row r="327" ht="15.75" customHeight="1">
      <c r="A327" s="396"/>
      <c r="B327" s="393"/>
      <c r="C327" s="393"/>
      <c r="D327" s="394"/>
      <c r="E327" s="148">
        <f>SUMIF('Nhap-Xuat'!$D$12:$D$20000,DMKH!A327,'Nhap-Xuat'!$P$12:$P$20000)</f>
        <v>0</v>
      </c>
    </row>
    <row r="328" ht="15.75" customHeight="1">
      <c r="A328" s="396"/>
      <c r="B328" s="393"/>
      <c r="C328" s="393"/>
      <c r="D328" s="394"/>
      <c r="E328" s="148">
        <f>SUMIF('Nhap-Xuat'!$D$12:$D$20000,DMKH!A328,'Nhap-Xuat'!$P$12:$P$20000)</f>
        <v>0</v>
      </c>
    </row>
    <row r="329" ht="15.75" customHeight="1">
      <c r="A329" s="396"/>
      <c r="B329" s="393"/>
      <c r="C329" s="393"/>
      <c r="D329" s="394"/>
      <c r="E329" s="148">
        <f>SUMIF('Nhap-Xuat'!$D$12:$D$20000,DMKH!A329,'Nhap-Xuat'!$P$12:$P$20000)</f>
        <v>0</v>
      </c>
    </row>
    <row r="330" ht="15.75" customHeight="1">
      <c r="A330" s="396"/>
      <c r="B330" s="393"/>
      <c r="C330" s="393"/>
      <c r="D330" s="394"/>
      <c r="E330" s="148">
        <f>SUMIF('Nhap-Xuat'!$D$12:$D$20000,DMKH!A330,'Nhap-Xuat'!$P$12:$P$20000)</f>
        <v>0</v>
      </c>
    </row>
    <row r="331" ht="15.75" customHeight="1">
      <c r="A331" s="396"/>
      <c r="B331" s="393"/>
      <c r="C331" s="393"/>
      <c r="D331" s="394"/>
      <c r="E331" s="148">
        <f>SUMIF('Nhap-Xuat'!$D$12:$D$20000,DMKH!A331,'Nhap-Xuat'!$P$12:$P$20000)</f>
        <v>0</v>
      </c>
    </row>
    <row r="332" ht="15.75" customHeight="1">
      <c r="A332" s="396"/>
      <c r="B332" s="393"/>
      <c r="C332" s="393"/>
      <c r="D332" s="394"/>
      <c r="E332" s="148">
        <f>SUMIF('Nhap-Xuat'!$D$12:$D$20000,DMKH!A332,'Nhap-Xuat'!$P$12:$P$20000)</f>
        <v>0</v>
      </c>
    </row>
    <row r="333" ht="15.75" customHeight="1">
      <c r="A333" s="396"/>
      <c r="B333" s="393"/>
      <c r="C333" s="393"/>
      <c r="D333" s="394"/>
      <c r="E333" s="148">
        <f>SUMIF('Nhap-Xuat'!$D$12:$D$20000,DMKH!A333,'Nhap-Xuat'!$P$12:$P$20000)</f>
        <v>0</v>
      </c>
    </row>
    <row r="334" ht="15.75" customHeight="1">
      <c r="A334" s="396"/>
      <c r="B334" s="393"/>
      <c r="C334" s="393"/>
      <c r="D334" s="394"/>
      <c r="E334" s="148">
        <f>SUMIF('Nhap-Xuat'!$D$12:$D$20000,DMKH!A334,'Nhap-Xuat'!$P$12:$P$20000)</f>
        <v>0</v>
      </c>
    </row>
    <row r="335" ht="15.75" customHeight="1">
      <c r="A335" s="396"/>
      <c r="B335" s="393"/>
      <c r="C335" s="393"/>
      <c r="D335" s="394"/>
      <c r="E335" s="148">
        <f>SUMIF('Nhap-Xuat'!$D$12:$D$20000,DMKH!A335,'Nhap-Xuat'!$P$12:$P$20000)</f>
        <v>0</v>
      </c>
    </row>
    <row r="336" ht="15.75" customHeight="1">
      <c r="A336" s="396"/>
      <c r="B336" s="393"/>
      <c r="C336" s="393"/>
      <c r="D336" s="394"/>
      <c r="E336" s="148">
        <f>SUMIF('Nhap-Xuat'!$D$12:$D$20000,DMKH!A336,'Nhap-Xuat'!$P$12:$P$20000)</f>
        <v>0</v>
      </c>
    </row>
    <row r="337" ht="15.75" customHeight="1">
      <c r="A337" s="396"/>
      <c r="B337" s="393"/>
      <c r="C337" s="393"/>
      <c r="D337" s="394"/>
      <c r="E337" s="148">
        <f>SUMIF('Nhap-Xuat'!$D$12:$D$20000,DMKH!A337,'Nhap-Xuat'!$P$12:$P$20000)</f>
        <v>0</v>
      </c>
    </row>
    <row r="338" ht="15.75" customHeight="1">
      <c r="A338" s="396"/>
      <c r="B338" s="393"/>
      <c r="C338" s="393"/>
      <c r="D338" s="394"/>
      <c r="E338" s="148">
        <f>SUMIF('Nhap-Xuat'!$D$12:$D$20000,DMKH!A338,'Nhap-Xuat'!$P$12:$P$20000)</f>
        <v>0</v>
      </c>
    </row>
    <row r="339" ht="15.75" customHeight="1">
      <c r="A339" s="396"/>
      <c r="B339" s="393"/>
      <c r="C339" s="393"/>
      <c r="D339" s="394"/>
      <c r="E339" s="148">
        <f>SUMIF('Nhap-Xuat'!$D$12:$D$20000,DMKH!A339,'Nhap-Xuat'!$P$12:$P$20000)</f>
        <v>0</v>
      </c>
    </row>
    <row r="340" ht="15.75" customHeight="1">
      <c r="A340" s="396"/>
      <c r="B340" s="393"/>
      <c r="C340" s="393"/>
      <c r="D340" s="394"/>
      <c r="E340" s="148">
        <f>SUMIF('Nhap-Xuat'!$D$12:$D$20000,DMKH!A340,'Nhap-Xuat'!$P$12:$P$20000)</f>
        <v>0</v>
      </c>
    </row>
    <row r="341" ht="15.75" customHeight="1">
      <c r="A341" s="396"/>
      <c r="B341" s="393"/>
      <c r="C341" s="393"/>
      <c r="D341" s="394"/>
      <c r="E341" s="148">
        <f>SUMIF('Nhap-Xuat'!$D$12:$D$20000,DMKH!A341,'Nhap-Xuat'!$P$12:$P$20000)</f>
        <v>0</v>
      </c>
    </row>
    <row r="342" ht="15.75" customHeight="1">
      <c r="A342" s="396"/>
      <c r="B342" s="393"/>
      <c r="C342" s="393"/>
      <c r="D342" s="394"/>
      <c r="E342" s="148">
        <f>SUMIF('Nhap-Xuat'!$D$12:$D$20000,DMKH!A342,'Nhap-Xuat'!$P$12:$P$20000)</f>
        <v>0</v>
      </c>
    </row>
    <row r="343" ht="15.75" customHeight="1">
      <c r="A343" s="396"/>
      <c r="B343" s="393"/>
      <c r="C343" s="393"/>
      <c r="D343" s="394"/>
      <c r="E343" s="148">
        <f>SUMIF('Nhap-Xuat'!$D$12:$D$20000,DMKH!A343,'Nhap-Xuat'!$P$12:$P$20000)</f>
        <v>0</v>
      </c>
    </row>
    <row r="344" ht="15.75" customHeight="1">
      <c r="A344" s="396"/>
      <c r="B344" s="393"/>
      <c r="C344" s="393"/>
      <c r="D344" s="394"/>
      <c r="E344" s="148">
        <f>SUMIF('Nhap-Xuat'!$D$12:$D$20000,DMKH!A344,'Nhap-Xuat'!$P$12:$P$20000)</f>
        <v>0</v>
      </c>
    </row>
    <row r="345" ht="15.75" customHeight="1">
      <c r="A345" s="396"/>
      <c r="B345" s="393"/>
      <c r="C345" s="393"/>
      <c r="D345" s="394"/>
      <c r="E345" s="148">
        <f>SUMIF('Nhap-Xuat'!$D$12:$D$20000,DMKH!A345,'Nhap-Xuat'!$P$12:$P$20000)</f>
        <v>0</v>
      </c>
    </row>
    <row r="346" ht="15.75" customHeight="1">
      <c r="A346" s="396"/>
      <c r="B346" s="393"/>
      <c r="C346" s="393"/>
      <c r="D346" s="394"/>
      <c r="E346" s="148">
        <f>SUMIF('Nhap-Xuat'!$D$12:$D$20000,DMKH!A346,'Nhap-Xuat'!$P$12:$P$20000)</f>
        <v>0</v>
      </c>
    </row>
    <row r="347" ht="15.75" customHeight="1">
      <c r="A347" s="396"/>
      <c r="B347" s="393"/>
      <c r="C347" s="393"/>
      <c r="D347" s="394"/>
      <c r="E347" s="148">
        <f>SUMIF('Nhap-Xuat'!$D$12:$D$20000,DMKH!A347,'Nhap-Xuat'!$P$12:$P$20000)</f>
        <v>0</v>
      </c>
    </row>
    <row r="348" ht="15.75" customHeight="1">
      <c r="A348" s="396"/>
      <c r="B348" s="393"/>
      <c r="C348" s="393"/>
      <c r="D348" s="394"/>
      <c r="E348" s="148">
        <f>SUMIF('Nhap-Xuat'!$D$12:$D$20000,DMKH!A348,'Nhap-Xuat'!$P$12:$P$20000)</f>
        <v>0</v>
      </c>
    </row>
    <row r="349" ht="15.75" customHeight="1">
      <c r="A349" s="396"/>
      <c r="B349" s="393"/>
      <c r="C349" s="393"/>
      <c r="D349" s="394"/>
      <c r="E349" s="148">
        <f>SUMIF('Nhap-Xuat'!$D$12:$D$20000,DMKH!A349,'Nhap-Xuat'!$P$12:$P$20000)</f>
        <v>0</v>
      </c>
    </row>
    <row r="350" ht="15.75" customHeight="1">
      <c r="A350" s="396"/>
      <c r="B350" s="393"/>
      <c r="C350" s="393"/>
      <c r="D350" s="394"/>
      <c r="E350" s="148">
        <f>SUMIF('Nhap-Xuat'!$D$12:$D$20000,DMKH!A350,'Nhap-Xuat'!$P$12:$P$20000)</f>
        <v>0</v>
      </c>
    </row>
    <row r="351" ht="15.75" customHeight="1">
      <c r="A351" s="396"/>
      <c r="B351" s="393"/>
      <c r="C351" s="393"/>
      <c r="D351" s="394"/>
      <c r="E351" s="148">
        <f>SUMIF('Nhap-Xuat'!$D$12:$D$20000,DMKH!A351,'Nhap-Xuat'!$P$12:$P$20000)</f>
        <v>0</v>
      </c>
    </row>
    <row r="352" ht="15.75" customHeight="1">
      <c r="A352" s="396"/>
      <c r="B352" s="393"/>
      <c r="C352" s="393"/>
      <c r="D352" s="394"/>
      <c r="E352" s="148">
        <f>SUMIF('Nhap-Xuat'!$D$12:$D$20000,DMKH!A352,'Nhap-Xuat'!$P$12:$P$20000)</f>
        <v>0</v>
      </c>
    </row>
    <row r="353" ht="15.75" customHeight="1">
      <c r="A353" s="396"/>
      <c r="B353" s="393"/>
      <c r="C353" s="393"/>
      <c r="D353" s="394"/>
      <c r="E353" s="148">
        <f>SUMIF('Nhap-Xuat'!$D$12:$D$20000,DMKH!A353,'Nhap-Xuat'!$P$12:$P$20000)</f>
        <v>0</v>
      </c>
    </row>
    <row r="354" ht="15.75" customHeight="1">
      <c r="A354" s="396"/>
      <c r="B354" s="393"/>
      <c r="C354" s="393"/>
      <c r="D354" s="394"/>
      <c r="E354" s="148">
        <f>SUMIF('Nhap-Xuat'!$D$12:$D$20000,DMKH!A354,'Nhap-Xuat'!$P$12:$P$20000)</f>
        <v>0</v>
      </c>
    </row>
    <row r="355" ht="15.75" customHeight="1">
      <c r="A355" s="396"/>
      <c r="B355" s="393"/>
      <c r="C355" s="393"/>
      <c r="D355" s="394"/>
      <c r="E355" s="148">
        <f>SUMIF('Nhap-Xuat'!$D$12:$D$20000,DMKH!A355,'Nhap-Xuat'!$P$12:$P$20000)</f>
        <v>0</v>
      </c>
    </row>
    <row r="356" ht="15.75" customHeight="1">
      <c r="A356" s="396"/>
      <c r="B356" s="393"/>
      <c r="C356" s="393"/>
      <c r="D356" s="394"/>
      <c r="E356" s="148">
        <f>SUMIF('Nhap-Xuat'!$D$12:$D$20000,DMKH!A356,'Nhap-Xuat'!$P$12:$P$20000)</f>
        <v>0</v>
      </c>
    </row>
    <row r="357" ht="15.75" customHeight="1">
      <c r="A357" s="396"/>
      <c r="B357" s="393"/>
      <c r="C357" s="393"/>
      <c r="D357" s="394"/>
      <c r="E357" s="148">
        <f>SUMIF('Nhap-Xuat'!$D$12:$D$20000,DMKH!A357,'Nhap-Xuat'!$P$12:$P$20000)</f>
        <v>0</v>
      </c>
    </row>
    <row r="358" ht="15.75" customHeight="1">
      <c r="A358" s="396"/>
      <c r="B358" s="393"/>
      <c r="C358" s="393"/>
      <c r="D358" s="394"/>
      <c r="E358" s="148">
        <f>SUMIF('Nhap-Xuat'!$D$12:$D$20000,DMKH!A358,'Nhap-Xuat'!$P$12:$P$20000)</f>
        <v>0</v>
      </c>
    </row>
    <row r="359" ht="15.75" customHeight="1">
      <c r="A359" s="396"/>
      <c r="B359" s="393"/>
      <c r="C359" s="393"/>
      <c r="D359" s="394"/>
      <c r="E359" s="148">
        <f>SUMIF('Nhap-Xuat'!$D$12:$D$20000,DMKH!A359,'Nhap-Xuat'!$P$12:$P$20000)</f>
        <v>0</v>
      </c>
    </row>
    <row r="360" ht="15.75" customHeight="1">
      <c r="A360" s="396"/>
      <c r="B360" s="393"/>
      <c r="C360" s="393"/>
      <c r="D360" s="394"/>
      <c r="E360" s="148">
        <f>SUMIF('Nhap-Xuat'!$D$12:$D$20000,DMKH!A360,'Nhap-Xuat'!$P$12:$P$20000)</f>
        <v>0</v>
      </c>
    </row>
    <row r="361" ht="15.75" customHeight="1">
      <c r="A361" s="396"/>
      <c r="B361" s="393"/>
      <c r="C361" s="393"/>
      <c r="D361" s="394"/>
      <c r="E361" s="148">
        <f>SUMIF('Nhap-Xuat'!$D$12:$D$20000,DMKH!A361,'Nhap-Xuat'!$P$12:$P$20000)</f>
        <v>0</v>
      </c>
    </row>
    <row r="362" ht="15.75" customHeight="1">
      <c r="A362" s="396"/>
      <c r="B362" s="393"/>
      <c r="C362" s="393"/>
      <c r="D362" s="394"/>
      <c r="E362" s="148">
        <f>SUMIF('Nhap-Xuat'!$D$12:$D$20000,DMKH!A362,'Nhap-Xuat'!$P$12:$P$20000)</f>
        <v>0</v>
      </c>
    </row>
    <row r="363" ht="15.75" customHeight="1">
      <c r="A363" s="396"/>
      <c r="B363" s="393"/>
      <c r="C363" s="393"/>
      <c r="D363" s="394"/>
      <c r="E363" s="148">
        <f>SUMIF('Nhap-Xuat'!$D$12:$D$20000,DMKH!A363,'Nhap-Xuat'!$P$12:$P$20000)</f>
        <v>0</v>
      </c>
    </row>
    <row r="364" ht="15.75" customHeight="1">
      <c r="A364" s="396"/>
      <c r="B364" s="393"/>
      <c r="C364" s="393"/>
      <c r="D364" s="394"/>
      <c r="E364" s="148">
        <f>SUMIF('Nhap-Xuat'!$D$12:$D$20000,DMKH!A364,'Nhap-Xuat'!$P$12:$P$20000)</f>
        <v>0</v>
      </c>
    </row>
    <row r="365" ht="15.75" customHeight="1">
      <c r="A365" s="396"/>
      <c r="B365" s="393"/>
      <c r="C365" s="393"/>
      <c r="D365" s="394"/>
      <c r="E365" s="148">
        <f>SUMIF('Nhap-Xuat'!$D$12:$D$20000,DMKH!A365,'Nhap-Xuat'!$P$12:$P$20000)</f>
        <v>0</v>
      </c>
    </row>
    <row r="366" ht="15.75" customHeight="1">
      <c r="A366" s="396"/>
      <c r="B366" s="393"/>
      <c r="C366" s="393"/>
      <c r="D366" s="394"/>
      <c r="E366" s="148">
        <f>SUMIF('Nhap-Xuat'!$D$12:$D$20000,DMKH!A366,'Nhap-Xuat'!$P$12:$P$20000)</f>
        <v>0</v>
      </c>
    </row>
    <row r="367" ht="15.75" customHeight="1">
      <c r="A367" s="396"/>
      <c r="B367" s="393"/>
      <c r="C367" s="393"/>
      <c r="D367" s="394"/>
      <c r="E367" s="148">
        <f>SUMIF('Nhap-Xuat'!$D$12:$D$20000,DMKH!A367,'Nhap-Xuat'!$P$12:$P$20000)</f>
        <v>0</v>
      </c>
    </row>
    <row r="368" ht="15.75" customHeight="1">
      <c r="A368" s="396"/>
      <c r="B368" s="393"/>
      <c r="C368" s="393"/>
      <c r="D368" s="394"/>
      <c r="E368" s="148">
        <f>SUMIF('Nhap-Xuat'!$D$12:$D$20000,DMKH!A368,'Nhap-Xuat'!$P$12:$P$20000)</f>
        <v>0</v>
      </c>
    </row>
    <row r="369" ht="15.75" customHeight="1">
      <c r="A369" s="396"/>
      <c r="B369" s="393"/>
      <c r="C369" s="393"/>
      <c r="D369" s="394"/>
      <c r="E369" s="148">
        <f>SUMIF('Nhap-Xuat'!$D$12:$D$20000,DMKH!A369,'Nhap-Xuat'!$P$12:$P$20000)</f>
        <v>0</v>
      </c>
    </row>
    <row r="370" ht="15.75" customHeight="1">
      <c r="A370" s="396"/>
      <c r="B370" s="393"/>
      <c r="C370" s="393"/>
      <c r="D370" s="394"/>
      <c r="E370" s="148">
        <f>SUMIF('Nhap-Xuat'!$D$12:$D$20000,DMKH!A370,'Nhap-Xuat'!$P$12:$P$20000)</f>
        <v>0</v>
      </c>
    </row>
    <row r="371" ht="15.75" customHeight="1">
      <c r="A371" s="396"/>
      <c r="B371" s="393"/>
      <c r="C371" s="393"/>
      <c r="D371" s="394"/>
      <c r="E371" s="148">
        <f>SUMIF('Nhap-Xuat'!$D$12:$D$20000,DMKH!A371,'Nhap-Xuat'!$P$12:$P$20000)</f>
        <v>0</v>
      </c>
    </row>
    <row r="372" ht="15.75" customHeight="1">
      <c r="A372" s="396"/>
      <c r="B372" s="393"/>
      <c r="C372" s="393"/>
      <c r="D372" s="394"/>
      <c r="E372" s="148">
        <f>SUMIF('Nhap-Xuat'!$D$12:$D$20000,DMKH!A372,'Nhap-Xuat'!$P$12:$P$20000)</f>
        <v>0</v>
      </c>
    </row>
    <row r="373" ht="15.75" customHeight="1">
      <c r="A373" s="396"/>
      <c r="B373" s="393"/>
      <c r="C373" s="393"/>
      <c r="D373" s="394"/>
      <c r="E373" s="148">
        <f>SUMIF('Nhap-Xuat'!$D$12:$D$20000,DMKH!A373,'Nhap-Xuat'!$P$12:$P$20000)</f>
        <v>0</v>
      </c>
    </row>
    <row r="374" ht="15.75" customHeight="1">
      <c r="A374" s="396"/>
      <c r="B374" s="393"/>
      <c r="C374" s="393"/>
      <c r="D374" s="394"/>
      <c r="E374" s="148">
        <f>SUMIF('Nhap-Xuat'!$D$12:$D$20000,DMKH!A374,'Nhap-Xuat'!$P$12:$P$20000)</f>
        <v>0</v>
      </c>
    </row>
    <row r="375" ht="15.75" customHeight="1">
      <c r="A375" s="396"/>
      <c r="B375" s="393"/>
      <c r="C375" s="393"/>
      <c r="D375" s="394"/>
      <c r="E375" s="148">
        <f>SUMIF('Nhap-Xuat'!$D$12:$D$20000,DMKH!A375,'Nhap-Xuat'!$P$12:$P$20000)</f>
        <v>0</v>
      </c>
    </row>
    <row r="376" ht="15.75" customHeight="1">
      <c r="A376" s="396"/>
      <c r="B376" s="393"/>
      <c r="C376" s="393"/>
      <c r="D376" s="394"/>
      <c r="E376" s="148">
        <f>SUMIF('Nhap-Xuat'!$D$12:$D$20000,DMKH!A376,'Nhap-Xuat'!$P$12:$P$20000)</f>
        <v>0</v>
      </c>
    </row>
    <row r="377" ht="15.75" customHeight="1">
      <c r="A377" s="396"/>
      <c r="B377" s="393"/>
      <c r="C377" s="393"/>
      <c r="D377" s="394"/>
      <c r="E377" s="148">
        <f>SUMIF('Nhap-Xuat'!$D$12:$D$20000,DMKH!A377,'Nhap-Xuat'!$P$12:$P$20000)</f>
        <v>0</v>
      </c>
    </row>
    <row r="378" ht="15.75" customHeight="1">
      <c r="A378" s="396"/>
      <c r="B378" s="393"/>
      <c r="C378" s="393"/>
      <c r="D378" s="394"/>
      <c r="E378" s="148">
        <f>SUMIF('Nhap-Xuat'!$D$12:$D$20000,DMKH!A378,'Nhap-Xuat'!$P$12:$P$20000)</f>
        <v>0</v>
      </c>
    </row>
    <row r="379" ht="15.75" customHeight="1">
      <c r="A379" s="396"/>
      <c r="B379" s="393"/>
      <c r="C379" s="393"/>
      <c r="D379" s="394"/>
      <c r="E379" s="148">
        <f>SUMIF('Nhap-Xuat'!$D$12:$D$20000,DMKH!A379,'Nhap-Xuat'!$P$12:$P$20000)</f>
        <v>0</v>
      </c>
    </row>
    <row r="380" ht="15.75" customHeight="1">
      <c r="A380" s="396"/>
      <c r="B380" s="393"/>
      <c r="C380" s="393"/>
      <c r="D380" s="394"/>
      <c r="E380" s="148">
        <f>SUMIF('Nhap-Xuat'!$D$12:$D$20000,DMKH!A380,'Nhap-Xuat'!$P$12:$P$20000)</f>
        <v>0</v>
      </c>
    </row>
    <row r="381" ht="15.75" customHeight="1">
      <c r="A381" s="396"/>
      <c r="B381" s="393"/>
      <c r="C381" s="393"/>
      <c r="D381" s="394"/>
      <c r="E381" s="148">
        <f>SUMIF('Nhap-Xuat'!$D$12:$D$20000,DMKH!A381,'Nhap-Xuat'!$P$12:$P$20000)</f>
        <v>0</v>
      </c>
    </row>
    <row r="382" ht="15.75" customHeight="1">
      <c r="A382" s="396"/>
      <c r="B382" s="393"/>
      <c r="C382" s="393"/>
      <c r="D382" s="394"/>
      <c r="E382" s="148">
        <f>SUMIF('Nhap-Xuat'!$D$12:$D$20000,DMKH!A382,'Nhap-Xuat'!$P$12:$P$20000)</f>
        <v>0</v>
      </c>
    </row>
    <row r="383" ht="15.75" customHeight="1">
      <c r="A383" s="396"/>
      <c r="B383" s="393"/>
      <c r="C383" s="393"/>
      <c r="D383" s="394"/>
      <c r="E383" s="148">
        <f>SUMIF('Nhap-Xuat'!$D$12:$D$20000,DMKH!A383,'Nhap-Xuat'!$P$12:$P$20000)</f>
        <v>0</v>
      </c>
    </row>
    <row r="384" ht="15.75" customHeight="1">
      <c r="A384" s="396"/>
      <c r="B384" s="393"/>
      <c r="C384" s="393"/>
      <c r="D384" s="394"/>
      <c r="E384" s="148">
        <f>SUMIF('Nhap-Xuat'!$D$12:$D$20000,DMKH!A384,'Nhap-Xuat'!$P$12:$P$20000)</f>
        <v>0</v>
      </c>
    </row>
    <row r="385" ht="15.75" customHeight="1">
      <c r="A385" s="396"/>
      <c r="B385" s="393"/>
      <c r="C385" s="393"/>
      <c r="D385" s="394"/>
      <c r="E385" s="148">
        <f>SUMIF('Nhap-Xuat'!$D$12:$D$20000,DMKH!A385,'Nhap-Xuat'!$P$12:$P$20000)</f>
        <v>0</v>
      </c>
    </row>
    <row r="386" ht="15.75" customHeight="1">
      <c r="A386" s="396"/>
      <c r="B386" s="393"/>
      <c r="C386" s="393"/>
      <c r="D386" s="394"/>
      <c r="E386" s="148">
        <f>SUMIF('Nhap-Xuat'!$D$12:$D$20000,DMKH!A386,'Nhap-Xuat'!$P$12:$P$20000)</f>
        <v>0</v>
      </c>
    </row>
    <row r="387" ht="15.75" customHeight="1">
      <c r="A387" s="396"/>
      <c r="B387" s="393"/>
      <c r="C387" s="393"/>
      <c r="D387" s="394"/>
      <c r="E387" s="148">
        <f>SUMIF('Nhap-Xuat'!$D$12:$D$20000,DMKH!A387,'Nhap-Xuat'!$P$12:$P$20000)</f>
        <v>0</v>
      </c>
    </row>
    <row r="388" ht="15.75" customHeight="1">
      <c r="A388" s="396"/>
      <c r="B388" s="393"/>
      <c r="C388" s="393"/>
      <c r="D388" s="394"/>
      <c r="E388" s="148">
        <f>SUMIF('Nhap-Xuat'!$D$12:$D$20000,DMKH!A388,'Nhap-Xuat'!$P$12:$P$20000)</f>
        <v>0</v>
      </c>
    </row>
    <row r="389" ht="15.75" customHeight="1">
      <c r="A389" s="396"/>
      <c r="B389" s="393"/>
      <c r="C389" s="393"/>
      <c r="D389" s="394"/>
      <c r="E389" s="148">
        <f>SUMIF('Nhap-Xuat'!$D$12:$D$20000,DMKH!A389,'Nhap-Xuat'!$P$12:$P$20000)</f>
        <v>0</v>
      </c>
    </row>
    <row r="390" ht="15.75" customHeight="1">
      <c r="A390" s="396"/>
      <c r="B390" s="393"/>
      <c r="C390" s="393"/>
      <c r="D390" s="394"/>
      <c r="E390" s="148">
        <f>SUMIF('Nhap-Xuat'!$D$12:$D$20000,DMKH!A390,'Nhap-Xuat'!$P$12:$P$20000)</f>
        <v>0</v>
      </c>
    </row>
    <row r="391" ht="15.75" customHeight="1">
      <c r="A391" s="396"/>
      <c r="B391" s="393"/>
      <c r="C391" s="393"/>
      <c r="D391" s="394"/>
      <c r="E391" s="148">
        <f>SUMIF('Nhap-Xuat'!$D$12:$D$20000,DMKH!A391,'Nhap-Xuat'!$P$12:$P$20000)</f>
        <v>0</v>
      </c>
    </row>
    <row r="392" ht="15.75" customHeight="1">
      <c r="A392" s="396"/>
      <c r="B392" s="393"/>
      <c r="C392" s="393"/>
      <c r="D392" s="394"/>
      <c r="E392" s="148">
        <f>SUMIF('Nhap-Xuat'!$D$12:$D$20000,DMKH!A392,'Nhap-Xuat'!$P$12:$P$20000)</f>
        <v>0</v>
      </c>
    </row>
    <row r="393" ht="15.75" customHeight="1">
      <c r="A393" s="396"/>
      <c r="B393" s="393"/>
      <c r="C393" s="393"/>
      <c r="D393" s="394"/>
      <c r="E393" s="148">
        <f>SUMIF('Nhap-Xuat'!$D$12:$D$20000,DMKH!A393,'Nhap-Xuat'!$P$12:$P$20000)</f>
        <v>0</v>
      </c>
    </row>
    <row r="394" ht="15.75" customHeight="1">
      <c r="A394" s="396"/>
      <c r="B394" s="393"/>
      <c r="C394" s="393"/>
      <c r="D394" s="394"/>
      <c r="E394" s="148">
        <f>SUMIF('Nhap-Xuat'!$D$12:$D$20000,DMKH!A394,'Nhap-Xuat'!$P$12:$P$20000)</f>
        <v>0</v>
      </c>
    </row>
    <row r="395" ht="15.75" customHeight="1">
      <c r="A395" s="396"/>
      <c r="B395" s="393"/>
      <c r="C395" s="393"/>
      <c r="D395" s="394"/>
      <c r="E395" s="148">
        <f>SUMIF('Nhap-Xuat'!$D$12:$D$20000,DMKH!A395,'Nhap-Xuat'!$P$12:$P$20000)</f>
        <v>0</v>
      </c>
    </row>
    <row r="396" ht="15.75" customHeight="1">
      <c r="A396" s="396"/>
      <c r="B396" s="393"/>
      <c r="C396" s="393"/>
      <c r="D396" s="394"/>
      <c r="E396" s="148">
        <f>SUMIF('Nhap-Xuat'!$D$12:$D$20000,DMKH!A396,'Nhap-Xuat'!$P$12:$P$20000)</f>
        <v>0</v>
      </c>
    </row>
    <row r="397" ht="15.75" customHeight="1">
      <c r="A397" s="396"/>
      <c r="B397" s="393"/>
      <c r="C397" s="393"/>
      <c r="D397" s="394"/>
      <c r="E397" s="148">
        <f>SUMIF('Nhap-Xuat'!$D$12:$D$20000,DMKH!A397,'Nhap-Xuat'!$P$12:$P$20000)</f>
        <v>0</v>
      </c>
    </row>
    <row r="398" ht="15.75" customHeight="1">
      <c r="A398" s="396"/>
      <c r="B398" s="393"/>
      <c r="C398" s="393"/>
      <c r="D398" s="394"/>
      <c r="E398" s="148">
        <f>SUMIF('Nhap-Xuat'!$D$12:$D$20000,DMKH!A398,'Nhap-Xuat'!$P$12:$P$20000)</f>
        <v>0</v>
      </c>
    </row>
    <row r="399" ht="15.75" customHeight="1">
      <c r="A399" s="396"/>
      <c r="B399" s="393"/>
      <c r="C399" s="393"/>
      <c r="D399" s="394"/>
      <c r="E399" s="148">
        <f>SUMIF('Nhap-Xuat'!$D$12:$D$20000,DMKH!A399,'Nhap-Xuat'!$P$12:$P$20000)</f>
        <v>0</v>
      </c>
    </row>
    <row r="400" ht="15.75" customHeight="1">
      <c r="A400" s="396"/>
      <c r="B400" s="393"/>
      <c r="C400" s="393"/>
      <c r="D400" s="394"/>
      <c r="E400" s="148">
        <f>SUMIF('Nhap-Xuat'!$D$12:$D$20000,DMKH!A400,'Nhap-Xuat'!$P$12:$P$20000)</f>
        <v>0</v>
      </c>
    </row>
    <row r="401" ht="15.75" customHeight="1">
      <c r="A401" s="396"/>
      <c r="B401" s="393"/>
      <c r="C401" s="393"/>
      <c r="D401" s="394"/>
      <c r="E401" s="148">
        <f>SUMIF('Nhap-Xuat'!$D$12:$D$20000,DMKH!A401,'Nhap-Xuat'!$P$12:$P$20000)</f>
        <v>0</v>
      </c>
    </row>
    <row r="402" ht="15.75" customHeight="1">
      <c r="A402" s="396"/>
      <c r="B402" s="393"/>
      <c r="C402" s="393"/>
      <c r="D402" s="394"/>
      <c r="E402" s="148">
        <f>SUMIF('Nhap-Xuat'!$D$12:$D$20000,DMKH!A402,'Nhap-Xuat'!$P$12:$P$20000)</f>
        <v>0</v>
      </c>
    </row>
    <row r="403" ht="15.75" customHeight="1">
      <c r="A403" s="396"/>
      <c r="B403" s="393"/>
      <c r="C403" s="393"/>
      <c r="D403" s="394"/>
      <c r="E403" s="148">
        <f>SUMIF('Nhap-Xuat'!$D$12:$D$20000,DMKH!A403,'Nhap-Xuat'!$P$12:$P$20000)</f>
        <v>0</v>
      </c>
    </row>
    <row r="404" ht="15.75" customHeight="1">
      <c r="A404" s="396"/>
      <c r="B404" s="393"/>
      <c r="C404" s="393"/>
      <c r="D404" s="394"/>
      <c r="E404" s="148">
        <f>SUMIF('Nhap-Xuat'!$D$12:$D$20000,DMKH!A404,'Nhap-Xuat'!$P$12:$P$20000)</f>
        <v>0</v>
      </c>
    </row>
    <row r="405" ht="15.75" customHeight="1">
      <c r="A405" s="396"/>
      <c r="B405" s="393"/>
      <c r="C405" s="393"/>
      <c r="D405" s="394"/>
      <c r="E405" s="148">
        <f>SUMIF('Nhap-Xuat'!$D$12:$D$20000,DMKH!A405,'Nhap-Xuat'!$P$12:$P$20000)</f>
        <v>0</v>
      </c>
    </row>
    <row r="406" ht="15.75" customHeight="1">
      <c r="A406" s="396"/>
      <c r="B406" s="393"/>
      <c r="C406" s="393"/>
      <c r="D406" s="394"/>
      <c r="E406" s="148">
        <f>SUMIF('Nhap-Xuat'!$D$12:$D$20000,DMKH!A406,'Nhap-Xuat'!$P$12:$P$20000)</f>
        <v>0</v>
      </c>
    </row>
    <row r="407" ht="15.75" customHeight="1">
      <c r="A407" s="396"/>
      <c r="B407" s="393"/>
      <c r="C407" s="393"/>
      <c r="D407" s="394"/>
      <c r="E407" s="148">
        <f>SUMIF('Nhap-Xuat'!$D$12:$D$20000,DMKH!A407,'Nhap-Xuat'!$P$12:$P$20000)</f>
        <v>0</v>
      </c>
    </row>
    <row r="408" ht="15.75" customHeight="1">
      <c r="A408" s="396"/>
      <c r="B408" s="393"/>
      <c r="C408" s="393"/>
      <c r="D408" s="394"/>
      <c r="E408" s="148">
        <f>SUMIF('Nhap-Xuat'!$D$12:$D$20000,DMKH!A408,'Nhap-Xuat'!$P$12:$P$20000)</f>
        <v>0</v>
      </c>
    </row>
    <row r="409" ht="15.75" customHeight="1">
      <c r="A409" s="396"/>
      <c r="B409" s="393"/>
      <c r="C409" s="393"/>
      <c r="D409" s="394"/>
      <c r="E409" s="148">
        <f>SUMIF('Nhap-Xuat'!$D$12:$D$20000,DMKH!A409,'Nhap-Xuat'!$P$12:$P$20000)</f>
        <v>0</v>
      </c>
    </row>
    <row r="410" ht="15.75" customHeight="1">
      <c r="A410" s="396"/>
      <c r="B410" s="393"/>
      <c r="C410" s="393"/>
      <c r="D410" s="394"/>
      <c r="E410" s="148">
        <f>SUMIF('Nhap-Xuat'!$D$12:$D$20000,DMKH!A410,'Nhap-Xuat'!$P$12:$P$20000)</f>
        <v>0</v>
      </c>
    </row>
    <row r="411" ht="15.75" customHeight="1">
      <c r="A411" s="396"/>
      <c r="B411" s="393"/>
      <c r="C411" s="393"/>
      <c r="D411" s="394"/>
      <c r="E411" s="148">
        <f>SUMIF('Nhap-Xuat'!$D$12:$D$20000,DMKH!A411,'Nhap-Xuat'!$P$12:$P$20000)</f>
        <v>0</v>
      </c>
    </row>
    <row r="412" ht="15.75" customHeight="1">
      <c r="A412" s="396"/>
      <c r="B412" s="393"/>
      <c r="C412" s="393"/>
      <c r="D412" s="394"/>
      <c r="E412" s="148">
        <f>SUMIF('Nhap-Xuat'!$D$12:$D$20000,DMKH!A412,'Nhap-Xuat'!$P$12:$P$20000)</f>
        <v>0</v>
      </c>
    </row>
    <row r="413" ht="15.75" customHeight="1">
      <c r="A413" s="396"/>
      <c r="B413" s="393"/>
      <c r="C413" s="393"/>
      <c r="D413" s="394"/>
      <c r="E413" s="148">
        <f>SUMIF('Nhap-Xuat'!$D$12:$D$20000,DMKH!A413,'Nhap-Xuat'!$P$12:$P$20000)</f>
        <v>0</v>
      </c>
    </row>
    <row r="414" ht="15.75" customHeight="1">
      <c r="A414" s="396"/>
      <c r="B414" s="393"/>
      <c r="C414" s="393"/>
      <c r="D414" s="394"/>
      <c r="E414" s="148">
        <f>SUMIF('Nhap-Xuat'!$D$12:$D$20000,DMKH!A414,'Nhap-Xuat'!$P$12:$P$20000)</f>
        <v>0</v>
      </c>
    </row>
    <row r="415" ht="15.75" customHeight="1">
      <c r="A415" s="396"/>
      <c r="B415" s="393"/>
      <c r="C415" s="393"/>
      <c r="D415" s="394"/>
      <c r="E415" s="148">
        <f>SUMIF('Nhap-Xuat'!$D$12:$D$20000,DMKH!A415,'Nhap-Xuat'!$P$12:$P$20000)</f>
        <v>0</v>
      </c>
    </row>
    <row r="416" ht="15.75" customHeight="1">
      <c r="A416" s="396"/>
      <c r="B416" s="393"/>
      <c r="C416" s="393"/>
      <c r="D416" s="394"/>
      <c r="E416" s="148">
        <f>SUMIF('Nhap-Xuat'!$D$12:$D$20000,DMKH!A416,'Nhap-Xuat'!$P$12:$P$20000)</f>
        <v>0</v>
      </c>
    </row>
    <row r="417" ht="15.75" customHeight="1">
      <c r="A417" s="396"/>
      <c r="B417" s="393"/>
      <c r="C417" s="393"/>
      <c r="D417" s="394"/>
      <c r="E417" s="148">
        <f>SUMIF('Nhap-Xuat'!$D$12:$D$20000,DMKH!A417,'Nhap-Xuat'!$P$12:$P$20000)</f>
        <v>0</v>
      </c>
    </row>
    <row r="418" ht="15.75" customHeight="1">
      <c r="A418" s="396"/>
      <c r="B418" s="393"/>
      <c r="C418" s="393"/>
      <c r="D418" s="394"/>
      <c r="E418" s="148">
        <f>SUMIF('Nhap-Xuat'!$D$12:$D$20000,DMKH!A418,'Nhap-Xuat'!$P$12:$P$20000)</f>
        <v>0</v>
      </c>
    </row>
    <row r="419" ht="15.75" customHeight="1">
      <c r="A419" s="396"/>
      <c r="B419" s="393"/>
      <c r="C419" s="393"/>
      <c r="D419" s="394"/>
      <c r="E419" s="148">
        <f>SUMIF('Nhap-Xuat'!$D$12:$D$20000,DMKH!A419,'Nhap-Xuat'!$P$12:$P$20000)</f>
        <v>0</v>
      </c>
    </row>
    <row r="420" ht="15.75" customHeight="1">
      <c r="A420" s="396"/>
      <c r="B420" s="393"/>
      <c r="C420" s="393"/>
      <c r="D420" s="394"/>
      <c r="E420" s="148">
        <f>SUMIF('Nhap-Xuat'!$D$12:$D$20000,DMKH!A420,'Nhap-Xuat'!$P$12:$P$20000)</f>
        <v>0</v>
      </c>
    </row>
    <row r="421" ht="15.75" customHeight="1">
      <c r="A421" s="396"/>
      <c r="B421" s="393"/>
      <c r="C421" s="393"/>
      <c r="D421" s="394"/>
      <c r="E421" s="148">
        <f>SUMIF('Nhap-Xuat'!$D$12:$D$20000,DMKH!A421,'Nhap-Xuat'!$P$12:$P$20000)</f>
        <v>0</v>
      </c>
    </row>
    <row r="422" ht="15.75" customHeight="1">
      <c r="A422" s="396"/>
      <c r="B422" s="393"/>
      <c r="C422" s="393"/>
      <c r="D422" s="394"/>
      <c r="E422" s="148">
        <f>SUMIF('Nhap-Xuat'!$D$12:$D$20000,DMKH!A422,'Nhap-Xuat'!$P$12:$P$20000)</f>
        <v>0</v>
      </c>
    </row>
    <row r="423" ht="15.75" customHeight="1">
      <c r="A423" s="396"/>
      <c r="B423" s="393"/>
      <c r="C423" s="393"/>
      <c r="D423" s="394"/>
      <c r="E423" s="148">
        <f>SUMIF('Nhap-Xuat'!$D$12:$D$20000,DMKH!A423,'Nhap-Xuat'!$P$12:$P$20000)</f>
        <v>0</v>
      </c>
    </row>
    <row r="424" ht="15.75" customHeight="1">
      <c r="A424" s="396"/>
      <c r="B424" s="393"/>
      <c r="C424" s="393"/>
      <c r="D424" s="394"/>
      <c r="E424" s="148">
        <f>SUMIF('Nhap-Xuat'!$D$12:$D$20000,DMKH!A424,'Nhap-Xuat'!$P$12:$P$20000)</f>
        <v>0</v>
      </c>
    </row>
    <row r="425" ht="15.75" customHeight="1">
      <c r="A425" s="396"/>
      <c r="B425" s="393"/>
      <c r="C425" s="393"/>
      <c r="D425" s="394"/>
      <c r="E425" s="148">
        <f>SUMIF('Nhap-Xuat'!$D$12:$D$20000,DMKH!A425,'Nhap-Xuat'!$P$12:$P$20000)</f>
        <v>0</v>
      </c>
    </row>
    <row r="426" ht="15.75" customHeight="1">
      <c r="A426" s="396"/>
      <c r="B426" s="393"/>
      <c r="C426" s="393"/>
      <c r="D426" s="394"/>
      <c r="E426" s="148">
        <f>SUMIF('Nhap-Xuat'!$D$12:$D$20000,DMKH!A426,'Nhap-Xuat'!$P$12:$P$20000)</f>
        <v>0</v>
      </c>
    </row>
    <row r="427" ht="15.75" customHeight="1">
      <c r="A427" s="396"/>
      <c r="B427" s="393"/>
      <c r="C427" s="393"/>
      <c r="D427" s="394"/>
      <c r="E427" s="148">
        <f>SUMIF('Nhap-Xuat'!$D$12:$D$20000,DMKH!A427,'Nhap-Xuat'!$P$12:$P$20000)</f>
        <v>0</v>
      </c>
    </row>
    <row r="428" ht="15.75" customHeight="1">
      <c r="A428" s="396"/>
      <c r="B428" s="393"/>
      <c r="C428" s="393"/>
      <c r="D428" s="394"/>
      <c r="E428" s="148">
        <f>SUMIF('Nhap-Xuat'!$D$12:$D$20000,DMKH!A428,'Nhap-Xuat'!$P$12:$P$20000)</f>
        <v>0</v>
      </c>
    </row>
    <row r="429" ht="15.75" customHeight="1">
      <c r="A429" s="396"/>
      <c r="B429" s="393"/>
      <c r="C429" s="393"/>
      <c r="D429" s="394"/>
      <c r="E429" s="148">
        <f>SUMIF('Nhap-Xuat'!$D$12:$D$20000,DMKH!A429,'Nhap-Xuat'!$P$12:$P$20000)</f>
        <v>0</v>
      </c>
    </row>
    <row r="430" ht="15.75" customHeight="1">
      <c r="A430" s="396"/>
      <c r="B430" s="393"/>
      <c r="C430" s="393"/>
      <c r="D430" s="394"/>
      <c r="E430" s="148">
        <f>SUMIF('Nhap-Xuat'!$D$12:$D$20000,DMKH!A430,'Nhap-Xuat'!$P$12:$P$20000)</f>
        <v>0</v>
      </c>
    </row>
    <row r="431" ht="15.75" customHeight="1">
      <c r="A431" s="396"/>
      <c r="B431" s="393"/>
      <c r="C431" s="393"/>
      <c r="D431" s="394"/>
      <c r="E431" s="148">
        <f>SUMIF('Nhap-Xuat'!$D$12:$D$20000,DMKH!A431,'Nhap-Xuat'!$P$12:$P$20000)</f>
        <v>0</v>
      </c>
    </row>
    <row r="432" ht="15.75" customHeight="1">
      <c r="A432" s="396"/>
      <c r="B432" s="393"/>
      <c r="C432" s="393"/>
      <c r="D432" s="394"/>
      <c r="E432" s="148">
        <f>SUMIF('Nhap-Xuat'!$D$12:$D$20000,DMKH!A432,'Nhap-Xuat'!$P$12:$P$20000)</f>
        <v>0</v>
      </c>
    </row>
    <row r="433" ht="15.75" customHeight="1">
      <c r="A433" s="396"/>
      <c r="B433" s="393"/>
      <c r="C433" s="393"/>
      <c r="D433" s="394"/>
      <c r="E433" s="148">
        <f>SUMIF('Nhap-Xuat'!$D$12:$D$20000,DMKH!A433,'Nhap-Xuat'!$P$12:$P$20000)</f>
        <v>0</v>
      </c>
    </row>
    <row r="434" ht="15.75" customHeight="1">
      <c r="A434" s="396"/>
      <c r="B434" s="393"/>
      <c r="C434" s="393"/>
      <c r="D434" s="394"/>
      <c r="E434" s="148">
        <f>SUMIF('Nhap-Xuat'!$D$12:$D$20000,DMKH!A434,'Nhap-Xuat'!$P$12:$P$20000)</f>
        <v>0</v>
      </c>
    </row>
    <row r="435" ht="15.75" customHeight="1">
      <c r="A435" s="396"/>
      <c r="B435" s="393"/>
      <c r="C435" s="393"/>
      <c r="D435" s="394"/>
      <c r="E435" s="148">
        <f>SUMIF('Nhap-Xuat'!$D$12:$D$20000,DMKH!A435,'Nhap-Xuat'!$P$12:$P$20000)</f>
        <v>0</v>
      </c>
    </row>
    <row r="436" ht="15.75" customHeight="1">
      <c r="A436" s="396"/>
      <c r="B436" s="393"/>
      <c r="C436" s="393"/>
      <c r="D436" s="394"/>
      <c r="E436" s="148">
        <f>SUMIF('Nhap-Xuat'!$D$12:$D$20000,DMKH!A436,'Nhap-Xuat'!$P$12:$P$20000)</f>
        <v>0</v>
      </c>
    </row>
    <row r="437" ht="15.75" customHeight="1">
      <c r="A437" s="396"/>
      <c r="B437" s="393"/>
      <c r="C437" s="393"/>
      <c r="D437" s="394"/>
      <c r="E437" s="148">
        <f>SUMIF('Nhap-Xuat'!$D$12:$D$20000,DMKH!A437,'Nhap-Xuat'!$P$12:$P$20000)</f>
        <v>0</v>
      </c>
    </row>
    <row r="438" ht="15.75" customHeight="1">
      <c r="A438" s="396"/>
      <c r="B438" s="393"/>
      <c r="C438" s="393"/>
      <c r="D438" s="394"/>
      <c r="E438" s="148">
        <f>SUMIF('Nhap-Xuat'!$D$12:$D$20000,DMKH!A438,'Nhap-Xuat'!$P$12:$P$20000)</f>
        <v>0</v>
      </c>
    </row>
    <row r="439" ht="15.75" customHeight="1">
      <c r="A439" s="396"/>
      <c r="B439" s="393"/>
      <c r="C439" s="393"/>
      <c r="D439" s="394"/>
      <c r="E439" s="148">
        <f>SUMIF('Nhap-Xuat'!$D$12:$D$20000,DMKH!A439,'Nhap-Xuat'!$P$12:$P$20000)</f>
        <v>0</v>
      </c>
    </row>
    <row r="440" ht="15.75" customHeight="1">
      <c r="A440" s="396"/>
      <c r="B440" s="393"/>
      <c r="C440" s="393"/>
      <c r="D440" s="394"/>
      <c r="E440" s="148">
        <f>SUMIF('Nhap-Xuat'!$D$12:$D$20000,DMKH!A440,'Nhap-Xuat'!$P$12:$P$20000)</f>
        <v>0</v>
      </c>
    </row>
    <row r="441" ht="15.75" customHeight="1">
      <c r="A441" s="396"/>
      <c r="B441" s="393"/>
      <c r="C441" s="393"/>
      <c r="D441" s="394"/>
      <c r="E441" s="148">
        <f>SUMIF('Nhap-Xuat'!$D$12:$D$20000,DMKH!A441,'Nhap-Xuat'!$P$12:$P$20000)</f>
        <v>0</v>
      </c>
    </row>
    <row r="442" ht="15.75" customHeight="1">
      <c r="A442" s="396"/>
      <c r="B442" s="393"/>
      <c r="C442" s="393"/>
      <c r="D442" s="394"/>
      <c r="E442" s="148">
        <f>SUMIF('Nhap-Xuat'!$D$12:$D$20000,DMKH!A442,'Nhap-Xuat'!$P$12:$P$20000)</f>
        <v>0</v>
      </c>
    </row>
    <row r="443" ht="15.75" customHeight="1">
      <c r="A443" s="396"/>
      <c r="B443" s="393"/>
      <c r="C443" s="393"/>
      <c r="D443" s="394"/>
      <c r="E443" s="148">
        <f>SUMIF('Nhap-Xuat'!$D$12:$D$20000,DMKH!A443,'Nhap-Xuat'!$P$12:$P$20000)</f>
        <v>0</v>
      </c>
    </row>
    <row r="444" ht="15.75" customHeight="1">
      <c r="A444" s="396"/>
      <c r="B444" s="393"/>
      <c r="C444" s="393"/>
      <c r="D444" s="394"/>
      <c r="E444" s="148">
        <f>SUMIF('Nhap-Xuat'!$D$12:$D$20000,DMKH!A444,'Nhap-Xuat'!$P$12:$P$20000)</f>
        <v>0</v>
      </c>
    </row>
    <row r="445" ht="15.75" customHeight="1">
      <c r="A445" s="396"/>
      <c r="B445" s="393"/>
      <c r="C445" s="393"/>
      <c r="D445" s="394"/>
      <c r="E445" s="148">
        <f>SUMIF('Nhap-Xuat'!$D$12:$D$20000,DMKH!A445,'Nhap-Xuat'!$P$12:$P$20000)</f>
        <v>0</v>
      </c>
    </row>
    <row r="446" ht="15.75" customHeight="1">
      <c r="A446" s="396"/>
      <c r="B446" s="393"/>
      <c r="C446" s="393"/>
      <c r="D446" s="394"/>
      <c r="E446" s="148">
        <f>SUMIF('Nhap-Xuat'!$D$12:$D$20000,DMKH!A446,'Nhap-Xuat'!$P$12:$P$20000)</f>
        <v>0</v>
      </c>
    </row>
    <row r="447" ht="15.75" customHeight="1">
      <c r="A447" s="396"/>
      <c r="B447" s="393"/>
      <c r="C447" s="393"/>
      <c r="D447" s="394"/>
      <c r="E447" s="148">
        <f>SUMIF('Nhap-Xuat'!$D$12:$D$20000,DMKH!A447,'Nhap-Xuat'!$P$12:$P$20000)</f>
        <v>0</v>
      </c>
    </row>
    <row r="448" ht="15.75" customHeight="1">
      <c r="A448" s="396"/>
      <c r="B448" s="393"/>
      <c r="C448" s="393"/>
      <c r="D448" s="394"/>
      <c r="E448" s="148">
        <f>SUMIF('Nhap-Xuat'!$D$12:$D$20000,DMKH!A448,'Nhap-Xuat'!$P$12:$P$20000)</f>
        <v>0</v>
      </c>
    </row>
    <row r="449" ht="15.75" customHeight="1">
      <c r="A449" s="396"/>
      <c r="B449" s="393"/>
      <c r="C449" s="393"/>
      <c r="D449" s="394"/>
      <c r="E449" s="148">
        <f>SUMIF('Nhap-Xuat'!$D$12:$D$20000,DMKH!A449,'Nhap-Xuat'!$P$12:$P$20000)</f>
        <v>0</v>
      </c>
    </row>
    <row r="450" ht="15.75" customHeight="1">
      <c r="A450" s="396"/>
      <c r="B450" s="393"/>
      <c r="C450" s="393"/>
      <c r="D450" s="394"/>
      <c r="E450" s="148">
        <f>SUMIF('Nhap-Xuat'!$D$12:$D$20000,DMKH!A450,'Nhap-Xuat'!$P$12:$P$20000)</f>
        <v>0</v>
      </c>
    </row>
    <row r="451" ht="15.75" customHeight="1">
      <c r="A451" s="396"/>
      <c r="B451" s="393"/>
      <c r="C451" s="393"/>
      <c r="D451" s="394"/>
      <c r="E451" s="148">
        <f>SUMIF('Nhap-Xuat'!$D$12:$D$20000,DMKH!A451,'Nhap-Xuat'!$P$12:$P$20000)</f>
        <v>0</v>
      </c>
    </row>
    <row r="452" ht="15.75" customHeight="1">
      <c r="A452" s="396"/>
      <c r="B452" s="393"/>
      <c r="C452" s="393"/>
      <c r="D452" s="394"/>
      <c r="E452" s="148">
        <f>SUMIF('Nhap-Xuat'!$D$12:$D$20000,DMKH!A452,'Nhap-Xuat'!$P$12:$P$20000)</f>
        <v>0</v>
      </c>
    </row>
    <row r="453" ht="15.75" customHeight="1">
      <c r="A453" s="396"/>
      <c r="B453" s="393"/>
      <c r="C453" s="393"/>
      <c r="D453" s="394"/>
      <c r="E453" s="148">
        <f>SUMIF('Nhap-Xuat'!$D$12:$D$20000,DMKH!A453,'Nhap-Xuat'!$P$12:$P$20000)</f>
        <v>0</v>
      </c>
    </row>
    <row r="454" ht="15.75" customHeight="1">
      <c r="A454" s="396"/>
      <c r="B454" s="393"/>
      <c r="C454" s="393"/>
      <c r="D454" s="394"/>
      <c r="E454" s="148">
        <f>SUMIF('Nhap-Xuat'!$D$12:$D$20000,DMKH!A454,'Nhap-Xuat'!$P$12:$P$20000)</f>
        <v>0</v>
      </c>
    </row>
    <row r="455" ht="15.75" customHeight="1">
      <c r="A455" s="396"/>
      <c r="B455" s="393"/>
      <c r="C455" s="393"/>
      <c r="D455" s="394"/>
      <c r="E455" s="148">
        <f>SUMIF('Nhap-Xuat'!$D$12:$D$20000,DMKH!A455,'Nhap-Xuat'!$P$12:$P$20000)</f>
        <v>0</v>
      </c>
    </row>
    <row r="456" ht="15.75" customHeight="1">
      <c r="A456" s="396"/>
      <c r="B456" s="393"/>
      <c r="C456" s="393"/>
      <c r="D456" s="394"/>
      <c r="E456" s="148">
        <f>SUMIF('Nhap-Xuat'!$D$12:$D$20000,DMKH!A456,'Nhap-Xuat'!$P$12:$P$20000)</f>
        <v>0</v>
      </c>
    </row>
    <row r="457" ht="15.75" customHeight="1">
      <c r="A457" s="396"/>
      <c r="B457" s="393"/>
      <c r="C457" s="393"/>
      <c r="D457" s="394"/>
      <c r="E457" s="148">
        <f>SUMIF('Nhap-Xuat'!$D$12:$D$20000,DMKH!A457,'Nhap-Xuat'!$P$12:$P$20000)</f>
        <v>0</v>
      </c>
    </row>
    <row r="458" ht="15.75" customHeight="1">
      <c r="A458" s="396"/>
      <c r="B458" s="393"/>
      <c r="C458" s="393"/>
      <c r="D458" s="394"/>
      <c r="E458" s="148">
        <f>SUMIF('Nhap-Xuat'!$D$12:$D$20000,DMKH!A458,'Nhap-Xuat'!$P$12:$P$20000)</f>
        <v>0</v>
      </c>
    </row>
    <row r="459" ht="15.75" customHeight="1">
      <c r="A459" s="396"/>
      <c r="B459" s="393"/>
      <c r="C459" s="393"/>
      <c r="D459" s="394"/>
      <c r="E459" s="148">
        <f>SUMIF('Nhap-Xuat'!$D$12:$D$20000,DMKH!A459,'Nhap-Xuat'!$P$12:$P$20000)</f>
        <v>0</v>
      </c>
    </row>
    <row r="460" ht="15.75" customHeight="1">
      <c r="A460" s="396"/>
      <c r="B460" s="393"/>
      <c r="C460" s="393"/>
      <c r="D460" s="394"/>
      <c r="E460" s="148">
        <f>SUMIF('Nhap-Xuat'!$D$12:$D$20000,DMKH!A460,'Nhap-Xuat'!$P$12:$P$20000)</f>
        <v>0</v>
      </c>
    </row>
    <row r="461" ht="15.75" customHeight="1">
      <c r="A461" s="396"/>
      <c r="B461" s="393"/>
      <c r="C461" s="393"/>
      <c r="D461" s="394"/>
      <c r="E461" s="148">
        <f>SUMIF('Nhap-Xuat'!$D$12:$D$20000,DMKH!A461,'Nhap-Xuat'!$P$12:$P$20000)</f>
        <v>0</v>
      </c>
    </row>
    <row r="462" ht="15.75" customHeight="1">
      <c r="A462" s="396"/>
      <c r="B462" s="393"/>
      <c r="C462" s="393"/>
      <c r="D462" s="394"/>
      <c r="E462" s="148">
        <f>SUMIF('Nhap-Xuat'!$D$12:$D$20000,DMKH!A462,'Nhap-Xuat'!$P$12:$P$20000)</f>
        <v>0</v>
      </c>
    </row>
    <row r="463" ht="15.75" customHeight="1">
      <c r="A463" s="396"/>
      <c r="B463" s="393"/>
      <c r="C463" s="393"/>
      <c r="D463" s="394"/>
      <c r="E463" s="148">
        <f>SUMIF('Nhap-Xuat'!$D$12:$D$20000,DMKH!A463,'Nhap-Xuat'!$P$12:$P$20000)</f>
        <v>0</v>
      </c>
    </row>
    <row r="464" ht="15.75" customHeight="1">
      <c r="A464" s="396"/>
      <c r="B464" s="393"/>
      <c r="C464" s="393"/>
      <c r="D464" s="394"/>
      <c r="E464" s="148">
        <f>SUMIF('Nhap-Xuat'!$D$12:$D$20000,DMKH!A464,'Nhap-Xuat'!$P$12:$P$20000)</f>
        <v>0</v>
      </c>
    </row>
    <row r="465" ht="15.75" customHeight="1">
      <c r="A465" s="396"/>
      <c r="B465" s="393"/>
      <c r="C465" s="393"/>
      <c r="D465" s="394"/>
      <c r="E465" s="148">
        <f>SUMIF('Nhap-Xuat'!$D$12:$D$20000,DMKH!A465,'Nhap-Xuat'!$P$12:$P$20000)</f>
        <v>0</v>
      </c>
    </row>
    <row r="466" ht="15.75" customHeight="1">
      <c r="A466" s="396"/>
      <c r="B466" s="393"/>
      <c r="C466" s="393"/>
      <c r="D466" s="394"/>
      <c r="E466" s="148">
        <f>SUMIF('Nhap-Xuat'!$D$12:$D$20000,DMKH!A466,'Nhap-Xuat'!$P$12:$P$20000)</f>
        <v>0</v>
      </c>
    </row>
    <row r="467" ht="15.75" customHeight="1">
      <c r="A467" s="396"/>
      <c r="B467" s="393"/>
      <c r="C467" s="393"/>
      <c r="D467" s="394"/>
      <c r="E467" s="148">
        <f>SUMIF('Nhap-Xuat'!$D$12:$D$20000,DMKH!A467,'Nhap-Xuat'!$P$12:$P$20000)</f>
        <v>0</v>
      </c>
    </row>
    <row r="468" ht="15.75" customHeight="1">
      <c r="A468" s="396"/>
      <c r="B468" s="393"/>
      <c r="C468" s="393"/>
      <c r="D468" s="394"/>
      <c r="E468" s="148">
        <f>SUMIF('Nhap-Xuat'!$D$12:$D$20000,DMKH!A468,'Nhap-Xuat'!$P$12:$P$20000)</f>
        <v>0</v>
      </c>
    </row>
    <row r="469" ht="15.75" customHeight="1">
      <c r="A469" s="396"/>
      <c r="B469" s="393"/>
      <c r="C469" s="393"/>
      <c r="D469" s="394"/>
      <c r="E469" s="148">
        <f>SUMIF('Nhap-Xuat'!$D$12:$D$20000,DMKH!A469,'Nhap-Xuat'!$P$12:$P$20000)</f>
        <v>0</v>
      </c>
    </row>
    <row r="470" ht="15.75" customHeight="1">
      <c r="A470" s="396"/>
      <c r="B470" s="393"/>
      <c r="C470" s="393"/>
      <c r="D470" s="394"/>
      <c r="E470" s="148">
        <f>SUMIF('Nhap-Xuat'!$D$12:$D$20000,DMKH!A470,'Nhap-Xuat'!$P$12:$P$20000)</f>
        <v>0</v>
      </c>
    </row>
    <row r="471" ht="15.75" customHeight="1">
      <c r="A471" s="396"/>
      <c r="B471" s="393"/>
      <c r="C471" s="393"/>
      <c r="D471" s="394"/>
      <c r="E471" s="148">
        <f>SUMIF('Nhap-Xuat'!$D$12:$D$20000,DMKH!A471,'Nhap-Xuat'!$P$12:$P$20000)</f>
        <v>0</v>
      </c>
    </row>
    <row r="472" ht="15.75" customHeight="1">
      <c r="A472" s="396"/>
      <c r="B472" s="393"/>
      <c r="C472" s="393"/>
      <c r="D472" s="394"/>
      <c r="E472" s="148">
        <f>SUMIF('Nhap-Xuat'!$D$12:$D$20000,DMKH!A472,'Nhap-Xuat'!$P$12:$P$20000)</f>
        <v>0</v>
      </c>
    </row>
    <row r="473" ht="15.75" customHeight="1">
      <c r="A473" s="396"/>
      <c r="B473" s="393"/>
      <c r="C473" s="393"/>
      <c r="D473" s="394"/>
      <c r="E473" s="148">
        <f>SUMIF('Nhap-Xuat'!$D$12:$D$20000,DMKH!A473,'Nhap-Xuat'!$P$12:$P$20000)</f>
        <v>0</v>
      </c>
    </row>
    <row r="474" ht="15.75" customHeight="1">
      <c r="A474" s="396"/>
      <c r="B474" s="393"/>
      <c r="C474" s="393"/>
      <c r="D474" s="394"/>
      <c r="E474" s="148">
        <f>SUMIF('Nhap-Xuat'!$D$12:$D$20000,DMKH!A474,'Nhap-Xuat'!$P$12:$P$20000)</f>
        <v>0</v>
      </c>
    </row>
    <row r="475" ht="15.75" customHeight="1">
      <c r="A475" s="396"/>
      <c r="B475" s="393"/>
      <c r="C475" s="393"/>
      <c r="D475" s="394"/>
      <c r="E475" s="148">
        <f>SUMIF('Nhap-Xuat'!$D$12:$D$20000,DMKH!A475,'Nhap-Xuat'!$P$12:$P$20000)</f>
        <v>0</v>
      </c>
    </row>
    <row r="476" ht="15.75" customHeight="1">
      <c r="A476" s="396"/>
      <c r="B476" s="393"/>
      <c r="C476" s="393"/>
      <c r="D476" s="394"/>
      <c r="E476" s="148">
        <f>SUMIF('Nhap-Xuat'!$D$12:$D$20000,DMKH!A476,'Nhap-Xuat'!$P$12:$P$20000)</f>
        <v>0</v>
      </c>
    </row>
    <row r="477" ht="15.75" customHeight="1">
      <c r="A477" s="396"/>
      <c r="B477" s="393"/>
      <c r="C477" s="393"/>
      <c r="D477" s="394"/>
      <c r="E477" s="148">
        <f>SUMIF('Nhap-Xuat'!$D$12:$D$20000,DMKH!A477,'Nhap-Xuat'!$P$12:$P$20000)</f>
        <v>0</v>
      </c>
    </row>
    <row r="478" ht="15.75" customHeight="1">
      <c r="A478" s="396"/>
      <c r="B478" s="393"/>
      <c r="C478" s="393"/>
      <c r="D478" s="394"/>
      <c r="E478" s="148">
        <f>SUMIF('Nhap-Xuat'!$D$12:$D$20000,DMKH!A478,'Nhap-Xuat'!$P$12:$P$20000)</f>
        <v>0</v>
      </c>
    </row>
    <row r="479" ht="15.75" customHeight="1">
      <c r="A479" s="396"/>
      <c r="B479" s="393"/>
      <c r="C479" s="393"/>
      <c r="D479" s="394"/>
      <c r="E479" s="148">
        <f>SUMIF('Nhap-Xuat'!$D$12:$D$20000,DMKH!A479,'Nhap-Xuat'!$P$12:$P$20000)</f>
        <v>0</v>
      </c>
    </row>
    <row r="480" ht="15.75" customHeight="1">
      <c r="A480" s="396"/>
      <c r="B480" s="393"/>
      <c r="C480" s="393"/>
      <c r="D480" s="394"/>
      <c r="E480" s="148">
        <f>SUMIF('Nhap-Xuat'!$D$12:$D$20000,DMKH!A480,'Nhap-Xuat'!$P$12:$P$20000)</f>
        <v>0</v>
      </c>
    </row>
    <row r="481" ht="15.75" customHeight="1">
      <c r="A481" s="396"/>
      <c r="B481" s="393"/>
      <c r="C481" s="393"/>
      <c r="D481" s="394"/>
      <c r="E481" s="148">
        <f>SUMIF('Nhap-Xuat'!$D$12:$D$20000,DMKH!A481,'Nhap-Xuat'!$P$12:$P$20000)</f>
        <v>0</v>
      </c>
    </row>
    <row r="482" ht="15.75" customHeight="1">
      <c r="A482" s="396"/>
      <c r="B482" s="393"/>
      <c r="C482" s="393"/>
      <c r="D482" s="394"/>
      <c r="E482" s="148">
        <f>SUMIF('Nhap-Xuat'!$D$12:$D$20000,DMKH!A482,'Nhap-Xuat'!$P$12:$P$20000)</f>
        <v>0</v>
      </c>
    </row>
    <row r="483" ht="15.75" customHeight="1">
      <c r="A483" s="396"/>
      <c r="B483" s="393"/>
      <c r="C483" s="393"/>
      <c r="D483" s="394"/>
      <c r="E483" s="148">
        <f>SUMIF('Nhap-Xuat'!$D$12:$D$20000,DMKH!A483,'Nhap-Xuat'!$P$12:$P$20000)</f>
        <v>0</v>
      </c>
    </row>
    <row r="484" ht="15.75" customHeight="1">
      <c r="A484" s="396"/>
      <c r="B484" s="393"/>
      <c r="C484" s="393"/>
      <c r="D484" s="394"/>
      <c r="E484" s="148">
        <f>SUMIF('Nhap-Xuat'!$D$12:$D$20000,DMKH!A484,'Nhap-Xuat'!$P$12:$P$20000)</f>
        <v>0</v>
      </c>
    </row>
    <row r="485" ht="15.75" customHeight="1">
      <c r="A485" s="396"/>
      <c r="B485" s="393"/>
      <c r="C485" s="393"/>
      <c r="D485" s="394"/>
      <c r="E485" s="148">
        <f>SUMIF('Nhap-Xuat'!$D$12:$D$20000,DMKH!A485,'Nhap-Xuat'!$P$12:$P$20000)</f>
        <v>0</v>
      </c>
    </row>
    <row r="486" ht="15.75" customHeight="1">
      <c r="A486" s="396"/>
      <c r="B486" s="393"/>
      <c r="C486" s="393"/>
      <c r="D486" s="394"/>
      <c r="E486" s="148">
        <f>SUMIF('Nhap-Xuat'!$D$12:$D$20000,DMKH!A486,'Nhap-Xuat'!$P$12:$P$20000)</f>
        <v>0</v>
      </c>
    </row>
    <row r="487" ht="15.75" customHeight="1">
      <c r="A487" s="396"/>
      <c r="B487" s="393"/>
      <c r="C487" s="393"/>
      <c r="D487" s="394"/>
      <c r="E487" s="148">
        <f>SUMIF('Nhap-Xuat'!$D$12:$D$20000,DMKH!A487,'Nhap-Xuat'!$P$12:$P$20000)</f>
        <v>0</v>
      </c>
    </row>
    <row r="488" ht="15.75" customHeight="1">
      <c r="A488" s="396"/>
      <c r="B488" s="393"/>
      <c r="C488" s="393"/>
      <c r="D488" s="394"/>
      <c r="E488" s="148">
        <f>SUMIF('Nhap-Xuat'!$D$12:$D$20000,DMKH!A488,'Nhap-Xuat'!$P$12:$P$20000)</f>
        <v>0</v>
      </c>
    </row>
    <row r="489" ht="15.75" customHeight="1">
      <c r="A489" s="396"/>
      <c r="B489" s="393"/>
      <c r="C489" s="393"/>
      <c r="D489" s="394"/>
      <c r="E489" s="148">
        <f>SUMIF('Nhap-Xuat'!$D$12:$D$20000,DMKH!A489,'Nhap-Xuat'!$P$12:$P$20000)</f>
        <v>0</v>
      </c>
    </row>
    <row r="490" ht="15.75" customHeight="1">
      <c r="A490" s="396"/>
      <c r="B490" s="393"/>
      <c r="C490" s="393"/>
      <c r="D490" s="394"/>
      <c r="E490" s="148">
        <f>SUMIF('Nhap-Xuat'!$D$12:$D$20000,DMKH!A490,'Nhap-Xuat'!$P$12:$P$20000)</f>
        <v>0</v>
      </c>
    </row>
    <row r="491" ht="15.75" customHeight="1">
      <c r="A491" s="396"/>
      <c r="B491" s="393"/>
      <c r="C491" s="393"/>
      <c r="D491" s="394"/>
      <c r="E491" s="148">
        <f>SUMIF('Nhap-Xuat'!$D$12:$D$20000,DMKH!A491,'Nhap-Xuat'!$P$12:$P$20000)</f>
        <v>0</v>
      </c>
    </row>
    <row r="492" ht="15.75" customHeight="1">
      <c r="A492" s="396"/>
      <c r="B492" s="393"/>
      <c r="C492" s="393"/>
      <c r="D492" s="394"/>
      <c r="E492" s="148">
        <f>SUMIF('Nhap-Xuat'!$D$12:$D$20000,DMKH!A492,'Nhap-Xuat'!$P$12:$P$20000)</f>
        <v>0</v>
      </c>
    </row>
    <row r="493" ht="15.75" customHeight="1">
      <c r="A493" s="396"/>
      <c r="B493" s="393"/>
      <c r="C493" s="393"/>
      <c r="D493" s="394"/>
      <c r="E493" s="148">
        <f>SUMIF('Nhap-Xuat'!$D$12:$D$20000,DMKH!A493,'Nhap-Xuat'!$P$12:$P$20000)</f>
        <v>0</v>
      </c>
    </row>
    <row r="494" ht="15.75" customHeight="1">
      <c r="A494" s="396"/>
      <c r="B494" s="393"/>
      <c r="C494" s="393"/>
      <c r="D494" s="394"/>
      <c r="E494" s="148">
        <f>SUMIF('Nhap-Xuat'!$D$12:$D$20000,DMKH!A494,'Nhap-Xuat'!$P$12:$P$20000)</f>
        <v>0</v>
      </c>
    </row>
    <row r="495" ht="15.75" customHeight="1">
      <c r="A495" s="396"/>
      <c r="B495" s="393"/>
      <c r="C495" s="393"/>
      <c r="D495" s="394"/>
      <c r="E495" s="148">
        <f>SUMIF('Nhap-Xuat'!$D$12:$D$20000,DMKH!A495,'Nhap-Xuat'!$P$12:$P$20000)</f>
        <v>0</v>
      </c>
    </row>
    <row r="496" ht="15.75" customHeight="1">
      <c r="A496" s="396"/>
      <c r="B496" s="393"/>
      <c r="C496" s="393"/>
      <c r="D496" s="394"/>
      <c r="E496" s="148">
        <f>SUMIF('Nhap-Xuat'!$D$12:$D$20000,DMKH!A496,'Nhap-Xuat'!$P$12:$P$20000)</f>
        <v>0</v>
      </c>
    </row>
    <row r="497" ht="15.75" customHeight="1">
      <c r="A497" s="396"/>
      <c r="B497" s="393"/>
      <c r="C497" s="393"/>
      <c r="D497" s="394"/>
      <c r="E497" s="148">
        <f>SUMIF('Nhap-Xuat'!$D$12:$D$20000,DMKH!A497,'Nhap-Xuat'!$P$12:$P$20000)</f>
        <v>0</v>
      </c>
    </row>
    <row r="498" ht="15.75" customHeight="1">
      <c r="A498" s="396"/>
      <c r="B498" s="393"/>
      <c r="C498" s="393"/>
      <c r="D498" s="394"/>
      <c r="E498" s="148">
        <f>SUMIF('Nhap-Xuat'!$D$12:$D$20000,DMKH!A498,'Nhap-Xuat'!$P$12:$P$20000)</f>
        <v>0</v>
      </c>
    </row>
    <row r="499" ht="15.75" customHeight="1">
      <c r="A499" s="396"/>
      <c r="B499" s="393"/>
      <c r="C499" s="393"/>
      <c r="D499" s="394"/>
      <c r="E499" s="148">
        <f>SUMIF('Nhap-Xuat'!$D$12:$D$20000,DMKH!A499,'Nhap-Xuat'!$P$12:$P$20000)</f>
        <v>0</v>
      </c>
    </row>
    <row r="500" ht="15.75" customHeight="1">
      <c r="A500" s="396"/>
      <c r="B500" s="393"/>
      <c r="C500" s="393"/>
      <c r="D500" s="394"/>
      <c r="E500" s="148">
        <f>SUMIF('Nhap-Xuat'!$D$12:$D$20000,DMKH!A500,'Nhap-Xuat'!$P$12:$P$20000)</f>
        <v>0</v>
      </c>
    </row>
    <row r="501" ht="15.75" customHeight="1">
      <c r="A501" s="396"/>
      <c r="B501" s="393"/>
      <c r="C501" s="393"/>
      <c r="D501" s="394"/>
      <c r="E501" s="148">
        <f>SUMIF('Nhap-Xuat'!$D$12:$D$20000,DMKH!A501,'Nhap-Xuat'!$P$12:$P$20000)</f>
        <v>0</v>
      </c>
    </row>
    <row r="502" ht="15.75" customHeight="1">
      <c r="A502" s="396"/>
      <c r="B502" s="393"/>
      <c r="C502" s="393"/>
      <c r="D502" s="394"/>
      <c r="E502" s="148">
        <f>SUMIF('Nhap-Xuat'!$D$12:$D$20000,DMKH!A502,'Nhap-Xuat'!$P$12:$P$20000)</f>
        <v>0</v>
      </c>
    </row>
    <row r="503" ht="15.75" customHeight="1">
      <c r="A503" s="396"/>
      <c r="B503" s="393"/>
      <c r="C503" s="393"/>
      <c r="D503" s="394"/>
      <c r="E503" s="148">
        <f>SUMIF('Nhap-Xuat'!$D$12:$D$20000,DMKH!A503,'Nhap-Xuat'!$P$12:$P$20000)</f>
        <v>0</v>
      </c>
    </row>
    <row r="504" ht="15.75" customHeight="1">
      <c r="A504" s="396"/>
      <c r="B504" s="393"/>
      <c r="C504" s="393"/>
      <c r="D504" s="394"/>
      <c r="E504" s="148">
        <f>SUMIF('Nhap-Xuat'!$D$12:$D$20000,DMKH!A504,'Nhap-Xuat'!$P$12:$P$20000)</f>
        <v>0</v>
      </c>
    </row>
    <row r="505" ht="15.75" customHeight="1">
      <c r="A505" s="396"/>
      <c r="B505" s="393"/>
      <c r="C505" s="393"/>
      <c r="D505" s="394"/>
      <c r="E505" s="148">
        <f>SUMIF('Nhap-Xuat'!$D$12:$D$20000,DMKH!A505,'Nhap-Xuat'!$P$12:$P$20000)</f>
        <v>0</v>
      </c>
    </row>
    <row r="506" ht="15.75" customHeight="1">
      <c r="A506" s="396"/>
      <c r="B506" s="393"/>
      <c r="C506" s="393"/>
      <c r="D506" s="394"/>
      <c r="E506" s="148">
        <f>SUMIF('Nhap-Xuat'!$D$12:$D$20000,DMKH!A506,'Nhap-Xuat'!$P$12:$P$20000)</f>
        <v>0</v>
      </c>
    </row>
    <row r="507" ht="15.75" customHeight="1">
      <c r="A507" s="396"/>
      <c r="B507" s="393"/>
      <c r="C507" s="393"/>
      <c r="D507" s="394"/>
      <c r="E507" s="148">
        <f>SUMIF('Nhap-Xuat'!$D$12:$D$20000,DMKH!A507,'Nhap-Xuat'!$P$12:$P$20000)</f>
        <v>0</v>
      </c>
    </row>
    <row r="508" ht="15.75" customHeight="1">
      <c r="A508" s="396"/>
      <c r="B508" s="393"/>
      <c r="C508" s="393"/>
      <c r="D508" s="394"/>
      <c r="E508" s="148">
        <f>SUMIF('Nhap-Xuat'!$D$12:$D$20000,DMKH!A508,'Nhap-Xuat'!$P$12:$P$20000)</f>
        <v>0</v>
      </c>
    </row>
    <row r="509" ht="15.75" customHeight="1">
      <c r="A509" s="396"/>
      <c r="B509" s="393"/>
      <c r="C509" s="393"/>
      <c r="D509" s="394"/>
      <c r="E509" s="148">
        <f>SUMIF('Nhap-Xuat'!$D$12:$D$20000,DMKH!A509,'Nhap-Xuat'!$P$12:$P$20000)</f>
        <v>0</v>
      </c>
    </row>
    <row r="510" ht="15.75" customHeight="1">
      <c r="A510" s="396"/>
      <c r="B510" s="393"/>
      <c r="C510" s="393"/>
      <c r="D510" s="394"/>
      <c r="E510" s="148">
        <f>SUMIF('Nhap-Xuat'!$D$12:$D$20000,DMKH!A510,'Nhap-Xuat'!$P$12:$P$20000)</f>
        <v>0</v>
      </c>
    </row>
    <row r="511" ht="15.75" customHeight="1">
      <c r="A511" s="396"/>
      <c r="B511" s="393"/>
      <c r="C511" s="393"/>
      <c r="D511" s="394"/>
      <c r="E511" s="148">
        <f>SUMIF('Nhap-Xuat'!$D$12:$D$20000,DMKH!A511,'Nhap-Xuat'!$P$12:$P$20000)</f>
        <v>0</v>
      </c>
    </row>
    <row r="512" ht="15.75" customHeight="1">
      <c r="A512" s="396"/>
      <c r="B512" s="393"/>
      <c r="C512" s="393"/>
      <c r="D512" s="394"/>
      <c r="E512" s="148">
        <f>SUMIF('Nhap-Xuat'!$D$12:$D$20000,DMKH!A512,'Nhap-Xuat'!$P$12:$P$20000)</f>
        <v>0</v>
      </c>
    </row>
    <row r="513" ht="15.75" customHeight="1">
      <c r="A513" s="396"/>
      <c r="B513" s="393"/>
      <c r="C513" s="393"/>
      <c r="D513" s="394"/>
      <c r="E513" s="148">
        <f>SUMIF('Nhap-Xuat'!$D$12:$D$20000,DMKH!A513,'Nhap-Xuat'!$P$12:$P$20000)</f>
        <v>0</v>
      </c>
    </row>
    <row r="514" ht="15.75" customHeight="1">
      <c r="A514" s="396"/>
      <c r="B514" s="393"/>
      <c r="C514" s="393"/>
      <c r="D514" s="394"/>
      <c r="E514" s="148">
        <f>SUMIF('Nhap-Xuat'!$D$12:$D$20000,DMKH!A514,'Nhap-Xuat'!$P$12:$P$20000)</f>
        <v>0</v>
      </c>
    </row>
    <row r="515" ht="15.75" customHeight="1">
      <c r="A515" s="396"/>
      <c r="B515" s="393"/>
      <c r="C515" s="393"/>
      <c r="D515" s="394"/>
      <c r="E515" s="148">
        <f>SUMIF('Nhap-Xuat'!$D$12:$D$20000,DMKH!A515,'Nhap-Xuat'!$P$12:$P$20000)</f>
        <v>0</v>
      </c>
    </row>
    <row r="516" ht="15.75" customHeight="1">
      <c r="A516" s="396"/>
      <c r="B516" s="393"/>
      <c r="C516" s="393"/>
      <c r="D516" s="394"/>
      <c r="E516" s="148">
        <f>SUMIF('Nhap-Xuat'!$D$12:$D$20000,DMKH!A516,'Nhap-Xuat'!$P$12:$P$20000)</f>
        <v>0</v>
      </c>
    </row>
    <row r="517" ht="15.75" customHeight="1">
      <c r="A517" s="396"/>
      <c r="B517" s="393"/>
      <c r="C517" s="393"/>
      <c r="D517" s="394"/>
      <c r="E517" s="148">
        <f>SUMIF('Nhap-Xuat'!$D$12:$D$20000,DMKH!A517,'Nhap-Xuat'!$P$12:$P$20000)</f>
        <v>0</v>
      </c>
    </row>
    <row r="518" ht="15.75" customHeight="1">
      <c r="A518" s="396"/>
      <c r="B518" s="393"/>
      <c r="C518" s="393"/>
      <c r="D518" s="394"/>
      <c r="E518" s="148">
        <f>SUMIF('Nhap-Xuat'!$D$12:$D$20000,DMKH!A518,'Nhap-Xuat'!$P$12:$P$20000)</f>
        <v>0</v>
      </c>
    </row>
    <row r="519" ht="15.75" customHeight="1">
      <c r="A519" s="396"/>
      <c r="B519" s="393"/>
      <c r="C519" s="393"/>
      <c r="D519" s="394"/>
      <c r="E519" s="148">
        <f>SUMIF('Nhap-Xuat'!$D$12:$D$20000,DMKH!A519,'Nhap-Xuat'!$P$12:$P$20000)</f>
        <v>0</v>
      </c>
    </row>
    <row r="520" ht="15.75" customHeight="1">
      <c r="A520" s="396"/>
      <c r="B520" s="393"/>
      <c r="C520" s="393"/>
      <c r="D520" s="394"/>
      <c r="E520" s="148">
        <f>SUMIF('Nhap-Xuat'!$D$12:$D$20000,DMKH!A520,'Nhap-Xuat'!$P$12:$P$20000)</f>
        <v>0</v>
      </c>
    </row>
    <row r="521" ht="15.75" customHeight="1">
      <c r="A521" s="396"/>
      <c r="B521" s="393"/>
      <c r="C521" s="393"/>
      <c r="D521" s="394"/>
      <c r="E521" s="148">
        <f>SUMIF('Nhap-Xuat'!$D$12:$D$20000,DMKH!A521,'Nhap-Xuat'!$P$12:$P$20000)</f>
        <v>0</v>
      </c>
    </row>
    <row r="522" ht="15.75" customHeight="1">
      <c r="A522" s="396"/>
      <c r="B522" s="393"/>
      <c r="C522" s="393"/>
      <c r="D522" s="394"/>
      <c r="E522" s="148">
        <f>SUMIF('Nhap-Xuat'!$D$12:$D$20000,DMKH!A522,'Nhap-Xuat'!$P$12:$P$20000)</f>
        <v>0</v>
      </c>
    </row>
    <row r="523" ht="15.75" customHeight="1">
      <c r="A523" s="396"/>
      <c r="B523" s="393"/>
      <c r="C523" s="393"/>
      <c r="D523" s="394"/>
      <c r="E523" s="148">
        <f>SUMIF('Nhap-Xuat'!$D$12:$D$20000,DMKH!A523,'Nhap-Xuat'!$P$12:$P$20000)</f>
        <v>0</v>
      </c>
    </row>
    <row r="524" ht="15.75" customHeight="1">
      <c r="A524" s="396"/>
      <c r="B524" s="393"/>
      <c r="C524" s="393"/>
      <c r="D524" s="394"/>
      <c r="E524" s="148">
        <f>SUMIF('Nhap-Xuat'!$D$12:$D$20000,DMKH!A524,'Nhap-Xuat'!$P$12:$P$20000)</f>
        <v>0</v>
      </c>
    </row>
    <row r="525" ht="15.75" customHeight="1">
      <c r="A525" s="396"/>
      <c r="B525" s="393"/>
      <c r="C525" s="393"/>
      <c r="D525" s="394"/>
      <c r="E525" s="148">
        <f>SUMIF('Nhap-Xuat'!$D$12:$D$20000,DMKH!A525,'Nhap-Xuat'!$P$12:$P$20000)</f>
        <v>0</v>
      </c>
    </row>
    <row r="526" ht="15.75" customHeight="1">
      <c r="A526" s="396"/>
      <c r="B526" s="393"/>
      <c r="C526" s="393"/>
      <c r="D526" s="394"/>
      <c r="E526" s="148">
        <f>SUMIF('Nhap-Xuat'!$D$12:$D$20000,DMKH!A526,'Nhap-Xuat'!$P$12:$P$20000)</f>
        <v>0</v>
      </c>
    </row>
    <row r="527" ht="15.75" customHeight="1">
      <c r="A527" s="396"/>
      <c r="B527" s="393"/>
      <c r="C527" s="393"/>
      <c r="D527" s="394"/>
      <c r="E527" s="148">
        <f>SUMIF('Nhap-Xuat'!$D$12:$D$20000,DMKH!A527,'Nhap-Xuat'!$P$12:$P$20000)</f>
        <v>0</v>
      </c>
    </row>
    <row r="528" ht="15.75" customHeight="1">
      <c r="A528" s="396"/>
      <c r="B528" s="393"/>
      <c r="C528" s="393"/>
      <c r="D528" s="394"/>
      <c r="E528" s="148">
        <f>SUMIF('Nhap-Xuat'!$D$12:$D$20000,DMKH!A528,'Nhap-Xuat'!$P$12:$P$20000)</f>
        <v>0</v>
      </c>
    </row>
    <row r="529" ht="15.75" customHeight="1">
      <c r="A529" s="396"/>
      <c r="B529" s="393"/>
      <c r="C529" s="393"/>
      <c r="D529" s="394"/>
      <c r="E529" s="148">
        <f>SUMIF('Nhap-Xuat'!$D$12:$D$20000,DMKH!A529,'Nhap-Xuat'!$P$12:$P$20000)</f>
        <v>0</v>
      </c>
    </row>
    <row r="530" ht="15.75" customHeight="1">
      <c r="A530" s="396"/>
      <c r="B530" s="393"/>
      <c r="C530" s="393"/>
      <c r="D530" s="394"/>
      <c r="E530" s="148">
        <f>SUMIF('Nhap-Xuat'!$D$12:$D$20000,DMKH!A530,'Nhap-Xuat'!$P$12:$P$20000)</f>
        <v>0</v>
      </c>
    </row>
    <row r="531" ht="15.75" customHeight="1">
      <c r="A531" s="396"/>
      <c r="B531" s="393"/>
      <c r="C531" s="393"/>
      <c r="D531" s="394"/>
      <c r="E531" s="148">
        <f>SUMIF('Nhap-Xuat'!$D$12:$D$20000,DMKH!A531,'Nhap-Xuat'!$P$12:$P$20000)</f>
        <v>0</v>
      </c>
    </row>
    <row r="532" ht="15.75" customHeight="1">
      <c r="A532" s="396"/>
      <c r="B532" s="393"/>
      <c r="C532" s="393"/>
      <c r="D532" s="394"/>
      <c r="E532" s="148">
        <f>SUMIF('Nhap-Xuat'!$D$12:$D$20000,DMKH!A532,'Nhap-Xuat'!$P$12:$P$20000)</f>
        <v>0</v>
      </c>
    </row>
    <row r="533" ht="15.75" customHeight="1">
      <c r="A533" s="396"/>
      <c r="B533" s="393"/>
      <c r="C533" s="393"/>
      <c r="D533" s="394"/>
      <c r="E533" s="148">
        <f>SUMIF('Nhap-Xuat'!$D$12:$D$20000,DMKH!A533,'Nhap-Xuat'!$P$12:$P$20000)</f>
        <v>0</v>
      </c>
    </row>
    <row r="534" ht="15.75" customHeight="1">
      <c r="A534" s="396"/>
      <c r="B534" s="393"/>
      <c r="C534" s="393"/>
      <c r="D534" s="394"/>
      <c r="E534" s="148">
        <f>SUMIF('Nhap-Xuat'!$D$12:$D$20000,DMKH!A534,'Nhap-Xuat'!$P$12:$P$20000)</f>
        <v>0</v>
      </c>
    </row>
    <row r="535" ht="15.75" customHeight="1">
      <c r="A535" s="396"/>
      <c r="B535" s="393"/>
      <c r="C535" s="393"/>
      <c r="D535" s="394"/>
      <c r="E535" s="148">
        <f>SUMIF('Nhap-Xuat'!$D$12:$D$20000,DMKH!A535,'Nhap-Xuat'!$P$12:$P$20000)</f>
        <v>0</v>
      </c>
    </row>
    <row r="536" ht="15.75" customHeight="1">
      <c r="A536" s="396"/>
      <c r="B536" s="393"/>
      <c r="C536" s="393"/>
      <c r="D536" s="394"/>
      <c r="E536" s="148">
        <f>SUMIF('Nhap-Xuat'!$D$12:$D$20000,DMKH!A536,'Nhap-Xuat'!$P$12:$P$20000)</f>
        <v>0</v>
      </c>
    </row>
    <row r="537" ht="15.75" customHeight="1">
      <c r="A537" s="396"/>
      <c r="B537" s="393"/>
      <c r="C537" s="393"/>
      <c r="D537" s="394"/>
      <c r="E537" s="148">
        <f>SUMIF('Nhap-Xuat'!$D$12:$D$20000,DMKH!A537,'Nhap-Xuat'!$P$12:$P$20000)</f>
        <v>0</v>
      </c>
    </row>
    <row r="538" ht="15.75" customHeight="1">
      <c r="A538" s="396"/>
      <c r="B538" s="393"/>
      <c r="C538" s="393"/>
      <c r="D538" s="394"/>
      <c r="E538" s="148">
        <f>SUMIF('Nhap-Xuat'!$D$12:$D$20000,DMKH!A538,'Nhap-Xuat'!$P$12:$P$20000)</f>
        <v>0</v>
      </c>
    </row>
    <row r="539" ht="15.75" customHeight="1">
      <c r="A539" s="396"/>
      <c r="B539" s="393"/>
      <c r="C539" s="393"/>
      <c r="D539" s="394"/>
      <c r="E539" s="148">
        <f>SUMIF('Nhap-Xuat'!$D$12:$D$20000,DMKH!A539,'Nhap-Xuat'!$P$12:$P$20000)</f>
        <v>0</v>
      </c>
    </row>
    <row r="540" ht="15.75" customHeight="1">
      <c r="A540" s="396"/>
      <c r="B540" s="393"/>
      <c r="C540" s="393"/>
      <c r="D540" s="394"/>
      <c r="E540" s="148">
        <f>SUMIF('Nhap-Xuat'!$D$12:$D$20000,DMKH!A540,'Nhap-Xuat'!$P$12:$P$20000)</f>
        <v>0</v>
      </c>
    </row>
    <row r="541" ht="15.75" customHeight="1">
      <c r="A541" s="396"/>
      <c r="B541" s="393"/>
      <c r="C541" s="393"/>
      <c r="D541" s="394"/>
      <c r="E541" s="148">
        <f>SUMIF('Nhap-Xuat'!$D$12:$D$20000,DMKH!A541,'Nhap-Xuat'!$P$12:$P$20000)</f>
        <v>0</v>
      </c>
    </row>
    <row r="542" ht="15.75" customHeight="1">
      <c r="A542" s="396"/>
      <c r="B542" s="393"/>
      <c r="C542" s="393"/>
      <c r="D542" s="394"/>
      <c r="E542" s="148">
        <f>SUMIF('Nhap-Xuat'!$D$12:$D$20000,DMKH!A542,'Nhap-Xuat'!$P$12:$P$20000)</f>
        <v>0</v>
      </c>
    </row>
    <row r="543" ht="15.75" customHeight="1">
      <c r="A543" s="396"/>
      <c r="B543" s="393"/>
      <c r="C543" s="393"/>
      <c r="D543" s="394"/>
      <c r="E543" s="148">
        <f>SUMIF('Nhap-Xuat'!$D$12:$D$20000,DMKH!A543,'Nhap-Xuat'!$P$12:$P$20000)</f>
        <v>0</v>
      </c>
    </row>
    <row r="544" ht="15.75" customHeight="1">
      <c r="A544" s="396"/>
      <c r="B544" s="393"/>
      <c r="C544" s="393"/>
      <c r="D544" s="394"/>
      <c r="E544" s="148">
        <f>SUMIF('Nhap-Xuat'!$D$12:$D$20000,DMKH!A544,'Nhap-Xuat'!$P$12:$P$20000)</f>
        <v>0</v>
      </c>
    </row>
    <row r="545" ht="15.75" customHeight="1">
      <c r="A545" s="396"/>
      <c r="B545" s="393"/>
      <c r="C545" s="393"/>
      <c r="D545" s="394"/>
      <c r="E545" s="148">
        <f>SUMIF('Nhap-Xuat'!$D$12:$D$20000,DMKH!A545,'Nhap-Xuat'!$P$12:$P$20000)</f>
        <v>0</v>
      </c>
    </row>
    <row r="546" ht="15.75" customHeight="1">
      <c r="A546" s="396"/>
      <c r="B546" s="393"/>
      <c r="C546" s="393"/>
      <c r="D546" s="394"/>
      <c r="E546" s="148">
        <f>SUMIF('Nhap-Xuat'!$D$12:$D$20000,DMKH!A546,'Nhap-Xuat'!$P$12:$P$20000)</f>
        <v>0</v>
      </c>
    </row>
    <row r="547" ht="15.75" customHeight="1">
      <c r="A547" s="396"/>
      <c r="B547" s="393"/>
      <c r="C547" s="393"/>
      <c r="D547" s="394"/>
      <c r="E547" s="148">
        <f>SUMIF('Nhap-Xuat'!$D$12:$D$20000,DMKH!A547,'Nhap-Xuat'!$P$12:$P$20000)</f>
        <v>0</v>
      </c>
    </row>
    <row r="548" ht="15.75" customHeight="1">
      <c r="A548" s="396"/>
      <c r="B548" s="393"/>
      <c r="C548" s="393"/>
      <c r="D548" s="394"/>
      <c r="E548" s="148">
        <f>SUMIF('Nhap-Xuat'!$D$12:$D$20000,DMKH!A548,'Nhap-Xuat'!$P$12:$P$20000)</f>
        <v>0</v>
      </c>
    </row>
    <row r="549" ht="15.75" customHeight="1">
      <c r="A549" s="396"/>
      <c r="B549" s="393"/>
      <c r="C549" s="393"/>
      <c r="D549" s="394"/>
      <c r="E549" s="148">
        <f>SUMIF('Nhap-Xuat'!$D$12:$D$20000,DMKH!A549,'Nhap-Xuat'!$P$12:$P$20000)</f>
        <v>0</v>
      </c>
    </row>
    <row r="550" ht="15.75" customHeight="1">
      <c r="A550" s="396"/>
      <c r="B550" s="393"/>
      <c r="C550" s="393"/>
      <c r="D550" s="394"/>
      <c r="E550" s="148">
        <f>SUMIF('Nhap-Xuat'!$D$12:$D$20000,DMKH!A550,'Nhap-Xuat'!$P$12:$P$20000)</f>
        <v>0</v>
      </c>
    </row>
    <row r="551" ht="15.75" customHeight="1">
      <c r="A551" s="396"/>
      <c r="B551" s="393"/>
      <c r="C551" s="393"/>
      <c r="D551" s="394"/>
      <c r="E551" s="148">
        <f>SUMIF('Nhap-Xuat'!$D$12:$D$20000,DMKH!A551,'Nhap-Xuat'!$P$12:$P$20000)</f>
        <v>0</v>
      </c>
    </row>
    <row r="552" ht="15.75" customHeight="1">
      <c r="A552" s="396"/>
      <c r="B552" s="393"/>
      <c r="C552" s="393"/>
      <c r="D552" s="394"/>
      <c r="E552" s="148">
        <f>SUMIF('Nhap-Xuat'!$D$12:$D$20000,DMKH!A552,'Nhap-Xuat'!$P$12:$P$20000)</f>
        <v>0</v>
      </c>
    </row>
    <row r="553" ht="15.75" customHeight="1">
      <c r="A553" s="396"/>
      <c r="B553" s="393"/>
      <c r="C553" s="393"/>
      <c r="D553" s="394"/>
      <c r="E553" s="148">
        <f>SUMIF('Nhap-Xuat'!$D$12:$D$20000,DMKH!A553,'Nhap-Xuat'!$P$12:$P$20000)</f>
        <v>0</v>
      </c>
    </row>
    <row r="554" ht="15.75" customHeight="1">
      <c r="A554" s="396"/>
      <c r="B554" s="393"/>
      <c r="C554" s="393"/>
      <c r="D554" s="394"/>
      <c r="E554" s="148">
        <f>SUMIF('Nhap-Xuat'!$D$12:$D$20000,DMKH!A554,'Nhap-Xuat'!$P$12:$P$20000)</f>
        <v>0</v>
      </c>
    </row>
    <row r="555" ht="15.75" customHeight="1">
      <c r="A555" s="396"/>
      <c r="B555" s="393"/>
      <c r="C555" s="393"/>
      <c r="D555" s="394"/>
      <c r="E555" s="148">
        <f>SUMIF('Nhap-Xuat'!$D$12:$D$20000,DMKH!A555,'Nhap-Xuat'!$P$12:$P$20000)</f>
        <v>0</v>
      </c>
    </row>
    <row r="556" ht="15.75" customHeight="1">
      <c r="A556" s="396"/>
      <c r="B556" s="393"/>
      <c r="C556" s="393"/>
      <c r="D556" s="394"/>
      <c r="E556" s="148">
        <f>SUMIF('Nhap-Xuat'!$D$12:$D$20000,DMKH!A556,'Nhap-Xuat'!$P$12:$P$20000)</f>
        <v>0</v>
      </c>
    </row>
    <row r="557" ht="15.75" customHeight="1">
      <c r="A557" s="396"/>
      <c r="B557" s="393"/>
      <c r="C557" s="393"/>
      <c r="D557" s="394"/>
      <c r="E557" s="148">
        <f>SUMIF('Nhap-Xuat'!$D$12:$D$20000,DMKH!A557,'Nhap-Xuat'!$P$12:$P$20000)</f>
        <v>0</v>
      </c>
    </row>
    <row r="558" ht="15.75" customHeight="1">
      <c r="A558" s="396"/>
      <c r="B558" s="393"/>
      <c r="C558" s="393"/>
      <c r="D558" s="394"/>
      <c r="E558" s="148">
        <f>SUMIF('Nhap-Xuat'!$D$12:$D$20000,DMKH!A558,'Nhap-Xuat'!$P$12:$P$20000)</f>
        <v>0</v>
      </c>
    </row>
    <row r="559" ht="15.75" customHeight="1">
      <c r="A559" s="396"/>
      <c r="B559" s="393"/>
      <c r="C559" s="393"/>
      <c r="D559" s="394"/>
      <c r="E559" s="148">
        <f>SUMIF('Nhap-Xuat'!$D$12:$D$20000,DMKH!A559,'Nhap-Xuat'!$P$12:$P$20000)</f>
        <v>0</v>
      </c>
    </row>
    <row r="560" ht="15.75" customHeight="1">
      <c r="A560" s="396"/>
      <c r="B560" s="393"/>
      <c r="C560" s="393"/>
      <c r="D560" s="394"/>
      <c r="E560" s="148">
        <f>SUMIF('Nhap-Xuat'!$D$12:$D$20000,DMKH!A560,'Nhap-Xuat'!$P$12:$P$20000)</f>
        <v>0</v>
      </c>
    </row>
    <row r="561" ht="15.75" customHeight="1">
      <c r="A561" s="396"/>
      <c r="B561" s="393"/>
      <c r="C561" s="393"/>
      <c r="D561" s="394"/>
      <c r="E561" s="148">
        <f>SUMIF('Nhap-Xuat'!$D$12:$D$20000,DMKH!A561,'Nhap-Xuat'!$P$12:$P$20000)</f>
        <v>0</v>
      </c>
    </row>
    <row r="562" ht="15.75" customHeight="1">
      <c r="A562" s="396"/>
      <c r="B562" s="393"/>
      <c r="C562" s="393"/>
      <c r="D562" s="394"/>
      <c r="E562" s="148">
        <f>SUMIF('Nhap-Xuat'!$D$12:$D$20000,DMKH!A562,'Nhap-Xuat'!$P$12:$P$20000)</f>
        <v>0</v>
      </c>
    </row>
    <row r="563" ht="15.75" customHeight="1">
      <c r="A563" s="396"/>
      <c r="B563" s="393"/>
      <c r="C563" s="393"/>
      <c r="D563" s="394"/>
      <c r="E563" s="148">
        <f>SUMIF('Nhap-Xuat'!$D$12:$D$20000,DMKH!A563,'Nhap-Xuat'!$P$12:$P$20000)</f>
        <v>0</v>
      </c>
    </row>
    <row r="564" ht="15.75" customHeight="1">
      <c r="A564" s="396"/>
      <c r="B564" s="393"/>
      <c r="C564" s="393"/>
      <c r="D564" s="394"/>
      <c r="E564" s="148">
        <f>SUMIF('Nhap-Xuat'!$D$12:$D$20000,DMKH!A564,'Nhap-Xuat'!$P$12:$P$20000)</f>
        <v>0</v>
      </c>
    </row>
    <row r="565" ht="15.75" customHeight="1">
      <c r="A565" s="396"/>
      <c r="B565" s="393"/>
      <c r="C565" s="393"/>
      <c r="D565" s="394"/>
      <c r="E565" s="148">
        <f>SUMIF('Nhap-Xuat'!$D$12:$D$20000,DMKH!A565,'Nhap-Xuat'!$P$12:$P$20000)</f>
        <v>0</v>
      </c>
    </row>
    <row r="566" ht="15.75" customHeight="1">
      <c r="A566" s="396"/>
      <c r="B566" s="393"/>
      <c r="C566" s="393"/>
      <c r="D566" s="394"/>
      <c r="E566" s="148">
        <f>SUMIF('Nhap-Xuat'!$D$12:$D$20000,DMKH!A566,'Nhap-Xuat'!$P$12:$P$20000)</f>
        <v>0</v>
      </c>
    </row>
    <row r="567" ht="15.75" customHeight="1">
      <c r="A567" s="396"/>
      <c r="B567" s="393"/>
      <c r="C567" s="393"/>
      <c r="D567" s="394"/>
      <c r="E567" s="148">
        <f>SUMIF('Nhap-Xuat'!$D$12:$D$20000,DMKH!A567,'Nhap-Xuat'!$P$12:$P$20000)</f>
        <v>0</v>
      </c>
    </row>
    <row r="568" ht="15.75" customHeight="1">
      <c r="A568" s="396"/>
      <c r="B568" s="393"/>
      <c r="C568" s="393"/>
      <c r="D568" s="394"/>
      <c r="E568" s="148">
        <f>SUMIF('Nhap-Xuat'!$D$12:$D$20000,DMKH!A568,'Nhap-Xuat'!$P$12:$P$20000)</f>
        <v>0</v>
      </c>
    </row>
    <row r="569" ht="15.75" customHeight="1">
      <c r="A569" s="396"/>
      <c r="B569" s="393"/>
      <c r="C569" s="393"/>
      <c r="D569" s="394"/>
      <c r="E569" s="148">
        <f>SUMIF('Nhap-Xuat'!$D$12:$D$20000,DMKH!A569,'Nhap-Xuat'!$P$12:$P$20000)</f>
        <v>0</v>
      </c>
    </row>
    <row r="570" ht="15.75" customHeight="1">
      <c r="A570" s="396"/>
      <c r="B570" s="393"/>
      <c r="C570" s="393"/>
      <c r="D570" s="394"/>
      <c r="E570" s="148">
        <f>SUMIF('Nhap-Xuat'!$D$12:$D$20000,DMKH!A570,'Nhap-Xuat'!$P$12:$P$20000)</f>
        <v>0</v>
      </c>
    </row>
    <row r="571" ht="15.75" customHeight="1">
      <c r="A571" s="396"/>
      <c r="B571" s="393"/>
      <c r="C571" s="393"/>
      <c r="D571" s="394"/>
      <c r="E571" s="148">
        <f>SUMIF('Nhap-Xuat'!$D$12:$D$20000,DMKH!A571,'Nhap-Xuat'!$P$12:$P$20000)</f>
        <v>0</v>
      </c>
    </row>
    <row r="572" ht="15.75" customHeight="1">
      <c r="A572" s="396"/>
      <c r="B572" s="393"/>
      <c r="C572" s="393"/>
      <c r="D572" s="394"/>
      <c r="E572" s="148">
        <f>SUMIF('Nhap-Xuat'!$D$12:$D$20000,DMKH!A572,'Nhap-Xuat'!$P$12:$P$20000)</f>
        <v>0</v>
      </c>
    </row>
    <row r="573" ht="15.75" customHeight="1">
      <c r="A573" s="396"/>
      <c r="B573" s="393"/>
      <c r="C573" s="393"/>
      <c r="D573" s="394"/>
      <c r="E573" s="148">
        <f>SUMIF('Nhap-Xuat'!$D$12:$D$20000,DMKH!A573,'Nhap-Xuat'!$P$12:$P$20000)</f>
        <v>0</v>
      </c>
    </row>
    <row r="574" ht="15.75" customHeight="1">
      <c r="A574" s="396"/>
      <c r="B574" s="393"/>
      <c r="C574" s="393"/>
      <c r="D574" s="394"/>
      <c r="E574" s="148">
        <f>SUMIF('Nhap-Xuat'!$D$12:$D$20000,DMKH!A574,'Nhap-Xuat'!$P$12:$P$20000)</f>
        <v>0</v>
      </c>
    </row>
    <row r="575" ht="15.75" customHeight="1">
      <c r="A575" s="396"/>
      <c r="B575" s="393"/>
      <c r="C575" s="393"/>
      <c r="D575" s="394"/>
      <c r="E575" s="148">
        <f>SUMIF('Nhap-Xuat'!$D$12:$D$20000,DMKH!A575,'Nhap-Xuat'!$P$12:$P$20000)</f>
        <v>0</v>
      </c>
    </row>
    <row r="576" ht="15.75" customHeight="1">
      <c r="A576" s="396"/>
      <c r="B576" s="393"/>
      <c r="C576" s="393"/>
      <c r="D576" s="394"/>
      <c r="E576" s="148">
        <f>SUMIF('Nhap-Xuat'!$D$12:$D$20000,DMKH!A576,'Nhap-Xuat'!$P$12:$P$20000)</f>
        <v>0</v>
      </c>
    </row>
    <row r="577" ht="15.75" customHeight="1">
      <c r="A577" s="396"/>
      <c r="B577" s="393"/>
      <c r="C577" s="393"/>
      <c r="D577" s="394"/>
      <c r="E577" s="148">
        <f>SUMIF('Nhap-Xuat'!$D$12:$D$20000,DMKH!A577,'Nhap-Xuat'!$P$12:$P$20000)</f>
        <v>0</v>
      </c>
    </row>
    <row r="578" ht="15.75" customHeight="1">
      <c r="A578" s="396"/>
      <c r="B578" s="393"/>
      <c r="C578" s="393"/>
      <c r="D578" s="394"/>
      <c r="E578" s="148">
        <f>SUMIF('Nhap-Xuat'!$D$12:$D$20000,DMKH!A578,'Nhap-Xuat'!$P$12:$P$20000)</f>
        <v>0</v>
      </c>
    </row>
    <row r="579" ht="15.75" customHeight="1">
      <c r="A579" s="396"/>
      <c r="B579" s="393"/>
      <c r="C579" s="393"/>
      <c r="D579" s="394"/>
      <c r="E579" s="148">
        <f>SUMIF('Nhap-Xuat'!$D$12:$D$20000,DMKH!A579,'Nhap-Xuat'!$P$12:$P$20000)</f>
        <v>0</v>
      </c>
    </row>
    <row r="580" ht="15.75" customHeight="1">
      <c r="A580" s="396"/>
      <c r="B580" s="393"/>
      <c r="C580" s="393"/>
      <c r="D580" s="394"/>
      <c r="E580" s="148">
        <f>SUMIF('Nhap-Xuat'!$D$12:$D$20000,DMKH!A580,'Nhap-Xuat'!$P$12:$P$20000)</f>
        <v>0</v>
      </c>
    </row>
    <row r="581" ht="15.75" customHeight="1">
      <c r="A581" s="396"/>
      <c r="B581" s="393"/>
      <c r="C581" s="393"/>
      <c r="D581" s="394"/>
      <c r="E581" s="148">
        <f>SUMIF('Nhap-Xuat'!$D$12:$D$20000,DMKH!A581,'Nhap-Xuat'!$P$12:$P$20000)</f>
        <v>0</v>
      </c>
    </row>
    <row r="582" ht="15.75" customHeight="1">
      <c r="A582" s="396"/>
      <c r="B582" s="393"/>
      <c r="C582" s="393"/>
      <c r="D582" s="394"/>
      <c r="E582" s="148">
        <f>SUMIF('Nhap-Xuat'!$D$12:$D$20000,DMKH!A582,'Nhap-Xuat'!$P$12:$P$20000)</f>
        <v>0</v>
      </c>
    </row>
    <row r="583" ht="15.75" customHeight="1">
      <c r="A583" s="396"/>
      <c r="B583" s="393"/>
      <c r="C583" s="393"/>
      <c r="D583" s="394"/>
      <c r="E583" s="148">
        <f>SUMIF('Nhap-Xuat'!$D$12:$D$20000,DMKH!A583,'Nhap-Xuat'!$P$12:$P$20000)</f>
        <v>0</v>
      </c>
    </row>
    <row r="584" ht="15.75" customHeight="1">
      <c r="A584" s="396"/>
      <c r="B584" s="393"/>
      <c r="C584" s="393"/>
      <c r="D584" s="394"/>
      <c r="E584" s="148">
        <f>SUMIF('Nhap-Xuat'!$D$12:$D$20000,DMKH!A584,'Nhap-Xuat'!$P$12:$P$20000)</f>
        <v>0</v>
      </c>
    </row>
    <row r="585" ht="15.75" customHeight="1">
      <c r="A585" s="396"/>
      <c r="B585" s="393"/>
      <c r="C585" s="393"/>
      <c r="D585" s="394"/>
      <c r="E585" s="148">
        <f>SUMIF('Nhap-Xuat'!$D$12:$D$20000,DMKH!A585,'Nhap-Xuat'!$P$12:$P$20000)</f>
        <v>0</v>
      </c>
    </row>
    <row r="586" ht="15.75" customHeight="1">
      <c r="A586" s="396"/>
      <c r="B586" s="393"/>
      <c r="C586" s="393"/>
      <c r="D586" s="394"/>
      <c r="E586" s="148">
        <f>SUMIF('Nhap-Xuat'!$D$12:$D$20000,DMKH!A586,'Nhap-Xuat'!$P$12:$P$20000)</f>
        <v>0</v>
      </c>
    </row>
    <row r="587" ht="15.75" customHeight="1">
      <c r="A587" s="396"/>
      <c r="B587" s="393"/>
      <c r="C587" s="393"/>
      <c r="D587" s="394"/>
      <c r="E587" s="148">
        <f>SUMIF('Nhap-Xuat'!$D$12:$D$20000,DMKH!A587,'Nhap-Xuat'!$P$12:$P$20000)</f>
        <v>0</v>
      </c>
    </row>
    <row r="588" ht="15.75" customHeight="1">
      <c r="A588" s="396"/>
      <c r="B588" s="393"/>
      <c r="C588" s="393"/>
      <c r="D588" s="394"/>
      <c r="E588" s="148">
        <f>SUMIF('Nhap-Xuat'!$D$12:$D$20000,DMKH!A588,'Nhap-Xuat'!$P$12:$P$20000)</f>
        <v>0</v>
      </c>
    </row>
    <row r="589" ht="15.75" customHeight="1">
      <c r="A589" s="396"/>
      <c r="B589" s="393"/>
      <c r="C589" s="393"/>
      <c r="D589" s="394"/>
      <c r="E589" s="148">
        <f>SUMIF('Nhap-Xuat'!$D$12:$D$20000,DMKH!A589,'Nhap-Xuat'!$P$12:$P$20000)</f>
        <v>0</v>
      </c>
    </row>
    <row r="590" ht="15.75" customHeight="1">
      <c r="A590" s="396"/>
      <c r="B590" s="393"/>
      <c r="C590" s="393"/>
      <c r="D590" s="394"/>
      <c r="E590" s="148">
        <f>SUMIF('Nhap-Xuat'!$D$12:$D$20000,DMKH!A590,'Nhap-Xuat'!$P$12:$P$20000)</f>
        <v>0</v>
      </c>
    </row>
    <row r="591" ht="15.75" customHeight="1">
      <c r="A591" s="396"/>
      <c r="B591" s="393"/>
      <c r="C591" s="393"/>
      <c r="D591" s="394"/>
      <c r="E591" s="148">
        <f>SUMIF('Nhap-Xuat'!$D$12:$D$20000,DMKH!A591,'Nhap-Xuat'!$P$12:$P$20000)</f>
        <v>0</v>
      </c>
    </row>
    <row r="592" ht="15.75" customHeight="1">
      <c r="A592" s="396"/>
      <c r="B592" s="393"/>
      <c r="C592" s="393"/>
      <c r="D592" s="394"/>
      <c r="E592" s="148">
        <f>SUMIF('Nhap-Xuat'!$D$12:$D$20000,DMKH!A592,'Nhap-Xuat'!$P$12:$P$20000)</f>
        <v>0</v>
      </c>
    </row>
    <row r="593" ht="15.75" customHeight="1">
      <c r="A593" s="396"/>
      <c r="B593" s="393"/>
      <c r="C593" s="393"/>
      <c r="D593" s="394"/>
      <c r="E593" s="148">
        <f>SUMIF('Nhap-Xuat'!$D$12:$D$20000,DMKH!A593,'Nhap-Xuat'!$P$12:$P$20000)</f>
        <v>0</v>
      </c>
    </row>
    <row r="594" ht="15.75" customHeight="1">
      <c r="A594" s="396"/>
      <c r="B594" s="393"/>
      <c r="C594" s="393"/>
      <c r="D594" s="394"/>
      <c r="E594" s="148">
        <f>SUMIF('Nhap-Xuat'!$D$12:$D$20000,DMKH!A594,'Nhap-Xuat'!$P$12:$P$20000)</f>
        <v>0</v>
      </c>
    </row>
    <row r="595" ht="15.75" customHeight="1">
      <c r="A595" s="396"/>
      <c r="B595" s="393"/>
      <c r="C595" s="393"/>
      <c r="D595" s="394"/>
      <c r="E595" s="148">
        <f>SUMIF('Nhap-Xuat'!$D$12:$D$20000,DMKH!A595,'Nhap-Xuat'!$P$12:$P$20000)</f>
        <v>0</v>
      </c>
    </row>
    <row r="596" ht="15.75" customHeight="1">
      <c r="A596" s="396"/>
      <c r="B596" s="393"/>
      <c r="C596" s="393"/>
      <c r="D596" s="394"/>
      <c r="E596" s="148">
        <f>SUMIF('Nhap-Xuat'!$D$12:$D$20000,DMKH!A596,'Nhap-Xuat'!$P$12:$P$20000)</f>
        <v>0</v>
      </c>
    </row>
    <row r="597" ht="15.75" customHeight="1">
      <c r="A597" s="396"/>
      <c r="B597" s="393"/>
      <c r="C597" s="393"/>
      <c r="D597" s="394"/>
      <c r="E597" s="148">
        <f>SUMIF('Nhap-Xuat'!$D$12:$D$20000,DMKH!A597,'Nhap-Xuat'!$P$12:$P$20000)</f>
        <v>0</v>
      </c>
    </row>
    <row r="598" ht="15.75" customHeight="1">
      <c r="A598" s="396"/>
      <c r="B598" s="393"/>
      <c r="C598" s="393"/>
      <c r="D598" s="394"/>
      <c r="E598" s="148">
        <f>SUMIF('Nhap-Xuat'!$D$12:$D$20000,DMKH!A598,'Nhap-Xuat'!$P$12:$P$20000)</f>
        <v>0</v>
      </c>
    </row>
    <row r="599" ht="15.75" customHeight="1">
      <c r="A599" s="396"/>
      <c r="B599" s="393"/>
      <c r="C599" s="393"/>
      <c r="D599" s="394"/>
      <c r="E599" s="148">
        <f>SUMIF('Nhap-Xuat'!$D$12:$D$20000,DMKH!A599,'Nhap-Xuat'!$P$12:$P$20000)</f>
        <v>0</v>
      </c>
    </row>
    <row r="600" ht="15.75" customHeight="1">
      <c r="A600" s="396"/>
      <c r="B600" s="393"/>
      <c r="C600" s="393"/>
      <c r="D600" s="394"/>
      <c r="E600" s="148">
        <f>SUMIF('Nhap-Xuat'!$D$12:$D$20000,DMKH!A600,'Nhap-Xuat'!$P$12:$P$20000)</f>
        <v>0</v>
      </c>
    </row>
    <row r="601" ht="15.75" customHeight="1">
      <c r="A601" s="396"/>
      <c r="B601" s="393"/>
      <c r="C601" s="393"/>
      <c r="D601" s="394"/>
      <c r="E601" s="148">
        <f>SUMIF('Nhap-Xuat'!$D$12:$D$20000,DMKH!A601,'Nhap-Xuat'!$P$12:$P$20000)</f>
        <v>0</v>
      </c>
    </row>
    <row r="602" ht="15.75" customHeight="1">
      <c r="A602" s="396"/>
      <c r="B602" s="393"/>
      <c r="C602" s="393"/>
      <c r="D602" s="394"/>
      <c r="E602" s="148">
        <f>SUMIF('Nhap-Xuat'!$D$12:$D$20000,DMKH!A602,'Nhap-Xuat'!$P$12:$P$20000)</f>
        <v>0</v>
      </c>
    </row>
    <row r="603" ht="15.75" customHeight="1">
      <c r="A603" s="396"/>
      <c r="B603" s="393"/>
      <c r="C603" s="393"/>
      <c r="D603" s="394"/>
      <c r="E603" s="148">
        <f>SUMIF('Nhap-Xuat'!$D$12:$D$20000,DMKH!A603,'Nhap-Xuat'!$P$12:$P$20000)</f>
        <v>0</v>
      </c>
    </row>
    <row r="604" ht="15.75" customHeight="1">
      <c r="A604" s="396"/>
      <c r="B604" s="393"/>
      <c r="C604" s="393"/>
      <c r="D604" s="394"/>
      <c r="E604" s="148">
        <f>SUMIF('Nhap-Xuat'!$D$12:$D$20000,DMKH!A604,'Nhap-Xuat'!$P$12:$P$20000)</f>
        <v>0</v>
      </c>
    </row>
    <row r="605" ht="15.75" customHeight="1">
      <c r="A605" s="396"/>
      <c r="B605" s="393"/>
      <c r="C605" s="393"/>
      <c r="D605" s="394"/>
      <c r="E605" s="148">
        <f>SUMIF('Nhap-Xuat'!$D$12:$D$20000,DMKH!A605,'Nhap-Xuat'!$P$12:$P$20000)</f>
        <v>0</v>
      </c>
    </row>
    <row r="606" ht="15.75" customHeight="1">
      <c r="A606" s="396"/>
      <c r="B606" s="393"/>
      <c r="C606" s="393"/>
      <c r="D606" s="394"/>
      <c r="E606" s="148">
        <f>SUMIF('Nhap-Xuat'!$D$12:$D$20000,DMKH!A606,'Nhap-Xuat'!$P$12:$P$20000)</f>
        <v>0</v>
      </c>
    </row>
    <row r="607" ht="15.75" customHeight="1">
      <c r="A607" s="396"/>
      <c r="B607" s="393"/>
      <c r="C607" s="393"/>
      <c r="D607" s="394"/>
      <c r="E607" s="148">
        <f>SUMIF('Nhap-Xuat'!$D$12:$D$20000,DMKH!A607,'Nhap-Xuat'!$P$12:$P$20000)</f>
        <v>0</v>
      </c>
    </row>
    <row r="608" ht="15.75" customHeight="1">
      <c r="A608" s="396"/>
      <c r="B608" s="393"/>
      <c r="C608" s="393"/>
      <c r="D608" s="394"/>
      <c r="E608" s="148">
        <f>SUMIF('Nhap-Xuat'!$D$12:$D$20000,DMKH!A608,'Nhap-Xuat'!$P$12:$P$20000)</f>
        <v>0</v>
      </c>
    </row>
    <row r="609" ht="15.75" customHeight="1">
      <c r="A609" s="396"/>
      <c r="B609" s="393"/>
      <c r="C609" s="393"/>
      <c r="D609" s="394"/>
      <c r="E609" s="148">
        <f>SUMIF('Nhap-Xuat'!$D$12:$D$20000,DMKH!A609,'Nhap-Xuat'!$P$12:$P$20000)</f>
        <v>0</v>
      </c>
    </row>
    <row r="610" ht="15.75" customHeight="1">
      <c r="A610" s="396"/>
      <c r="B610" s="393"/>
      <c r="C610" s="393"/>
      <c r="D610" s="394"/>
      <c r="E610" s="148">
        <f>SUMIF('Nhap-Xuat'!$D$12:$D$20000,DMKH!A610,'Nhap-Xuat'!$P$12:$P$20000)</f>
        <v>0</v>
      </c>
    </row>
    <row r="611" ht="15.75" customHeight="1">
      <c r="A611" s="396"/>
      <c r="B611" s="393"/>
      <c r="C611" s="393"/>
      <c r="D611" s="394"/>
      <c r="E611" s="148">
        <f>SUMIF('Nhap-Xuat'!$D$12:$D$20000,DMKH!A611,'Nhap-Xuat'!$P$12:$P$20000)</f>
        <v>0</v>
      </c>
    </row>
    <row r="612" ht="15.75" customHeight="1">
      <c r="A612" s="396"/>
      <c r="B612" s="393"/>
      <c r="C612" s="393"/>
      <c r="D612" s="394"/>
      <c r="E612" s="148">
        <f>SUMIF('Nhap-Xuat'!$D$12:$D$20000,DMKH!A612,'Nhap-Xuat'!$P$12:$P$20000)</f>
        <v>0</v>
      </c>
    </row>
    <row r="613" ht="15.75" customHeight="1">
      <c r="A613" s="396"/>
      <c r="B613" s="393"/>
      <c r="C613" s="393"/>
      <c r="D613" s="394"/>
      <c r="E613" s="148">
        <f>SUMIF('Nhap-Xuat'!$D$12:$D$20000,DMKH!A613,'Nhap-Xuat'!$P$12:$P$20000)</f>
        <v>0</v>
      </c>
    </row>
    <row r="614" ht="15.75" customHeight="1">
      <c r="A614" s="396"/>
      <c r="B614" s="393"/>
      <c r="C614" s="393"/>
      <c r="D614" s="394"/>
      <c r="E614" s="148">
        <f>SUMIF('Nhap-Xuat'!$D$12:$D$20000,DMKH!A614,'Nhap-Xuat'!$P$12:$P$20000)</f>
        <v>0</v>
      </c>
    </row>
    <row r="615" ht="15.75" customHeight="1">
      <c r="A615" s="396"/>
      <c r="B615" s="393"/>
      <c r="C615" s="393"/>
      <c r="D615" s="394"/>
      <c r="E615" s="148">
        <f>SUMIF('Nhap-Xuat'!$D$12:$D$20000,DMKH!A615,'Nhap-Xuat'!$P$12:$P$20000)</f>
        <v>0</v>
      </c>
    </row>
    <row r="616" ht="15.75" customHeight="1">
      <c r="A616" s="396"/>
      <c r="B616" s="393"/>
      <c r="C616" s="393"/>
      <c r="D616" s="394"/>
      <c r="E616" s="148">
        <f>SUMIF('Nhap-Xuat'!$D$12:$D$20000,DMKH!A616,'Nhap-Xuat'!$P$12:$P$20000)</f>
        <v>0</v>
      </c>
    </row>
    <row r="617" ht="15.75" customHeight="1">
      <c r="A617" s="396"/>
      <c r="B617" s="393"/>
      <c r="C617" s="393"/>
      <c r="D617" s="394"/>
      <c r="E617" s="148">
        <f>SUMIF('Nhap-Xuat'!$D$12:$D$20000,DMKH!A617,'Nhap-Xuat'!$P$12:$P$20000)</f>
        <v>0</v>
      </c>
    </row>
    <row r="618" ht="15.75" customHeight="1">
      <c r="A618" s="396"/>
      <c r="B618" s="393"/>
      <c r="C618" s="393"/>
      <c r="D618" s="394"/>
      <c r="E618" s="148">
        <f>SUMIF('Nhap-Xuat'!$D$12:$D$20000,DMKH!A618,'Nhap-Xuat'!$P$12:$P$20000)</f>
        <v>0</v>
      </c>
    </row>
    <row r="619" ht="15.75" customHeight="1">
      <c r="A619" s="396"/>
      <c r="B619" s="393"/>
      <c r="C619" s="393"/>
      <c r="D619" s="394"/>
      <c r="E619" s="148">
        <f>SUMIF('Nhap-Xuat'!$D$12:$D$20000,DMKH!A619,'Nhap-Xuat'!$P$12:$P$20000)</f>
        <v>0</v>
      </c>
    </row>
    <row r="620" ht="15.75" customHeight="1">
      <c r="A620" s="396"/>
      <c r="B620" s="393"/>
      <c r="C620" s="393"/>
      <c r="D620" s="394"/>
      <c r="E620" s="148">
        <f>SUMIF('Nhap-Xuat'!$D$12:$D$20000,DMKH!A620,'Nhap-Xuat'!$P$12:$P$20000)</f>
        <v>0</v>
      </c>
    </row>
    <row r="621" ht="15.75" customHeight="1">
      <c r="A621" s="396"/>
      <c r="B621" s="393"/>
      <c r="C621" s="393"/>
      <c r="D621" s="394"/>
      <c r="E621" s="148">
        <f>SUMIF('Nhap-Xuat'!$D$12:$D$20000,DMKH!A621,'Nhap-Xuat'!$P$12:$P$20000)</f>
        <v>0</v>
      </c>
    </row>
    <row r="622" ht="15.75" customHeight="1">
      <c r="A622" s="396"/>
      <c r="B622" s="393"/>
      <c r="C622" s="393"/>
      <c r="D622" s="394"/>
      <c r="E622" s="148">
        <f>SUMIF('Nhap-Xuat'!$D$12:$D$20000,DMKH!A622,'Nhap-Xuat'!$P$12:$P$20000)</f>
        <v>0</v>
      </c>
    </row>
    <row r="623" ht="15.75" customHeight="1">
      <c r="A623" s="396"/>
      <c r="B623" s="393"/>
      <c r="C623" s="393"/>
      <c r="D623" s="394"/>
      <c r="E623" s="148">
        <f>SUMIF('Nhap-Xuat'!$D$12:$D$20000,DMKH!A623,'Nhap-Xuat'!$P$12:$P$20000)</f>
        <v>0</v>
      </c>
    </row>
    <row r="624" ht="15.75" customHeight="1">
      <c r="A624" s="396"/>
      <c r="B624" s="393"/>
      <c r="C624" s="393"/>
      <c r="D624" s="394"/>
      <c r="E624" s="148">
        <f>SUMIF('Nhap-Xuat'!$D$12:$D$20000,DMKH!A624,'Nhap-Xuat'!$P$12:$P$20000)</f>
        <v>0</v>
      </c>
    </row>
    <row r="625" ht="15.75" customHeight="1">
      <c r="A625" s="396"/>
      <c r="B625" s="393"/>
      <c r="C625" s="393"/>
      <c r="D625" s="394"/>
      <c r="E625" s="148">
        <f>SUMIF('Nhap-Xuat'!$D$12:$D$20000,DMKH!A625,'Nhap-Xuat'!$P$12:$P$20000)</f>
        <v>0</v>
      </c>
    </row>
    <row r="626" ht="15.75" customHeight="1">
      <c r="A626" s="396"/>
      <c r="B626" s="393"/>
      <c r="C626" s="393"/>
      <c r="D626" s="394"/>
      <c r="E626" s="148">
        <f>SUMIF('Nhap-Xuat'!$D$12:$D$20000,DMKH!A626,'Nhap-Xuat'!$P$12:$P$20000)</f>
        <v>0</v>
      </c>
    </row>
    <row r="627" ht="15.75" customHeight="1">
      <c r="A627" s="396"/>
      <c r="B627" s="393"/>
      <c r="C627" s="393"/>
      <c r="D627" s="394"/>
      <c r="E627" s="148">
        <f>SUMIF('Nhap-Xuat'!$D$12:$D$20000,DMKH!A627,'Nhap-Xuat'!$P$12:$P$20000)</f>
        <v>0</v>
      </c>
    </row>
    <row r="628" ht="15.75" customHeight="1">
      <c r="A628" s="396"/>
      <c r="B628" s="393"/>
      <c r="C628" s="393"/>
      <c r="D628" s="394"/>
      <c r="E628" s="148">
        <f>SUMIF('Nhap-Xuat'!$D$12:$D$20000,DMKH!A628,'Nhap-Xuat'!$P$12:$P$20000)</f>
        <v>0</v>
      </c>
    </row>
    <row r="629" ht="15.75" customHeight="1">
      <c r="A629" s="396"/>
      <c r="B629" s="393"/>
      <c r="C629" s="393"/>
      <c r="D629" s="394"/>
      <c r="E629" s="148">
        <f>SUMIF('Nhap-Xuat'!$D$12:$D$20000,DMKH!A629,'Nhap-Xuat'!$P$12:$P$20000)</f>
        <v>0</v>
      </c>
    </row>
    <row r="630" ht="15.75" customHeight="1">
      <c r="A630" s="396"/>
      <c r="B630" s="393"/>
      <c r="C630" s="393"/>
      <c r="D630" s="394"/>
      <c r="E630" s="148">
        <f>SUMIF('Nhap-Xuat'!$D$12:$D$20000,DMKH!A630,'Nhap-Xuat'!$P$12:$P$20000)</f>
        <v>0</v>
      </c>
    </row>
    <row r="631" ht="15.75" customHeight="1">
      <c r="A631" s="396"/>
      <c r="B631" s="393"/>
      <c r="C631" s="393"/>
      <c r="D631" s="394"/>
      <c r="E631" s="148">
        <f>SUMIF('Nhap-Xuat'!$D$12:$D$20000,DMKH!A631,'Nhap-Xuat'!$P$12:$P$20000)</f>
        <v>0</v>
      </c>
    </row>
    <row r="632" ht="15.75" customHeight="1">
      <c r="A632" s="396"/>
      <c r="B632" s="393"/>
      <c r="C632" s="393"/>
      <c r="D632" s="394"/>
      <c r="E632" s="148">
        <f>SUMIF('Nhap-Xuat'!$D$12:$D$20000,DMKH!A632,'Nhap-Xuat'!$P$12:$P$20000)</f>
        <v>0</v>
      </c>
    </row>
    <row r="633" ht="15.75" customHeight="1">
      <c r="A633" s="396"/>
      <c r="B633" s="393"/>
      <c r="C633" s="393"/>
      <c r="D633" s="394"/>
      <c r="E633" s="148">
        <f>SUMIF('Nhap-Xuat'!$D$12:$D$20000,DMKH!A633,'Nhap-Xuat'!$P$12:$P$20000)</f>
        <v>0</v>
      </c>
    </row>
    <row r="634" ht="15.75" customHeight="1">
      <c r="A634" s="396"/>
      <c r="B634" s="393"/>
      <c r="C634" s="393"/>
      <c r="D634" s="394"/>
      <c r="E634" s="148">
        <f>SUMIF('Nhap-Xuat'!$D$12:$D$20000,DMKH!A634,'Nhap-Xuat'!$P$12:$P$20000)</f>
        <v>0</v>
      </c>
    </row>
    <row r="635" ht="15.75" customHeight="1">
      <c r="A635" s="396"/>
      <c r="B635" s="393"/>
      <c r="C635" s="393"/>
      <c r="D635" s="394"/>
      <c r="E635" s="148">
        <f>SUMIF('Nhap-Xuat'!$D$12:$D$20000,DMKH!A635,'Nhap-Xuat'!$P$12:$P$20000)</f>
        <v>0</v>
      </c>
    </row>
    <row r="636" ht="15.75" customHeight="1">
      <c r="A636" s="396"/>
      <c r="B636" s="393"/>
      <c r="C636" s="393"/>
      <c r="D636" s="394"/>
      <c r="E636" s="148">
        <f>SUMIF('Nhap-Xuat'!$D$12:$D$20000,DMKH!A636,'Nhap-Xuat'!$P$12:$P$20000)</f>
        <v>0</v>
      </c>
    </row>
    <row r="637" ht="15.75" customHeight="1">
      <c r="A637" s="396"/>
      <c r="B637" s="393"/>
      <c r="C637" s="393"/>
      <c r="D637" s="394"/>
      <c r="E637" s="148">
        <f>SUMIF('Nhap-Xuat'!$D$12:$D$20000,DMKH!A637,'Nhap-Xuat'!$P$12:$P$20000)</f>
        <v>0</v>
      </c>
    </row>
    <row r="638" ht="15.75" customHeight="1">
      <c r="A638" s="396"/>
      <c r="B638" s="393"/>
      <c r="C638" s="393"/>
      <c r="D638" s="394"/>
      <c r="E638" s="148">
        <f>SUMIF('Nhap-Xuat'!$D$12:$D$20000,DMKH!A638,'Nhap-Xuat'!$P$12:$P$20000)</f>
        <v>0</v>
      </c>
    </row>
    <row r="639" ht="15.75" customHeight="1">
      <c r="A639" s="396"/>
      <c r="B639" s="393"/>
      <c r="C639" s="393"/>
      <c r="D639" s="394"/>
      <c r="E639" s="148">
        <f>SUMIF('Nhap-Xuat'!$D$12:$D$20000,DMKH!A639,'Nhap-Xuat'!$P$12:$P$20000)</f>
        <v>0</v>
      </c>
    </row>
    <row r="640" ht="15.75" customHeight="1">
      <c r="A640" s="396"/>
      <c r="B640" s="393"/>
      <c r="C640" s="393"/>
      <c r="D640" s="394"/>
      <c r="E640" s="148">
        <f>SUMIF('Nhap-Xuat'!$D$12:$D$20000,DMKH!A640,'Nhap-Xuat'!$P$12:$P$20000)</f>
        <v>0</v>
      </c>
    </row>
    <row r="641" ht="15.75" customHeight="1">
      <c r="A641" s="396"/>
      <c r="B641" s="393"/>
      <c r="C641" s="393"/>
      <c r="D641" s="394"/>
      <c r="E641" s="148">
        <f>SUMIF('Nhap-Xuat'!$D$12:$D$20000,DMKH!A641,'Nhap-Xuat'!$P$12:$P$20000)</f>
        <v>0</v>
      </c>
    </row>
    <row r="642" ht="15.75" customHeight="1">
      <c r="A642" s="396"/>
      <c r="B642" s="393"/>
      <c r="C642" s="393"/>
      <c r="D642" s="394"/>
      <c r="E642" s="148">
        <f>SUMIF('Nhap-Xuat'!$D$12:$D$20000,DMKH!A642,'Nhap-Xuat'!$P$12:$P$20000)</f>
        <v>0</v>
      </c>
    </row>
    <row r="643" ht="15.75" customHeight="1">
      <c r="A643" s="396"/>
      <c r="B643" s="393"/>
      <c r="C643" s="393"/>
      <c r="D643" s="394"/>
      <c r="E643" s="148">
        <f>SUMIF('Nhap-Xuat'!$D$12:$D$20000,DMKH!A643,'Nhap-Xuat'!$P$12:$P$20000)</f>
        <v>0</v>
      </c>
    </row>
    <row r="644" ht="15.75" customHeight="1">
      <c r="A644" s="396"/>
      <c r="B644" s="393"/>
      <c r="C644" s="393"/>
      <c r="D644" s="394"/>
      <c r="E644" s="148">
        <f>SUMIF('Nhap-Xuat'!$D$12:$D$20000,DMKH!A644,'Nhap-Xuat'!$P$12:$P$20000)</f>
        <v>0</v>
      </c>
    </row>
    <row r="645" ht="15.75" customHeight="1">
      <c r="A645" s="396"/>
      <c r="B645" s="393"/>
      <c r="C645" s="393"/>
      <c r="D645" s="394"/>
      <c r="E645" s="148">
        <f>SUMIF('Nhap-Xuat'!$D$12:$D$20000,DMKH!A645,'Nhap-Xuat'!$P$12:$P$20000)</f>
        <v>0</v>
      </c>
    </row>
    <row r="646" ht="15.75" customHeight="1">
      <c r="A646" s="396"/>
      <c r="B646" s="393"/>
      <c r="C646" s="393"/>
      <c r="D646" s="394"/>
      <c r="E646" s="148">
        <f>SUMIF('Nhap-Xuat'!$D$12:$D$20000,DMKH!A646,'Nhap-Xuat'!$P$12:$P$20000)</f>
        <v>0</v>
      </c>
    </row>
    <row r="647" ht="15.75" customHeight="1">
      <c r="A647" s="396"/>
      <c r="B647" s="393"/>
      <c r="C647" s="393"/>
      <c r="D647" s="394"/>
      <c r="E647" s="148">
        <f>SUMIF('Nhap-Xuat'!$D$12:$D$20000,DMKH!A647,'Nhap-Xuat'!$P$12:$P$20000)</f>
        <v>0</v>
      </c>
    </row>
    <row r="648" ht="15.75" customHeight="1">
      <c r="A648" s="396"/>
      <c r="B648" s="393"/>
      <c r="C648" s="393"/>
      <c r="D648" s="394"/>
      <c r="E648" s="148">
        <f>SUMIF('Nhap-Xuat'!$D$12:$D$20000,DMKH!A648,'Nhap-Xuat'!$P$12:$P$20000)</f>
        <v>0</v>
      </c>
    </row>
    <row r="649" ht="15.75" customHeight="1">
      <c r="A649" s="396"/>
      <c r="B649" s="393"/>
      <c r="C649" s="393"/>
      <c r="D649" s="394"/>
      <c r="E649" s="148">
        <f>SUMIF('Nhap-Xuat'!$D$12:$D$20000,DMKH!A649,'Nhap-Xuat'!$P$12:$P$20000)</f>
        <v>0</v>
      </c>
    </row>
    <row r="650" ht="15.75" customHeight="1">
      <c r="A650" s="396"/>
      <c r="B650" s="393"/>
      <c r="C650" s="393"/>
      <c r="D650" s="394"/>
      <c r="E650" s="148">
        <f>SUMIF('Nhap-Xuat'!$D$12:$D$20000,DMKH!A650,'Nhap-Xuat'!$P$12:$P$20000)</f>
        <v>0</v>
      </c>
    </row>
    <row r="651" ht="15.75" customHeight="1">
      <c r="A651" s="396"/>
      <c r="B651" s="393"/>
      <c r="C651" s="393"/>
      <c r="D651" s="394"/>
      <c r="E651" s="148">
        <f>SUMIF('Nhap-Xuat'!$D$12:$D$20000,DMKH!A651,'Nhap-Xuat'!$P$12:$P$20000)</f>
        <v>0</v>
      </c>
    </row>
    <row r="652" ht="15.75" customHeight="1">
      <c r="A652" s="396"/>
      <c r="B652" s="393"/>
      <c r="C652" s="393"/>
      <c r="D652" s="394"/>
      <c r="E652" s="148">
        <f>SUMIF('Nhap-Xuat'!$D$12:$D$20000,DMKH!A652,'Nhap-Xuat'!$P$12:$P$20000)</f>
        <v>0</v>
      </c>
    </row>
    <row r="653" ht="15.75" customHeight="1">
      <c r="A653" s="396"/>
      <c r="B653" s="393"/>
      <c r="C653" s="393"/>
      <c r="D653" s="394"/>
      <c r="E653" s="148">
        <f>SUMIF('Nhap-Xuat'!$D$12:$D$20000,DMKH!A653,'Nhap-Xuat'!$P$12:$P$20000)</f>
        <v>0</v>
      </c>
    </row>
    <row r="654" ht="15.75" customHeight="1">
      <c r="A654" s="396"/>
      <c r="B654" s="393"/>
      <c r="C654" s="393"/>
      <c r="D654" s="394"/>
      <c r="E654" s="148">
        <f>SUMIF('Nhap-Xuat'!$D$12:$D$20000,DMKH!A654,'Nhap-Xuat'!$P$12:$P$20000)</f>
        <v>0</v>
      </c>
    </row>
    <row r="655" ht="15.75" customHeight="1">
      <c r="A655" s="396"/>
      <c r="B655" s="393"/>
      <c r="C655" s="393"/>
      <c r="D655" s="394"/>
      <c r="E655" s="148">
        <f>SUMIF('Nhap-Xuat'!$D$12:$D$20000,DMKH!A655,'Nhap-Xuat'!$P$12:$P$20000)</f>
        <v>0</v>
      </c>
    </row>
    <row r="656" ht="15.75" customHeight="1">
      <c r="A656" s="396"/>
      <c r="B656" s="393"/>
      <c r="C656" s="393"/>
      <c r="D656" s="394"/>
      <c r="E656" s="148">
        <f>SUMIF('Nhap-Xuat'!$D$12:$D$20000,DMKH!A656,'Nhap-Xuat'!$P$12:$P$20000)</f>
        <v>0</v>
      </c>
    </row>
    <row r="657" ht="15.75" customHeight="1">
      <c r="A657" s="396"/>
      <c r="B657" s="393"/>
      <c r="C657" s="393"/>
      <c r="D657" s="394"/>
      <c r="E657" s="148">
        <f>SUMIF('Nhap-Xuat'!$D$12:$D$20000,DMKH!A657,'Nhap-Xuat'!$P$12:$P$20000)</f>
        <v>0</v>
      </c>
    </row>
    <row r="658" ht="15.75" customHeight="1">
      <c r="A658" s="396"/>
      <c r="B658" s="393"/>
      <c r="C658" s="393"/>
      <c r="D658" s="394"/>
      <c r="E658" s="148">
        <f>SUMIF('Nhap-Xuat'!$D$12:$D$20000,DMKH!A658,'Nhap-Xuat'!$P$12:$P$20000)</f>
        <v>0</v>
      </c>
    </row>
    <row r="659" ht="15.75" customHeight="1">
      <c r="A659" s="396"/>
      <c r="B659" s="393"/>
      <c r="C659" s="393"/>
      <c r="D659" s="394"/>
      <c r="E659" s="148">
        <f>SUMIF('Nhap-Xuat'!$D$12:$D$20000,DMKH!A659,'Nhap-Xuat'!$P$12:$P$20000)</f>
        <v>0</v>
      </c>
    </row>
    <row r="660" ht="15.75" customHeight="1">
      <c r="A660" s="396"/>
      <c r="B660" s="393"/>
      <c r="C660" s="393"/>
      <c r="D660" s="394"/>
      <c r="E660" s="148">
        <f>SUMIF('Nhap-Xuat'!$D$12:$D$20000,DMKH!A660,'Nhap-Xuat'!$P$12:$P$20000)</f>
        <v>0</v>
      </c>
    </row>
    <row r="661" ht="15.75" customHeight="1">
      <c r="A661" s="396"/>
      <c r="B661" s="393"/>
      <c r="C661" s="393"/>
      <c r="D661" s="394"/>
      <c r="E661" s="148">
        <f>SUMIF('Nhap-Xuat'!$D$12:$D$20000,DMKH!A661,'Nhap-Xuat'!$P$12:$P$20000)</f>
        <v>0</v>
      </c>
    </row>
    <row r="662" ht="15.75" customHeight="1">
      <c r="A662" s="396"/>
      <c r="B662" s="393"/>
      <c r="C662" s="393"/>
      <c r="D662" s="394"/>
      <c r="E662" s="148">
        <f>SUMIF('Nhap-Xuat'!$D$12:$D$20000,DMKH!A662,'Nhap-Xuat'!$P$12:$P$20000)</f>
        <v>0</v>
      </c>
    </row>
    <row r="663" ht="15.75" customHeight="1">
      <c r="A663" s="396"/>
      <c r="B663" s="393"/>
      <c r="C663" s="393"/>
      <c r="D663" s="394"/>
      <c r="E663" s="148">
        <f>SUMIF('Nhap-Xuat'!$D$12:$D$20000,DMKH!A663,'Nhap-Xuat'!$P$12:$P$20000)</f>
        <v>0</v>
      </c>
    </row>
    <row r="664" ht="15.75" customHeight="1">
      <c r="A664" s="396"/>
      <c r="B664" s="393"/>
      <c r="C664" s="393"/>
      <c r="D664" s="394"/>
      <c r="E664" s="148">
        <f>SUMIF('Nhap-Xuat'!$D$12:$D$20000,DMKH!A664,'Nhap-Xuat'!$P$12:$P$20000)</f>
        <v>0</v>
      </c>
    </row>
    <row r="665" ht="15.75" customHeight="1">
      <c r="A665" s="396"/>
      <c r="B665" s="393"/>
      <c r="C665" s="393"/>
      <c r="D665" s="394"/>
      <c r="E665" s="148">
        <f>SUMIF('Nhap-Xuat'!$D$12:$D$20000,DMKH!A665,'Nhap-Xuat'!$P$12:$P$20000)</f>
        <v>0</v>
      </c>
    </row>
    <row r="666" ht="15.75" customHeight="1">
      <c r="A666" s="396"/>
      <c r="B666" s="393"/>
      <c r="C666" s="393"/>
      <c r="D666" s="394"/>
      <c r="E666" s="148">
        <f>SUMIF('Nhap-Xuat'!$D$12:$D$20000,DMKH!A666,'Nhap-Xuat'!$P$12:$P$20000)</f>
        <v>0</v>
      </c>
    </row>
    <row r="667" ht="15.75" customHeight="1">
      <c r="A667" s="396"/>
      <c r="B667" s="393"/>
      <c r="C667" s="393"/>
      <c r="D667" s="394"/>
      <c r="E667" s="148">
        <f>SUMIF('Nhap-Xuat'!$D$12:$D$20000,DMKH!A667,'Nhap-Xuat'!$P$12:$P$20000)</f>
        <v>0</v>
      </c>
    </row>
    <row r="668" ht="15.75" customHeight="1">
      <c r="A668" s="396"/>
      <c r="B668" s="393"/>
      <c r="C668" s="393"/>
      <c r="D668" s="394"/>
      <c r="E668" s="148">
        <f>SUMIF('Nhap-Xuat'!$D$12:$D$20000,DMKH!A668,'Nhap-Xuat'!$P$12:$P$20000)</f>
        <v>0</v>
      </c>
    </row>
    <row r="669" ht="15.75" customHeight="1">
      <c r="A669" s="396"/>
      <c r="B669" s="393"/>
      <c r="C669" s="393"/>
      <c r="D669" s="394"/>
      <c r="E669" s="148">
        <f>SUMIF('Nhap-Xuat'!$D$12:$D$20000,DMKH!A669,'Nhap-Xuat'!$P$12:$P$20000)</f>
        <v>0</v>
      </c>
    </row>
    <row r="670" ht="15.75" customHeight="1">
      <c r="A670" s="396"/>
      <c r="B670" s="393"/>
      <c r="C670" s="393"/>
      <c r="D670" s="394"/>
      <c r="E670" s="148">
        <f>SUMIF('Nhap-Xuat'!$D$12:$D$20000,DMKH!A670,'Nhap-Xuat'!$P$12:$P$20000)</f>
        <v>0</v>
      </c>
    </row>
    <row r="671" ht="15.75" customHeight="1">
      <c r="A671" s="396"/>
      <c r="B671" s="393"/>
      <c r="C671" s="393"/>
      <c r="D671" s="394"/>
      <c r="E671" s="148">
        <f>SUMIF('Nhap-Xuat'!$D$12:$D$20000,DMKH!A671,'Nhap-Xuat'!$P$12:$P$20000)</f>
        <v>0</v>
      </c>
    </row>
    <row r="672" ht="15.75" customHeight="1">
      <c r="A672" s="396"/>
      <c r="B672" s="393"/>
      <c r="C672" s="393"/>
      <c r="D672" s="394"/>
      <c r="E672" s="148">
        <f>SUMIF('Nhap-Xuat'!$D$12:$D$20000,DMKH!A672,'Nhap-Xuat'!$P$12:$P$20000)</f>
        <v>0</v>
      </c>
    </row>
    <row r="673" ht="15.75" customHeight="1">
      <c r="A673" s="396"/>
      <c r="B673" s="393"/>
      <c r="C673" s="393"/>
      <c r="D673" s="394"/>
      <c r="E673" s="148">
        <f>SUMIF('Nhap-Xuat'!$D$12:$D$20000,DMKH!A673,'Nhap-Xuat'!$P$12:$P$20000)</f>
        <v>0</v>
      </c>
    </row>
    <row r="674" ht="15.75" customHeight="1">
      <c r="A674" s="396"/>
      <c r="B674" s="393"/>
      <c r="C674" s="393"/>
      <c r="D674" s="394"/>
      <c r="E674" s="148">
        <f>SUMIF('Nhap-Xuat'!$D$12:$D$20000,DMKH!A674,'Nhap-Xuat'!$P$12:$P$20000)</f>
        <v>0</v>
      </c>
    </row>
    <row r="675" ht="15.75" customHeight="1">
      <c r="A675" s="396"/>
      <c r="B675" s="393"/>
      <c r="C675" s="393"/>
      <c r="D675" s="394"/>
      <c r="E675" s="148">
        <f>SUMIF('Nhap-Xuat'!$D$12:$D$20000,DMKH!A675,'Nhap-Xuat'!$P$12:$P$20000)</f>
        <v>0</v>
      </c>
    </row>
    <row r="676" ht="15.75" customHeight="1">
      <c r="A676" s="396"/>
      <c r="B676" s="393"/>
      <c r="C676" s="393"/>
      <c r="D676" s="394"/>
      <c r="E676" s="148">
        <f>SUMIF('Nhap-Xuat'!$D$12:$D$20000,DMKH!A676,'Nhap-Xuat'!$P$12:$P$20000)</f>
        <v>0</v>
      </c>
    </row>
    <row r="677" ht="15.75" customHeight="1">
      <c r="A677" s="396"/>
      <c r="B677" s="393"/>
      <c r="C677" s="393"/>
      <c r="D677" s="394"/>
      <c r="E677" s="148">
        <f>SUMIF('Nhap-Xuat'!$D$12:$D$20000,DMKH!A677,'Nhap-Xuat'!$P$12:$P$20000)</f>
        <v>0</v>
      </c>
    </row>
    <row r="678" ht="15.75" customHeight="1">
      <c r="A678" s="396"/>
      <c r="B678" s="393"/>
      <c r="C678" s="393"/>
      <c r="D678" s="394"/>
      <c r="E678" s="148">
        <f>SUMIF('Nhap-Xuat'!$D$12:$D$20000,DMKH!A678,'Nhap-Xuat'!$P$12:$P$20000)</f>
        <v>0</v>
      </c>
    </row>
    <row r="679" ht="15.75" customHeight="1">
      <c r="A679" s="396"/>
      <c r="B679" s="393"/>
      <c r="C679" s="393"/>
      <c r="D679" s="394"/>
      <c r="E679" s="148">
        <f>SUMIF('Nhap-Xuat'!$D$12:$D$20000,DMKH!A679,'Nhap-Xuat'!$P$12:$P$20000)</f>
        <v>0</v>
      </c>
    </row>
    <row r="680" ht="15.75" customHeight="1">
      <c r="A680" s="396"/>
      <c r="B680" s="393"/>
      <c r="C680" s="393"/>
      <c r="D680" s="394"/>
      <c r="E680" s="148">
        <f>SUMIF('Nhap-Xuat'!$D$12:$D$20000,DMKH!A680,'Nhap-Xuat'!$P$12:$P$20000)</f>
        <v>0</v>
      </c>
    </row>
    <row r="681" ht="15.75" customHeight="1">
      <c r="A681" s="396"/>
      <c r="B681" s="393"/>
      <c r="C681" s="393"/>
      <c r="D681" s="394"/>
      <c r="E681" s="148">
        <f>SUMIF('Nhap-Xuat'!$D$12:$D$20000,DMKH!A681,'Nhap-Xuat'!$P$12:$P$20000)</f>
        <v>0</v>
      </c>
    </row>
    <row r="682" ht="15.75" customHeight="1">
      <c r="A682" s="396"/>
      <c r="B682" s="393"/>
      <c r="C682" s="393"/>
      <c r="D682" s="394"/>
      <c r="E682" s="148">
        <f>SUMIF('Nhap-Xuat'!$D$12:$D$20000,DMKH!A682,'Nhap-Xuat'!$P$12:$P$20000)</f>
        <v>0</v>
      </c>
    </row>
    <row r="683" ht="15.75" customHeight="1">
      <c r="A683" s="396"/>
      <c r="B683" s="393"/>
      <c r="C683" s="393"/>
      <c r="D683" s="394"/>
      <c r="E683" s="148">
        <f>SUMIF('Nhap-Xuat'!$D$12:$D$20000,DMKH!A683,'Nhap-Xuat'!$P$12:$P$20000)</f>
        <v>0</v>
      </c>
    </row>
    <row r="684" ht="15.75" customHeight="1">
      <c r="A684" s="396"/>
      <c r="B684" s="393"/>
      <c r="C684" s="393"/>
      <c r="D684" s="394"/>
      <c r="E684" s="148">
        <f>SUMIF('Nhap-Xuat'!$D$12:$D$20000,DMKH!A684,'Nhap-Xuat'!$P$12:$P$20000)</f>
        <v>0</v>
      </c>
    </row>
    <row r="685" ht="15.75" customHeight="1">
      <c r="A685" s="396"/>
      <c r="B685" s="393"/>
      <c r="C685" s="393"/>
      <c r="D685" s="394"/>
      <c r="E685" s="148">
        <f>SUMIF('Nhap-Xuat'!$D$12:$D$20000,DMKH!A685,'Nhap-Xuat'!$P$12:$P$20000)</f>
        <v>0</v>
      </c>
    </row>
    <row r="686" ht="15.75" customHeight="1">
      <c r="A686" s="396"/>
      <c r="B686" s="393"/>
      <c r="C686" s="393"/>
      <c r="D686" s="394"/>
      <c r="E686" s="148">
        <f>SUMIF('Nhap-Xuat'!$D$12:$D$20000,DMKH!A686,'Nhap-Xuat'!$P$12:$P$20000)</f>
        <v>0</v>
      </c>
    </row>
    <row r="687" ht="15.75" customHeight="1">
      <c r="A687" s="396"/>
      <c r="B687" s="393"/>
      <c r="C687" s="393"/>
      <c r="D687" s="394"/>
      <c r="E687" s="148">
        <f>SUMIF('Nhap-Xuat'!$D$12:$D$20000,DMKH!A687,'Nhap-Xuat'!$P$12:$P$20000)</f>
        <v>0</v>
      </c>
    </row>
    <row r="688" ht="15.75" customHeight="1">
      <c r="A688" s="396"/>
      <c r="B688" s="393"/>
      <c r="C688" s="393"/>
      <c r="D688" s="394"/>
      <c r="E688" s="148">
        <f>SUMIF('Nhap-Xuat'!$D$12:$D$20000,DMKH!A688,'Nhap-Xuat'!$P$12:$P$20000)</f>
        <v>0</v>
      </c>
    </row>
    <row r="689" ht="15.75" customHeight="1">
      <c r="A689" s="396"/>
      <c r="B689" s="393"/>
      <c r="C689" s="393"/>
      <c r="D689" s="394"/>
      <c r="E689" s="148">
        <f>SUMIF('Nhap-Xuat'!$D$12:$D$20000,DMKH!A689,'Nhap-Xuat'!$P$12:$P$20000)</f>
        <v>0</v>
      </c>
    </row>
    <row r="690" ht="15.75" customHeight="1">
      <c r="A690" s="396"/>
      <c r="B690" s="393"/>
      <c r="C690" s="393"/>
      <c r="D690" s="394"/>
      <c r="E690" s="148">
        <f>SUMIF('Nhap-Xuat'!$D$12:$D$20000,DMKH!A690,'Nhap-Xuat'!$P$12:$P$20000)</f>
        <v>0</v>
      </c>
    </row>
    <row r="691" ht="15.75" customHeight="1">
      <c r="A691" s="396"/>
      <c r="B691" s="393"/>
      <c r="C691" s="393"/>
      <c r="D691" s="394"/>
      <c r="E691" s="148">
        <f>SUMIF('Nhap-Xuat'!$D$12:$D$20000,DMKH!A691,'Nhap-Xuat'!$P$12:$P$20000)</f>
        <v>0</v>
      </c>
    </row>
    <row r="692" ht="15.75" customHeight="1">
      <c r="A692" s="396"/>
      <c r="B692" s="393"/>
      <c r="C692" s="393"/>
      <c r="D692" s="394"/>
      <c r="E692" s="148">
        <f>SUMIF('Nhap-Xuat'!$D$12:$D$20000,DMKH!A692,'Nhap-Xuat'!$P$12:$P$20000)</f>
        <v>0</v>
      </c>
    </row>
    <row r="693" ht="15.75" customHeight="1">
      <c r="A693" s="396"/>
      <c r="B693" s="393"/>
      <c r="C693" s="393"/>
      <c r="D693" s="394"/>
      <c r="E693" s="148">
        <f>SUMIF('Nhap-Xuat'!$D$12:$D$20000,DMKH!A693,'Nhap-Xuat'!$P$12:$P$20000)</f>
        <v>0</v>
      </c>
    </row>
    <row r="694" ht="15.75" customHeight="1">
      <c r="A694" s="396"/>
      <c r="B694" s="393"/>
      <c r="C694" s="393"/>
      <c r="D694" s="394"/>
      <c r="E694" s="148">
        <f>SUMIF('Nhap-Xuat'!$D$12:$D$20000,DMKH!A694,'Nhap-Xuat'!$P$12:$P$20000)</f>
        <v>0</v>
      </c>
    </row>
    <row r="695" ht="15.75" customHeight="1">
      <c r="A695" s="396"/>
      <c r="B695" s="393"/>
      <c r="C695" s="393"/>
      <c r="D695" s="394"/>
      <c r="E695" s="148">
        <f>SUMIF('Nhap-Xuat'!$D$12:$D$20000,DMKH!A695,'Nhap-Xuat'!$P$12:$P$20000)</f>
        <v>0</v>
      </c>
    </row>
    <row r="696" ht="15.75" customHeight="1">
      <c r="A696" s="396"/>
      <c r="B696" s="393"/>
      <c r="C696" s="393"/>
      <c r="D696" s="394"/>
      <c r="E696" s="148">
        <f>SUMIF('Nhap-Xuat'!$D$12:$D$20000,DMKH!A696,'Nhap-Xuat'!$P$12:$P$20000)</f>
        <v>0</v>
      </c>
    </row>
    <row r="697" ht="15.75" customHeight="1">
      <c r="A697" s="396"/>
      <c r="B697" s="393"/>
      <c r="C697" s="393"/>
      <c r="D697" s="394"/>
      <c r="E697" s="148">
        <f>SUMIF('Nhap-Xuat'!$D$12:$D$20000,DMKH!A697,'Nhap-Xuat'!$P$12:$P$20000)</f>
        <v>0</v>
      </c>
    </row>
    <row r="698" ht="15.75" customHeight="1">
      <c r="A698" s="396"/>
      <c r="B698" s="393"/>
      <c r="C698" s="393"/>
      <c r="D698" s="394"/>
      <c r="E698" s="148">
        <f>SUMIF('Nhap-Xuat'!$D$12:$D$20000,DMKH!A698,'Nhap-Xuat'!$P$12:$P$20000)</f>
        <v>0</v>
      </c>
    </row>
    <row r="699" ht="15.75" customHeight="1">
      <c r="A699" s="396"/>
      <c r="B699" s="393"/>
      <c r="C699" s="393"/>
      <c r="D699" s="394"/>
      <c r="E699" s="148">
        <f>SUMIF('Nhap-Xuat'!$D$12:$D$20000,DMKH!A699,'Nhap-Xuat'!$P$12:$P$20000)</f>
        <v>0</v>
      </c>
    </row>
    <row r="700" ht="15.75" customHeight="1">
      <c r="A700" s="396"/>
      <c r="B700" s="393"/>
      <c r="C700" s="393"/>
      <c r="D700" s="394"/>
      <c r="E700" s="148">
        <f>SUMIF('Nhap-Xuat'!$D$12:$D$20000,DMKH!A700,'Nhap-Xuat'!$P$12:$P$20000)</f>
        <v>0</v>
      </c>
    </row>
    <row r="701" ht="15.75" customHeight="1">
      <c r="A701" s="396"/>
      <c r="B701" s="393"/>
      <c r="C701" s="393"/>
      <c r="D701" s="394"/>
      <c r="E701" s="148">
        <f>SUMIF('Nhap-Xuat'!$D$12:$D$20000,DMKH!A701,'Nhap-Xuat'!$P$12:$P$20000)</f>
        <v>0</v>
      </c>
    </row>
    <row r="702" ht="15.75" customHeight="1">
      <c r="A702" s="396"/>
      <c r="B702" s="393"/>
      <c r="C702" s="393"/>
      <c r="D702" s="394"/>
      <c r="E702" s="148">
        <f>SUMIF('Nhap-Xuat'!$D$12:$D$20000,DMKH!A702,'Nhap-Xuat'!$P$12:$P$20000)</f>
        <v>0</v>
      </c>
    </row>
    <row r="703" ht="15.75" customHeight="1">
      <c r="A703" s="396"/>
      <c r="B703" s="393"/>
      <c r="C703" s="393"/>
      <c r="D703" s="394"/>
      <c r="E703" s="148">
        <f>SUMIF('Nhap-Xuat'!$D$12:$D$20000,DMKH!A703,'Nhap-Xuat'!$P$12:$P$20000)</f>
        <v>0</v>
      </c>
    </row>
    <row r="704" ht="15.75" customHeight="1">
      <c r="A704" s="396"/>
      <c r="B704" s="393"/>
      <c r="C704" s="393"/>
      <c r="D704" s="394"/>
      <c r="E704" s="148">
        <f>SUMIF('Nhap-Xuat'!$D$12:$D$20000,DMKH!A704,'Nhap-Xuat'!$P$12:$P$20000)</f>
        <v>0</v>
      </c>
    </row>
    <row r="705" ht="15.75" customHeight="1">
      <c r="A705" s="396"/>
      <c r="B705" s="393"/>
      <c r="C705" s="393"/>
      <c r="D705" s="394"/>
      <c r="E705" s="148">
        <f>SUMIF('Nhap-Xuat'!$D$12:$D$20000,DMKH!A705,'Nhap-Xuat'!$P$12:$P$20000)</f>
        <v>0</v>
      </c>
    </row>
    <row r="706" ht="15.75" customHeight="1">
      <c r="A706" s="396"/>
      <c r="B706" s="393"/>
      <c r="C706" s="393"/>
      <c r="D706" s="394"/>
      <c r="E706" s="148">
        <f>SUMIF('Nhap-Xuat'!$D$12:$D$20000,DMKH!A706,'Nhap-Xuat'!$P$12:$P$20000)</f>
        <v>0</v>
      </c>
    </row>
    <row r="707" ht="15.75" customHeight="1">
      <c r="A707" s="396"/>
      <c r="B707" s="393"/>
      <c r="C707" s="393"/>
      <c r="D707" s="394"/>
      <c r="E707" s="148">
        <f>SUMIF('Nhap-Xuat'!$D$12:$D$20000,DMKH!A707,'Nhap-Xuat'!$P$12:$P$20000)</f>
        <v>0</v>
      </c>
    </row>
    <row r="708" ht="15.75" customHeight="1">
      <c r="A708" s="396"/>
      <c r="B708" s="393"/>
      <c r="C708" s="393"/>
      <c r="D708" s="394"/>
      <c r="E708" s="148">
        <f>SUMIF('Nhap-Xuat'!$D$12:$D$20000,DMKH!A708,'Nhap-Xuat'!$P$12:$P$20000)</f>
        <v>0</v>
      </c>
    </row>
    <row r="709" ht="15.75" customHeight="1">
      <c r="A709" s="396"/>
      <c r="B709" s="393"/>
      <c r="C709" s="393"/>
      <c r="D709" s="394"/>
      <c r="E709" s="148">
        <f>SUMIF('Nhap-Xuat'!$D$12:$D$20000,DMKH!A709,'Nhap-Xuat'!$P$12:$P$20000)</f>
        <v>0</v>
      </c>
    </row>
    <row r="710" ht="15.75" customHeight="1">
      <c r="A710" s="396"/>
      <c r="B710" s="393"/>
      <c r="C710" s="393"/>
      <c r="D710" s="394"/>
      <c r="E710" s="148">
        <f>SUMIF('Nhap-Xuat'!$D$12:$D$20000,DMKH!A710,'Nhap-Xuat'!$P$12:$P$20000)</f>
        <v>0</v>
      </c>
    </row>
    <row r="711" ht="15.75" customHeight="1">
      <c r="A711" s="396"/>
      <c r="B711" s="393"/>
      <c r="C711" s="393"/>
      <c r="D711" s="394"/>
      <c r="E711" s="148">
        <f>SUMIF('Nhap-Xuat'!$D$12:$D$20000,DMKH!A711,'Nhap-Xuat'!$P$12:$P$20000)</f>
        <v>0</v>
      </c>
    </row>
    <row r="712" ht="15.75" customHeight="1">
      <c r="A712" s="396"/>
      <c r="B712" s="393"/>
      <c r="C712" s="393"/>
      <c r="D712" s="394"/>
      <c r="E712" s="148">
        <f>SUMIF('Nhap-Xuat'!$D$12:$D$20000,DMKH!A712,'Nhap-Xuat'!$P$12:$P$20000)</f>
        <v>0</v>
      </c>
    </row>
    <row r="713" ht="15.75" customHeight="1">
      <c r="A713" s="396"/>
      <c r="B713" s="393"/>
      <c r="C713" s="393"/>
      <c r="D713" s="394"/>
      <c r="E713" s="148">
        <f>SUMIF('Nhap-Xuat'!$D$12:$D$20000,DMKH!A713,'Nhap-Xuat'!$P$12:$P$20000)</f>
        <v>0</v>
      </c>
    </row>
    <row r="714" ht="15.75" customHeight="1">
      <c r="A714" s="396"/>
      <c r="B714" s="393"/>
      <c r="C714" s="393"/>
      <c r="D714" s="394"/>
      <c r="E714" s="148">
        <f>SUMIF('Nhap-Xuat'!$D$12:$D$20000,DMKH!A714,'Nhap-Xuat'!$P$12:$P$20000)</f>
        <v>0</v>
      </c>
    </row>
    <row r="715" ht="15.75" customHeight="1">
      <c r="A715" s="396"/>
      <c r="B715" s="393"/>
      <c r="C715" s="393"/>
      <c r="D715" s="394"/>
      <c r="E715" s="148">
        <f>SUMIF('Nhap-Xuat'!$D$12:$D$20000,DMKH!A715,'Nhap-Xuat'!$P$12:$P$20000)</f>
        <v>0</v>
      </c>
    </row>
    <row r="716" ht="15.75" customHeight="1">
      <c r="A716" s="396"/>
      <c r="B716" s="393"/>
      <c r="C716" s="393"/>
      <c r="D716" s="394"/>
      <c r="E716" s="148">
        <f>SUMIF('Nhap-Xuat'!$D$12:$D$20000,DMKH!A716,'Nhap-Xuat'!$P$12:$P$20000)</f>
        <v>0</v>
      </c>
    </row>
    <row r="717" ht="15.75" customHeight="1">
      <c r="A717" s="396"/>
      <c r="B717" s="393"/>
      <c r="C717" s="393"/>
      <c r="D717" s="394"/>
      <c r="E717" s="148">
        <f>SUMIF('Nhap-Xuat'!$D$12:$D$20000,DMKH!A717,'Nhap-Xuat'!$P$12:$P$20000)</f>
        <v>0</v>
      </c>
    </row>
    <row r="718" ht="15.75" customHeight="1">
      <c r="A718" s="396"/>
      <c r="B718" s="393"/>
      <c r="C718" s="393"/>
      <c r="D718" s="394"/>
      <c r="E718" s="148">
        <f>SUMIF('Nhap-Xuat'!$D$12:$D$20000,DMKH!A718,'Nhap-Xuat'!$P$12:$P$20000)</f>
        <v>0</v>
      </c>
    </row>
    <row r="719" ht="15.75" customHeight="1">
      <c r="A719" s="396"/>
      <c r="B719" s="393"/>
      <c r="C719" s="393"/>
      <c r="D719" s="394"/>
      <c r="E719" s="148">
        <f>SUMIF('Nhap-Xuat'!$D$12:$D$20000,DMKH!A719,'Nhap-Xuat'!$P$12:$P$20000)</f>
        <v>0</v>
      </c>
    </row>
    <row r="720" ht="15.75" customHeight="1">
      <c r="A720" s="396"/>
      <c r="B720" s="393"/>
      <c r="C720" s="393"/>
      <c r="D720" s="394"/>
      <c r="E720" s="148">
        <f>SUMIF('Nhap-Xuat'!$D$12:$D$20000,DMKH!A720,'Nhap-Xuat'!$P$12:$P$20000)</f>
        <v>0</v>
      </c>
    </row>
    <row r="721" ht="15.75" customHeight="1">
      <c r="A721" s="396"/>
      <c r="B721" s="393"/>
      <c r="C721" s="393"/>
      <c r="D721" s="394"/>
      <c r="E721" s="148">
        <f>SUMIF('Nhap-Xuat'!$D$12:$D$20000,DMKH!A721,'Nhap-Xuat'!$P$12:$P$20000)</f>
        <v>0</v>
      </c>
    </row>
    <row r="722" ht="15.75" customHeight="1">
      <c r="A722" s="396"/>
      <c r="B722" s="393"/>
      <c r="C722" s="393"/>
      <c r="D722" s="394"/>
      <c r="E722" s="148">
        <f>SUMIF('Nhap-Xuat'!$D$12:$D$20000,DMKH!A722,'Nhap-Xuat'!$P$12:$P$20000)</f>
        <v>0</v>
      </c>
    </row>
    <row r="723" ht="15.75" customHeight="1">
      <c r="A723" s="396"/>
      <c r="B723" s="393"/>
      <c r="C723" s="393"/>
      <c r="D723" s="394"/>
      <c r="E723" s="148">
        <f>SUMIF('Nhap-Xuat'!$D$12:$D$20000,DMKH!A723,'Nhap-Xuat'!$P$12:$P$20000)</f>
        <v>0</v>
      </c>
    </row>
    <row r="724" ht="15.75" customHeight="1">
      <c r="A724" s="396"/>
      <c r="B724" s="393"/>
      <c r="C724" s="393"/>
      <c r="D724" s="394"/>
      <c r="E724" s="148">
        <f>SUMIF('Nhap-Xuat'!$D$12:$D$20000,DMKH!A724,'Nhap-Xuat'!$P$12:$P$20000)</f>
        <v>0</v>
      </c>
    </row>
    <row r="725" ht="15.75" customHeight="1">
      <c r="A725" s="396"/>
      <c r="B725" s="393"/>
      <c r="C725" s="393"/>
      <c r="D725" s="394"/>
      <c r="E725" s="148">
        <f>SUMIF('Nhap-Xuat'!$D$12:$D$20000,DMKH!A725,'Nhap-Xuat'!$P$12:$P$20000)</f>
        <v>0</v>
      </c>
    </row>
    <row r="726" ht="15.75" customHeight="1">
      <c r="A726" s="396"/>
      <c r="B726" s="393"/>
      <c r="C726" s="393"/>
      <c r="D726" s="394"/>
      <c r="E726" s="148">
        <f>SUMIF('Nhap-Xuat'!$D$12:$D$20000,DMKH!A726,'Nhap-Xuat'!$P$12:$P$20000)</f>
        <v>0</v>
      </c>
    </row>
    <row r="727" ht="15.75" customHeight="1">
      <c r="A727" s="396"/>
      <c r="B727" s="393"/>
      <c r="C727" s="393"/>
      <c r="D727" s="394"/>
      <c r="E727" s="148">
        <f>SUMIF('Nhap-Xuat'!$D$12:$D$20000,DMKH!A727,'Nhap-Xuat'!$P$12:$P$20000)</f>
        <v>0</v>
      </c>
    </row>
    <row r="728" ht="15.75" customHeight="1">
      <c r="A728" s="396"/>
      <c r="B728" s="393"/>
      <c r="C728" s="393"/>
      <c r="D728" s="394"/>
      <c r="E728" s="148">
        <f>SUMIF('Nhap-Xuat'!$D$12:$D$20000,DMKH!A728,'Nhap-Xuat'!$P$12:$P$20000)</f>
        <v>0</v>
      </c>
    </row>
    <row r="729" ht="15.75" customHeight="1">
      <c r="A729" s="396"/>
      <c r="B729" s="393"/>
      <c r="C729" s="393"/>
      <c r="D729" s="394"/>
      <c r="E729" s="148">
        <f>SUMIF('Nhap-Xuat'!$D$12:$D$20000,DMKH!A729,'Nhap-Xuat'!$P$12:$P$20000)</f>
        <v>0</v>
      </c>
    </row>
    <row r="730" ht="15.75" customHeight="1">
      <c r="A730" s="396"/>
      <c r="B730" s="393"/>
      <c r="C730" s="393"/>
      <c r="D730" s="394"/>
      <c r="E730" s="148">
        <f>SUMIF('Nhap-Xuat'!$D$12:$D$20000,DMKH!A730,'Nhap-Xuat'!$P$12:$P$20000)</f>
        <v>0</v>
      </c>
    </row>
    <row r="731" ht="15.75" customHeight="1">
      <c r="A731" s="396"/>
      <c r="B731" s="393"/>
      <c r="C731" s="393"/>
      <c r="D731" s="394"/>
      <c r="E731" s="148">
        <f>SUMIF('Nhap-Xuat'!$D$12:$D$20000,DMKH!A731,'Nhap-Xuat'!$P$12:$P$20000)</f>
        <v>0</v>
      </c>
    </row>
    <row r="732" ht="15.75" customHeight="1">
      <c r="A732" s="396"/>
      <c r="B732" s="393"/>
      <c r="C732" s="393"/>
      <c r="D732" s="394"/>
      <c r="E732" s="148">
        <f>SUMIF('Nhap-Xuat'!$D$12:$D$20000,DMKH!A732,'Nhap-Xuat'!$P$12:$P$20000)</f>
        <v>0</v>
      </c>
    </row>
    <row r="733" ht="15.75" customHeight="1">
      <c r="A733" s="396"/>
      <c r="B733" s="393"/>
      <c r="C733" s="393"/>
      <c r="D733" s="394"/>
      <c r="E733" s="148">
        <f>SUMIF('Nhap-Xuat'!$D$12:$D$20000,DMKH!A733,'Nhap-Xuat'!$P$12:$P$20000)</f>
        <v>0</v>
      </c>
    </row>
    <row r="734" ht="15.75" customHeight="1">
      <c r="A734" s="396"/>
      <c r="B734" s="393"/>
      <c r="C734" s="393"/>
      <c r="D734" s="394"/>
      <c r="E734" s="148">
        <f>SUMIF('Nhap-Xuat'!$D$12:$D$20000,DMKH!A734,'Nhap-Xuat'!$P$12:$P$20000)</f>
        <v>0</v>
      </c>
    </row>
    <row r="735" ht="15.75" customHeight="1">
      <c r="A735" s="396"/>
      <c r="B735" s="393"/>
      <c r="C735" s="393"/>
      <c r="D735" s="394"/>
      <c r="E735" s="148">
        <f>SUMIF('Nhap-Xuat'!$D$12:$D$20000,DMKH!A735,'Nhap-Xuat'!$P$12:$P$20000)</f>
        <v>0</v>
      </c>
    </row>
    <row r="736" ht="15.75" customHeight="1">
      <c r="A736" s="396"/>
      <c r="B736" s="393"/>
      <c r="C736" s="393"/>
      <c r="D736" s="394"/>
      <c r="E736" s="148">
        <f>SUMIF('Nhap-Xuat'!$D$12:$D$20000,DMKH!A736,'Nhap-Xuat'!$P$12:$P$20000)</f>
        <v>0</v>
      </c>
    </row>
    <row r="737" ht="15.75" customHeight="1">
      <c r="A737" s="396"/>
      <c r="B737" s="393"/>
      <c r="C737" s="393"/>
      <c r="D737" s="394"/>
      <c r="E737" s="148">
        <f>SUMIF('Nhap-Xuat'!$D$12:$D$20000,DMKH!A737,'Nhap-Xuat'!$P$12:$P$20000)</f>
        <v>0</v>
      </c>
    </row>
    <row r="738" ht="15.75" customHeight="1">
      <c r="A738" s="396"/>
      <c r="B738" s="393"/>
      <c r="C738" s="393"/>
      <c r="D738" s="394"/>
      <c r="E738" s="148">
        <f>SUMIF('Nhap-Xuat'!$D$12:$D$20000,DMKH!A738,'Nhap-Xuat'!$P$12:$P$20000)</f>
        <v>0</v>
      </c>
    </row>
    <row r="739" ht="15.75" customHeight="1">
      <c r="A739" s="396"/>
      <c r="B739" s="393"/>
      <c r="C739" s="393"/>
      <c r="D739" s="394"/>
      <c r="E739" s="148">
        <f>SUMIF('Nhap-Xuat'!$D$12:$D$20000,DMKH!A739,'Nhap-Xuat'!$P$12:$P$20000)</f>
        <v>0</v>
      </c>
    </row>
    <row r="740" ht="15.75" customHeight="1">
      <c r="A740" s="396"/>
      <c r="B740" s="393"/>
      <c r="C740" s="393"/>
      <c r="D740" s="394"/>
      <c r="E740" s="148">
        <f>SUMIF('Nhap-Xuat'!$D$12:$D$20000,DMKH!A740,'Nhap-Xuat'!$P$12:$P$20000)</f>
        <v>0</v>
      </c>
    </row>
    <row r="741" ht="15.75" customHeight="1">
      <c r="A741" s="396"/>
      <c r="B741" s="393"/>
      <c r="C741" s="393"/>
      <c r="D741" s="394"/>
      <c r="E741" s="148">
        <f>SUMIF('Nhap-Xuat'!$D$12:$D$20000,DMKH!A741,'Nhap-Xuat'!$P$12:$P$20000)</f>
        <v>0</v>
      </c>
    </row>
    <row r="742" ht="15.75" customHeight="1">
      <c r="A742" s="396"/>
      <c r="B742" s="393"/>
      <c r="C742" s="393"/>
      <c r="D742" s="394"/>
      <c r="E742" s="148">
        <f>SUMIF('Nhap-Xuat'!$D$12:$D$20000,DMKH!A742,'Nhap-Xuat'!$P$12:$P$20000)</f>
        <v>0</v>
      </c>
    </row>
    <row r="743" ht="15.75" customHeight="1">
      <c r="A743" s="396"/>
      <c r="B743" s="393"/>
      <c r="C743" s="393"/>
      <c r="D743" s="394"/>
      <c r="E743" s="148">
        <f>SUMIF('Nhap-Xuat'!$D$12:$D$20000,DMKH!A743,'Nhap-Xuat'!$P$12:$P$20000)</f>
        <v>0</v>
      </c>
    </row>
    <row r="744" ht="15.75" customHeight="1">
      <c r="A744" s="396"/>
      <c r="B744" s="393"/>
      <c r="C744" s="393"/>
      <c r="D744" s="394"/>
      <c r="E744" s="148">
        <f>SUMIF('Nhap-Xuat'!$D$12:$D$20000,DMKH!A744,'Nhap-Xuat'!$P$12:$P$20000)</f>
        <v>0</v>
      </c>
    </row>
    <row r="745" ht="15.75" customHeight="1">
      <c r="A745" s="396"/>
      <c r="B745" s="393"/>
      <c r="C745" s="393"/>
      <c r="D745" s="394"/>
      <c r="E745" s="148">
        <f>SUMIF('Nhap-Xuat'!$D$12:$D$20000,DMKH!A745,'Nhap-Xuat'!$P$12:$P$20000)</f>
        <v>0</v>
      </c>
    </row>
    <row r="746" ht="15.75" customHeight="1">
      <c r="A746" s="396"/>
      <c r="B746" s="393"/>
      <c r="C746" s="393"/>
      <c r="D746" s="394"/>
      <c r="E746" s="148">
        <f>SUMIF('Nhap-Xuat'!$D$12:$D$20000,DMKH!A746,'Nhap-Xuat'!$P$12:$P$20000)</f>
        <v>0</v>
      </c>
    </row>
    <row r="747" ht="15.75" customHeight="1">
      <c r="A747" s="396"/>
      <c r="B747" s="393"/>
      <c r="C747" s="393"/>
      <c r="D747" s="394"/>
      <c r="E747" s="148">
        <f>SUMIF('Nhap-Xuat'!$D$12:$D$20000,DMKH!A747,'Nhap-Xuat'!$P$12:$P$20000)</f>
        <v>0</v>
      </c>
    </row>
    <row r="748" ht="15.75" customHeight="1">
      <c r="A748" s="396"/>
      <c r="B748" s="393"/>
      <c r="C748" s="393"/>
      <c r="D748" s="394"/>
      <c r="E748" s="148">
        <f>SUMIF('Nhap-Xuat'!$D$12:$D$20000,DMKH!A748,'Nhap-Xuat'!$P$12:$P$20000)</f>
        <v>0</v>
      </c>
    </row>
    <row r="749" ht="15.75" customHeight="1">
      <c r="A749" s="396"/>
      <c r="B749" s="393"/>
      <c r="C749" s="393"/>
      <c r="D749" s="394"/>
      <c r="E749" s="148">
        <f>SUMIF('Nhap-Xuat'!$D$12:$D$20000,DMKH!A749,'Nhap-Xuat'!$P$12:$P$20000)</f>
        <v>0</v>
      </c>
    </row>
    <row r="750" ht="15.75" customHeight="1">
      <c r="A750" s="396"/>
      <c r="B750" s="393"/>
      <c r="C750" s="393"/>
      <c r="D750" s="394"/>
      <c r="E750" s="148">
        <f>SUMIF('Nhap-Xuat'!$D$12:$D$20000,DMKH!A750,'Nhap-Xuat'!$P$12:$P$20000)</f>
        <v>0</v>
      </c>
    </row>
    <row r="751" ht="15.75" customHeight="1">
      <c r="A751" s="396"/>
      <c r="B751" s="393"/>
      <c r="C751" s="393"/>
      <c r="D751" s="394"/>
      <c r="E751" s="148">
        <f>SUMIF('Nhap-Xuat'!$D$12:$D$20000,DMKH!A751,'Nhap-Xuat'!$P$12:$P$20000)</f>
        <v>0</v>
      </c>
    </row>
    <row r="752" ht="15.75" customHeight="1">
      <c r="A752" s="396"/>
      <c r="B752" s="393"/>
      <c r="C752" s="393"/>
      <c r="D752" s="394"/>
      <c r="E752" s="148">
        <f>SUMIF('Nhap-Xuat'!$D$12:$D$20000,DMKH!A752,'Nhap-Xuat'!$P$12:$P$20000)</f>
        <v>0</v>
      </c>
    </row>
    <row r="753" ht="15.75" customHeight="1">
      <c r="A753" s="396"/>
      <c r="B753" s="393"/>
      <c r="C753" s="393"/>
      <c r="D753" s="394"/>
      <c r="E753" s="148">
        <f>SUMIF('Nhap-Xuat'!$D$12:$D$20000,DMKH!A753,'Nhap-Xuat'!$P$12:$P$20000)</f>
        <v>0</v>
      </c>
    </row>
    <row r="754" ht="15.75" customHeight="1">
      <c r="A754" s="396"/>
      <c r="B754" s="393"/>
      <c r="C754" s="393"/>
      <c r="D754" s="394"/>
      <c r="E754" s="148">
        <f>SUMIF('Nhap-Xuat'!$D$12:$D$20000,DMKH!A754,'Nhap-Xuat'!$P$12:$P$20000)</f>
        <v>0</v>
      </c>
    </row>
    <row r="755" ht="15.75" customHeight="1">
      <c r="A755" s="396"/>
      <c r="B755" s="393"/>
      <c r="C755" s="393"/>
      <c r="D755" s="394"/>
      <c r="E755" s="148">
        <f>SUMIF('Nhap-Xuat'!$D$12:$D$20000,DMKH!A755,'Nhap-Xuat'!$P$12:$P$20000)</f>
        <v>0</v>
      </c>
    </row>
    <row r="756" ht="15.75" customHeight="1">
      <c r="A756" s="396"/>
      <c r="B756" s="393"/>
      <c r="C756" s="393"/>
      <c r="D756" s="394"/>
      <c r="E756" s="148">
        <f>SUMIF('Nhap-Xuat'!$D$12:$D$20000,DMKH!A756,'Nhap-Xuat'!$P$12:$P$20000)</f>
        <v>0</v>
      </c>
    </row>
    <row r="757" ht="15.75" customHeight="1">
      <c r="A757" s="396"/>
      <c r="B757" s="393"/>
      <c r="C757" s="393"/>
      <c r="D757" s="394"/>
      <c r="E757" s="148">
        <f>SUMIF('Nhap-Xuat'!$D$12:$D$20000,DMKH!A757,'Nhap-Xuat'!$P$12:$P$20000)</f>
        <v>0</v>
      </c>
    </row>
    <row r="758" ht="15.75" customHeight="1">
      <c r="A758" s="396"/>
      <c r="B758" s="393"/>
      <c r="C758" s="393"/>
      <c r="D758" s="394"/>
      <c r="E758" s="148">
        <f>SUMIF('Nhap-Xuat'!$D$12:$D$20000,DMKH!A758,'Nhap-Xuat'!$P$12:$P$20000)</f>
        <v>0</v>
      </c>
    </row>
    <row r="759" ht="15.75" customHeight="1">
      <c r="A759" s="396"/>
      <c r="B759" s="393"/>
      <c r="C759" s="393"/>
      <c r="D759" s="394"/>
      <c r="E759" s="148">
        <f>SUMIF('Nhap-Xuat'!$D$12:$D$20000,DMKH!A759,'Nhap-Xuat'!$P$12:$P$20000)</f>
        <v>0</v>
      </c>
    </row>
    <row r="760" ht="15.75" customHeight="1">
      <c r="A760" s="396"/>
      <c r="B760" s="393"/>
      <c r="C760" s="393"/>
      <c r="D760" s="394"/>
      <c r="E760" s="148">
        <f>SUMIF('Nhap-Xuat'!$D$12:$D$20000,DMKH!A760,'Nhap-Xuat'!$P$12:$P$20000)</f>
        <v>0</v>
      </c>
    </row>
    <row r="761" ht="15.75" customHeight="1">
      <c r="A761" s="396"/>
      <c r="B761" s="393"/>
      <c r="C761" s="393"/>
      <c r="D761" s="394"/>
      <c r="E761" s="148">
        <f>SUMIF('Nhap-Xuat'!$D$12:$D$20000,DMKH!A761,'Nhap-Xuat'!$P$12:$P$20000)</f>
        <v>0</v>
      </c>
    </row>
    <row r="762" ht="15.75" customHeight="1">
      <c r="A762" s="396"/>
      <c r="B762" s="393"/>
      <c r="C762" s="393"/>
      <c r="D762" s="394"/>
      <c r="E762" s="148">
        <f>SUMIF('Nhap-Xuat'!$D$12:$D$20000,DMKH!A762,'Nhap-Xuat'!$P$12:$P$20000)</f>
        <v>0</v>
      </c>
    </row>
    <row r="763" ht="15.75" customHeight="1">
      <c r="A763" s="396"/>
      <c r="B763" s="393"/>
      <c r="C763" s="393"/>
      <c r="D763" s="394"/>
      <c r="E763" s="148">
        <f>SUMIF('Nhap-Xuat'!$D$12:$D$20000,DMKH!A763,'Nhap-Xuat'!$P$12:$P$20000)</f>
        <v>0</v>
      </c>
    </row>
    <row r="764" ht="15.75" customHeight="1">
      <c r="A764" s="396"/>
      <c r="B764" s="393"/>
      <c r="C764" s="393"/>
      <c r="D764" s="394"/>
      <c r="E764" s="148">
        <f>SUMIF('Nhap-Xuat'!$D$12:$D$20000,DMKH!A764,'Nhap-Xuat'!$P$12:$P$20000)</f>
        <v>0</v>
      </c>
    </row>
    <row r="765" ht="15.75" customHeight="1">
      <c r="A765" s="396"/>
      <c r="B765" s="393"/>
      <c r="C765" s="393"/>
      <c r="D765" s="394"/>
      <c r="E765" s="148">
        <f>SUMIF('Nhap-Xuat'!$D$12:$D$20000,DMKH!A765,'Nhap-Xuat'!$P$12:$P$20000)</f>
        <v>0</v>
      </c>
    </row>
    <row r="766" ht="15.75" customHeight="1">
      <c r="A766" s="396"/>
      <c r="B766" s="393"/>
      <c r="C766" s="393"/>
      <c r="D766" s="394"/>
      <c r="E766" s="148">
        <f>SUMIF('Nhap-Xuat'!$D$12:$D$20000,DMKH!A766,'Nhap-Xuat'!$P$12:$P$20000)</f>
        <v>0</v>
      </c>
    </row>
    <row r="767" ht="15.75" customHeight="1">
      <c r="A767" s="396"/>
      <c r="B767" s="393"/>
      <c r="C767" s="393"/>
      <c r="D767" s="394"/>
      <c r="E767" s="148">
        <f>SUMIF('Nhap-Xuat'!$D$12:$D$20000,DMKH!A767,'Nhap-Xuat'!$P$12:$P$20000)</f>
        <v>0</v>
      </c>
    </row>
    <row r="768" ht="15.75" customHeight="1">
      <c r="A768" s="396"/>
      <c r="B768" s="393"/>
      <c r="C768" s="393"/>
      <c r="D768" s="394"/>
      <c r="E768" s="148">
        <f>SUMIF('Nhap-Xuat'!$D$12:$D$20000,DMKH!A768,'Nhap-Xuat'!$P$12:$P$20000)</f>
        <v>0</v>
      </c>
    </row>
    <row r="769" ht="15.75" customHeight="1">
      <c r="A769" s="396"/>
      <c r="B769" s="393"/>
      <c r="C769" s="393"/>
      <c r="D769" s="394"/>
      <c r="E769" s="148">
        <f>SUMIF('Nhap-Xuat'!$D$12:$D$20000,DMKH!A769,'Nhap-Xuat'!$P$12:$P$20000)</f>
        <v>0</v>
      </c>
    </row>
    <row r="770" ht="15.75" customHeight="1">
      <c r="A770" s="396"/>
      <c r="B770" s="393"/>
      <c r="C770" s="393"/>
      <c r="D770" s="394"/>
      <c r="E770" s="148">
        <f>SUMIF('Nhap-Xuat'!$D$12:$D$20000,DMKH!A770,'Nhap-Xuat'!$P$12:$P$20000)</f>
        <v>0</v>
      </c>
    </row>
    <row r="771" ht="15.75" customHeight="1">
      <c r="A771" s="396"/>
      <c r="B771" s="393"/>
      <c r="C771" s="393"/>
      <c r="D771" s="394"/>
      <c r="E771" s="148">
        <f>SUMIF('Nhap-Xuat'!$D$12:$D$20000,DMKH!A771,'Nhap-Xuat'!$P$12:$P$20000)</f>
        <v>0</v>
      </c>
    </row>
    <row r="772" ht="15.75" customHeight="1">
      <c r="A772" s="396"/>
      <c r="B772" s="393"/>
      <c r="C772" s="393"/>
      <c r="D772" s="394"/>
      <c r="E772" s="148">
        <f>SUMIF('Nhap-Xuat'!$D$12:$D$20000,DMKH!A772,'Nhap-Xuat'!$P$12:$P$20000)</f>
        <v>0</v>
      </c>
    </row>
    <row r="773" ht="15.75" customHeight="1">
      <c r="A773" s="396"/>
      <c r="B773" s="393"/>
      <c r="C773" s="393"/>
      <c r="D773" s="394"/>
      <c r="E773" s="148">
        <f>SUMIF('Nhap-Xuat'!$D$12:$D$20000,DMKH!A773,'Nhap-Xuat'!$P$12:$P$20000)</f>
        <v>0</v>
      </c>
    </row>
    <row r="774" ht="15.75" customHeight="1">
      <c r="A774" s="396"/>
      <c r="B774" s="393"/>
      <c r="C774" s="393"/>
      <c r="D774" s="394"/>
      <c r="E774" s="148">
        <f>SUMIF('Nhap-Xuat'!$D$12:$D$20000,DMKH!A774,'Nhap-Xuat'!$P$12:$P$20000)</f>
        <v>0</v>
      </c>
    </row>
    <row r="775" ht="15.75" customHeight="1">
      <c r="A775" s="396"/>
      <c r="B775" s="393"/>
      <c r="C775" s="393"/>
      <c r="D775" s="394"/>
      <c r="E775" s="148">
        <f>SUMIF('Nhap-Xuat'!$D$12:$D$20000,DMKH!A775,'Nhap-Xuat'!$P$12:$P$20000)</f>
        <v>0</v>
      </c>
    </row>
    <row r="776" ht="15.75" customHeight="1">
      <c r="A776" s="396"/>
      <c r="B776" s="393"/>
      <c r="C776" s="393"/>
      <c r="D776" s="394"/>
      <c r="E776" s="148">
        <f>SUMIF('Nhap-Xuat'!$D$12:$D$20000,DMKH!A776,'Nhap-Xuat'!$P$12:$P$20000)</f>
        <v>0</v>
      </c>
    </row>
    <row r="777" ht="15.75" customHeight="1">
      <c r="A777" s="396"/>
      <c r="B777" s="393"/>
      <c r="C777" s="393"/>
      <c r="D777" s="394"/>
      <c r="E777" s="148">
        <f>SUMIF('Nhap-Xuat'!$D$12:$D$20000,DMKH!A777,'Nhap-Xuat'!$P$12:$P$20000)</f>
        <v>0</v>
      </c>
    </row>
    <row r="778" ht="15.75" customHeight="1">
      <c r="A778" s="396"/>
      <c r="B778" s="393"/>
      <c r="C778" s="393"/>
      <c r="D778" s="394"/>
      <c r="E778" s="148">
        <f>SUMIF('Nhap-Xuat'!$D$12:$D$20000,DMKH!A778,'Nhap-Xuat'!$P$12:$P$20000)</f>
        <v>0</v>
      </c>
    </row>
    <row r="779" ht="15.75" customHeight="1">
      <c r="A779" s="396"/>
      <c r="B779" s="393"/>
      <c r="C779" s="393"/>
      <c r="D779" s="394"/>
      <c r="E779" s="148">
        <f>SUMIF('Nhap-Xuat'!$D$12:$D$20000,DMKH!A779,'Nhap-Xuat'!$P$12:$P$20000)</f>
        <v>0</v>
      </c>
    </row>
    <row r="780" ht="15.75" customHeight="1">
      <c r="A780" s="396"/>
      <c r="B780" s="393"/>
      <c r="C780" s="393"/>
      <c r="D780" s="394"/>
      <c r="E780" s="148">
        <f>SUMIF('Nhap-Xuat'!$D$12:$D$20000,DMKH!A780,'Nhap-Xuat'!$P$12:$P$20000)</f>
        <v>0</v>
      </c>
    </row>
    <row r="781" ht="15.75" customHeight="1">
      <c r="A781" s="396"/>
      <c r="B781" s="393"/>
      <c r="C781" s="393"/>
      <c r="D781" s="394"/>
      <c r="E781" s="148">
        <f>SUMIF('Nhap-Xuat'!$D$12:$D$20000,DMKH!A781,'Nhap-Xuat'!$P$12:$P$20000)</f>
        <v>0</v>
      </c>
    </row>
    <row r="782" ht="15.75" customHeight="1">
      <c r="A782" s="396"/>
      <c r="B782" s="393"/>
      <c r="C782" s="393"/>
      <c r="D782" s="394"/>
      <c r="E782" s="148">
        <f>SUMIF('Nhap-Xuat'!$D$12:$D$20000,DMKH!A782,'Nhap-Xuat'!$P$12:$P$20000)</f>
        <v>0</v>
      </c>
    </row>
    <row r="783" ht="15.75" customHeight="1">
      <c r="A783" s="396"/>
      <c r="B783" s="393"/>
      <c r="C783" s="393"/>
      <c r="D783" s="394"/>
      <c r="E783" s="148">
        <f>SUMIF('Nhap-Xuat'!$D$12:$D$20000,DMKH!A783,'Nhap-Xuat'!$P$12:$P$20000)</f>
        <v>0</v>
      </c>
    </row>
    <row r="784" ht="15.75" customHeight="1">
      <c r="A784" s="396"/>
      <c r="B784" s="393"/>
      <c r="C784" s="393"/>
      <c r="D784" s="394"/>
      <c r="E784" s="148">
        <f>SUMIF('Nhap-Xuat'!$D$12:$D$20000,DMKH!A784,'Nhap-Xuat'!$P$12:$P$20000)</f>
        <v>0</v>
      </c>
    </row>
    <row r="785" ht="15.75" customHeight="1">
      <c r="A785" s="396"/>
      <c r="B785" s="393"/>
      <c r="C785" s="393"/>
      <c r="D785" s="394"/>
      <c r="E785" s="148">
        <f>SUMIF('Nhap-Xuat'!$D$12:$D$20000,DMKH!A785,'Nhap-Xuat'!$P$12:$P$20000)</f>
        <v>0</v>
      </c>
    </row>
    <row r="786" ht="15.75" customHeight="1">
      <c r="A786" s="396"/>
      <c r="B786" s="393"/>
      <c r="C786" s="393"/>
      <c r="D786" s="394"/>
      <c r="E786" s="148">
        <f>SUMIF('Nhap-Xuat'!$D$12:$D$20000,DMKH!A786,'Nhap-Xuat'!$P$12:$P$20000)</f>
        <v>0</v>
      </c>
    </row>
    <row r="787" ht="15.75" customHeight="1">
      <c r="A787" s="396"/>
      <c r="B787" s="393"/>
      <c r="C787" s="393"/>
      <c r="D787" s="394"/>
      <c r="E787" s="148">
        <f>SUMIF('Nhap-Xuat'!$D$12:$D$20000,DMKH!A787,'Nhap-Xuat'!$P$12:$P$20000)</f>
        <v>0</v>
      </c>
    </row>
    <row r="788" ht="15.75" customHeight="1">
      <c r="A788" s="396"/>
      <c r="B788" s="393"/>
      <c r="C788" s="393"/>
      <c r="D788" s="394"/>
      <c r="E788" s="148">
        <f>SUMIF('Nhap-Xuat'!$D$12:$D$20000,DMKH!A788,'Nhap-Xuat'!$P$12:$P$20000)</f>
        <v>0</v>
      </c>
    </row>
    <row r="789" ht="15.75" customHeight="1">
      <c r="A789" s="396"/>
      <c r="B789" s="393"/>
      <c r="C789" s="393"/>
      <c r="D789" s="394"/>
      <c r="E789" s="148">
        <f>SUMIF('Nhap-Xuat'!$D$12:$D$20000,DMKH!A789,'Nhap-Xuat'!$P$12:$P$20000)</f>
        <v>0</v>
      </c>
    </row>
    <row r="790" ht="15.75" customHeight="1">
      <c r="A790" s="396"/>
      <c r="B790" s="393"/>
      <c r="C790" s="393"/>
      <c r="D790" s="394"/>
      <c r="E790" s="148">
        <f>SUMIF('Nhap-Xuat'!$D$12:$D$20000,DMKH!A790,'Nhap-Xuat'!$P$12:$P$20000)</f>
        <v>0</v>
      </c>
    </row>
    <row r="791" ht="15.75" customHeight="1">
      <c r="A791" s="396"/>
      <c r="B791" s="393"/>
      <c r="C791" s="393"/>
      <c r="D791" s="394"/>
      <c r="E791" s="148">
        <f>SUMIF('Nhap-Xuat'!$D$12:$D$20000,DMKH!A791,'Nhap-Xuat'!$P$12:$P$20000)</f>
        <v>0</v>
      </c>
    </row>
    <row r="792" ht="15.75" customHeight="1">
      <c r="A792" s="396"/>
      <c r="B792" s="393"/>
      <c r="C792" s="393"/>
      <c r="D792" s="394"/>
      <c r="E792" s="148">
        <f>SUMIF('Nhap-Xuat'!$D$12:$D$20000,DMKH!A792,'Nhap-Xuat'!$P$12:$P$20000)</f>
        <v>0</v>
      </c>
    </row>
    <row r="793" ht="15.75" customHeight="1">
      <c r="A793" s="396"/>
      <c r="B793" s="393"/>
      <c r="C793" s="393"/>
      <c r="D793" s="394"/>
      <c r="E793" s="148">
        <f>SUMIF('Nhap-Xuat'!$D$12:$D$20000,DMKH!A793,'Nhap-Xuat'!$P$12:$P$20000)</f>
        <v>0</v>
      </c>
    </row>
    <row r="794" ht="15.75" customHeight="1">
      <c r="A794" s="396"/>
      <c r="B794" s="393"/>
      <c r="C794" s="393"/>
      <c r="D794" s="394"/>
      <c r="E794" s="148">
        <f>SUMIF('Nhap-Xuat'!$D$12:$D$20000,DMKH!A794,'Nhap-Xuat'!$P$12:$P$20000)</f>
        <v>0</v>
      </c>
    </row>
    <row r="795" ht="15.75" customHeight="1">
      <c r="A795" s="396"/>
      <c r="B795" s="393"/>
      <c r="C795" s="393"/>
      <c r="D795" s="394"/>
      <c r="E795" s="148">
        <f>SUMIF('Nhap-Xuat'!$D$12:$D$20000,DMKH!A795,'Nhap-Xuat'!$P$12:$P$20000)</f>
        <v>0</v>
      </c>
    </row>
    <row r="796" ht="15.75" customHeight="1">
      <c r="A796" s="396"/>
      <c r="B796" s="393"/>
      <c r="C796" s="393"/>
      <c r="D796" s="394"/>
      <c r="E796" s="148">
        <f>SUMIF('Nhap-Xuat'!$D$12:$D$20000,DMKH!A796,'Nhap-Xuat'!$P$12:$P$20000)</f>
        <v>0</v>
      </c>
    </row>
    <row r="797" ht="15.75" customHeight="1">
      <c r="A797" s="396"/>
      <c r="B797" s="393"/>
      <c r="C797" s="393"/>
      <c r="D797" s="394"/>
      <c r="E797" s="148">
        <f>SUMIF('Nhap-Xuat'!$D$12:$D$20000,DMKH!A797,'Nhap-Xuat'!$P$12:$P$20000)</f>
        <v>0</v>
      </c>
    </row>
    <row r="798" ht="15.75" customHeight="1">
      <c r="A798" s="396"/>
      <c r="B798" s="393"/>
      <c r="C798" s="393"/>
      <c r="D798" s="394"/>
      <c r="E798" s="148">
        <f>SUMIF('Nhap-Xuat'!$D$12:$D$20000,DMKH!A798,'Nhap-Xuat'!$P$12:$P$20000)</f>
        <v>0</v>
      </c>
    </row>
    <row r="799" ht="15.75" customHeight="1">
      <c r="A799" s="396"/>
      <c r="B799" s="393"/>
      <c r="C799" s="393"/>
      <c r="D799" s="394"/>
      <c r="E799" s="148">
        <f>SUMIF('Nhap-Xuat'!$D$12:$D$20000,DMKH!A799,'Nhap-Xuat'!$P$12:$P$20000)</f>
        <v>0</v>
      </c>
    </row>
    <row r="800" ht="15.75" customHeight="1">
      <c r="A800" s="396"/>
      <c r="B800" s="393"/>
      <c r="C800" s="393"/>
      <c r="D800" s="394"/>
      <c r="E800" s="148">
        <f>SUMIF('Nhap-Xuat'!$D$12:$D$20000,DMKH!A800,'Nhap-Xuat'!$P$12:$P$20000)</f>
        <v>0</v>
      </c>
    </row>
    <row r="801" ht="15.75" customHeight="1">
      <c r="A801" s="396"/>
      <c r="B801" s="393"/>
      <c r="C801" s="393"/>
      <c r="D801" s="394"/>
      <c r="E801" s="148">
        <f>SUMIF('Nhap-Xuat'!$D$12:$D$20000,DMKH!A801,'Nhap-Xuat'!$P$12:$P$20000)</f>
        <v>0</v>
      </c>
    </row>
    <row r="802" ht="15.75" customHeight="1">
      <c r="A802" s="396"/>
      <c r="B802" s="393"/>
      <c r="C802" s="393"/>
      <c r="D802" s="394"/>
      <c r="E802" s="148">
        <f>SUMIF('Nhap-Xuat'!$D$12:$D$20000,DMKH!A802,'Nhap-Xuat'!$P$12:$P$20000)</f>
        <v>0</v>
      </c>
    </row>
    <row r="803" ht="15.75" customHeight="1">
      <c r="A803" s="396"/>
      <c r="B803" s="393"/>
      <c r="C803" s="393"/>
      <c r="D803" s="394"/>
      <c r="E803" s="148">
        <f>SUMIF('Nhap-Xuat'!$D$12:$D$20000,DMKH!A803,'Nhap-Xuat'!$P$12:$P$20000)</f>
        <v>0</v>
      </c>
    </row>
    <row r="804" ht="15.75" customHeight="1">
      <c r="A804" s="396"/>
      <c r="B804" s="393"/>
      <c r="C804" s="393"/>
      <c r="D804" s="394"/>
      <c r="E804" s="148">
        <f>SUMIF('Nhap-Xuat'!$D$12:$D$20000,DMKH!A804,'Nhap-Xuat'!$P$12:$P$20000)</f>
        <v>0</v>
      </c>
    </row>
    <row r="805" ht="15.75" customHeight="1">
      <c r="A805" s="396"/>
      <c r="B805" s="393"/>
      <c r="C805" s="393"/>
      <c r="D805" s="394"/>
      <c r="E805" s="148">
        <f>SUMIF('Nhap-Xuat'!$D$12:$D$20000,DMKH!A805,'Nhap-Xuat'!$P$12:$P$20000)</f>
        <v>0</v>
      </c>
    </row>
    <row r="806" ht="15.75" customHeight="1">
      <c r="A806" s="396"/>
      <c r="B806" s="393"/>
      <c r="C806" s="393"/>
      <c r="D806" s="394"/>
      <c r="E806" s="148">
        <f>SUMIF('Nhap-Xuat'!$D$12:$D$20000,DMKH!A806,'Nhap-Xuat'!$P$12:$P$20000)</f>
        <v>0</v>
      </c>
    </row>
    <row r="807" ht="15.75" customHeight="1">
      <c r="A807" s="396"/>
      <c r="B807" s="393"/>
      <c r="C807" s="393"/>
      <c r="D807" s="394"/>
      <c r="E807" s="148">
        <f>SUMIF('Nhap-Xuat'!$D$12:$D$20000,DMKH!A807,'Nhap-Xuat'!$P$12:$P$20000)</f>
        <v>0</v>
      </c>
    </row>
    <row r="808" ht="15.75" customHeight="1">
      <c r="A808" s="396"/>
      <c r="B808" s="393"/>
      <c r="C808" s="393"/>
      <c r="D808" s="394"/>
      <c r="E808" s="148">
        <f>SUMIF('Nhap-Xuat'!$D$12:$D$20000,DMKH!A808,'Nhap-Xuat'!$P$12:$P$20000)</f>
        <v>0</v>
      </c>
    </row>
    <row r="809" ht="15.75" customHeight="1">
      <c r="A809" s="396"/>
      <c r="B809" s="393"/>
      <c r="C809" s="393"/>
      <c r="D809" s="394"/>
      <c r="E809" s="148">
        <f>SUMIF('Nhap-Xuat'!$D$12:$D$20000,DMKH!A809,'Nhap-Xuat'!$P$12:$P$20000)</f>
        <v>0</v>
      </c>
    </row>
    <row r="810" ht="15.75" customHeight="1">
      <c r="A810" s="396"/>
      <c r="B810" s="393"/>
      <c r="C810" s="393"/>
      <c r="D810" s="394"/>
      <c r="E810" s="148">
        <f>SUMIF('Nhap-Xuat'!$D$12:$D$20000,DMKH!A810,'Nhap-Xuat'!$P$12:$P$20000)</f>
        <v>0</v>
      </c>
    </row>
    <row r="811" ht="15.75" customHeight="1">
      <c r="A811" s="396"/>
      <c r="B811" s="393"/>
      <c r="C811" s="393"/>
      <c r="D811" s="394"/>
      <c r="E811" s="148">
        <f>SUMIF('Nhap-Xuat'!$D$12:$D$20000,DMKH!A811,'Nhap-Xuat'!$P$12:$P$20000)</f>
        <v>0</v>
      </c>
    </row>
    <row r="812" ht="15.75" customHeight="1">
      <c r="A812" s="396"/>
      <c r="B812" s="393"/>
      <c r="C812" s="393"/>
      <c r="D812" s="394"/>
      <c r="E812" s="148">
        <f>SUMIF('Nhap-Xuat'!$D$12:$D$20000,DMKH!A812,'Nhap-Xuat'!$P$12:$P$20000)</f>
        <v>0</v>
      </c>
    </row>
    <row r="813" ht="15.75" customHeight="1">
      <c r="A813" s="396"/>
      <c r="B813" s="393"/>
      <c r="C813" s="393"/>
      <c r="D813" s="394"/>
      <c r="E813" s="148">
        <f>SUMIF('Nhap-Xuat'!$D$12:$D$20000,DMKH!A813,'Nhap-Xuat'!$P$12:$P$20000)</f>
        <v>0</v>
      </c>
    </row>
    <row r="814" ht="15.75" customHeight="1">
      <c r="A814" s="396"/>
      <c r="B814" s="393"/>
      <c r="C814" s="393"/>
      <c r="D814" s="394"/>
      <c r="E814" s="148">
        <f>SUMIF('Nhap-Xuat'!$D$12:$D$20000,DMKH!A814,'Nhap-Xuat'!$P$12:$P$20000)</f>
        <v>0</v>
      </c>
    </row>
    <row r="815" ht="15.75" customHeight="1">
      <c r="A815" s="396"/>
      <c r="B815" s="393"/>
      <c r="C815" s="393"/>
      <c r="D815" s="394"/>
      <c r="E815" s="148">
        <f>SUMIF('Nhap-Xuat'!$D$12:$D$20000,DMKH!A815,'Nhap-Xuat'!$P$12:$P$20000)</f>
        <v>0</v>
      </c>
    </row>
    <row r="816" ht="15.75" customHeight="1">
      <c r="A816" s="396"/>
      <c r="B816" s="393"/>
      <c r="C816" s="393"/>
      <c r="D816" s="394"/>
      <c r="E816" s="148">
        <f>SUMIF('Nhap-Xuat'!$D$12:$D$20000,DMKH!A816,'Nhap-Xuat'!$P$12:$P$20000)</f>
        <v>0</v>
      </c>
    </row>
    <row r="817" ht="15.75" customHeight="1">
      <c r="A817" s="396"/>
      <c r="B817" s="393"/>
      <c r="C817" s="393"/>
      <c r="D817" s="394"/>
      <c r="E817" s="148">
        <f>SUMIF('Nhap-Xuat'!$D$12:$D$20000,DMKH!A817,'Nhap-Xuat'!$P$12:$P$20000)</f>
        <v>0</v>
      </c>
    </row>
    <row r="818" ht="15.75" customHeight="1">
      <c r="A818" s="396"/>
      <c r="B818" s="393"/>
      <c r="C818" s="393"/>
      <c r="D818" s="394"/>
      <c r="E818" s="148">
        <f>SUMIF('Nhap-Xuat'!$D$12:$D$20000,DMKH!A818,'Nhap-Xuat'!$P$12:$P$20000)</f>
        <v>0</v>
      </c>
    </row>
    <row r="819" ht="15.75" customHeight="1">
      <c r="A819" s="396"/>
      <c r="B819" s="393"/>
      <c r="C819" s="393"/>
      <c r="D819" s="394"/>
      <c r="E819" s="148">
        <f>SUMIF('Nhap-Xuat'!$D$12:$D$20000,DMKH!A819,'Nhap-Xuat'!$P$12:$P$20000)</f>
        <v>0</v>
      </c>
    </row>
    <row r="820" ht="15.75" customHeight="1">
      <c r="A820" s="396"/>
      <c r="B820" s="393"/>
      <c r="C820" s="393"/>
      <c r="D820" s="394"/>
      <c r="E820" s="148">
        <f>SUMIF('Nhap-Xuat'!$D$12:$D$20000,DMKH!A820,'Nhap-Xuat'!$P$12:$P$20000)</f>
        <v>0</v>
      </c>
    </row>
    <row r="821" ht="15.75" customHeight="1">
      <c r="A821" s="396"/>
      <c r="B821" s="393"/>
      <c r="C821" s="393"/>
      <c r="D821" s="394"/>
      <c r="E821" s="148">
        <f>SUMIF('Nhap-Xuat'!$D$12:$D$20000,DMKH!A821,'Nhap-Xuat'!$P$12:$P$20000)</f>
        <v>0</v>
      </c>
    </row>
    <row r="822" ht="15.75" customHeight="1">
      <c r="A822" s="396"/>
      <c r="B822" s="393"/>
      <c r="C822" s="393"/>
      <c r="D822" s="394"/>
      <c r="E822" s="148">
        <f>SUMIF('Nhap-Xuat'!$D$12:$D$20000,DMKH!A822,'Nhap-Xuat'!$P$12:$P$20000)</f>
        <v>0</v>
      </c>
    </row>
    <row r="823" ht="15.75" customHeight="1">
      <c r="A823" s="396"/>
      <c r="B823" s="393"/>
      <c r="C823" s="393"/>
      <c r="D823" s="394"/>
      <c r="E823" s="148">
        <f>SUMIF('Nhap-Xuat'!$D$12:$D$20000,DMKH!A823,'Nhap-Xuat'!$P$12:$P$20000)</f>
        <v>0</v>
      </c>
    </row>
    <row r="824" ht="15.75" customHeight="1">
      <c r="A824" s="396"/>
      <c r="B824" s="393"/>
      <c r="C824" s="393"/>
      <c r="D824" s="394"/>
      <c r="E824" s="148">
        <f>SUMIF('Nhap-Xuat'!$D$12:$D$20000,DMKH!A824,'Nhap-Xuat'!$P$12:$P$20000)</f>
        <v>0</v>
      </c>
    </row>
    <row r="825" ht="15.75" customHeight="1">
      <c r="A825" s="396"/>
      <c r="B825" s="393"/>
      <c r="C825" s="393"/>
      <c r="D825" s="394"/>
      <c r="E825" s="148">
        <f>SUMIF('Nhap-Xuat'!$D$12:$D$20000,DMKH!A825,'Nhap-Xuat'!$P$12:$P$20000)</f>
        <v>0</v>
      </c>
    </row>
    <row r="826" ht="15.75" customHeight="1">
      <c r="A826" s="396"/>
      <c r="B826" s="393"/>
      <c r="C826" s="393"/>
      <c r="D826" s="394"/>
      <c r="E826" s="148">
        <f>SUMIF('Nhap-Xuat'!$D$12:$D$20000,DMKH!A826,'Nhap-Xuat'!$P$12:$P$20000)</f>
        <v>0</v>
      </c>
    </row>
    <row r="827" ht="15.75" customHeight="1">
      <c r="A827" s="396"/>
      <c r="B827" s="393"/>
      <c r="C827" s="393"/>
      <c r="D827" s="394"/>
      <c r="E827" s="148">
        <f>SUMIF('Nhap-Xuat'!$D$12:$D$20000,DMKH!A827,'Nhap-Xuat'!$P$12:$P$20000)</f>
        <v>0</v>
      </c>
    </row>
    <row r="828" ht="15.75" customHeight="1">
      <c r="A828" s="396"/>
      <c r="B828" s="393"/>
      <c r="C828" s="393"/>
      <c r="D828" s="394"/>
      <c r="E828" s="148">
        <f>SUMIF('Nhap-Xuat'!$D$12:$D$20000,DMKH!A828,'Nhap-Xuat'!$P$12:$P$20000)</f>
        <v>0</v>
      </c>
    </row>
    <row r="829" ht="15.75" customHeight="1">
      <c r="A829" s="396"/>
      <c r="B829" s="393"/>
      <c r="C829" s="393"/>
      <c r="D829" s="394"/>
      <c r="E829" s="148">
        <f>SUMIF('Nhap-Xuat'!$D$12:$D$20000,DMKH!A829,'Nhap-Xuat'!$P$12:$P$20000)</f>
        <v>0</v>
      </c>
    </row>
    <row r="830" ht="15.75" customHeight="1">
      <c r="A830" s="396"/>
      <c r="B830" s="393"/>
      <c r="C830" s="393"/>
      <c r="D830" s="394"/>
      <c r="E830" s="148">
        <f>SUMIF('Nhap-Xuat'!$D$12:$D$20000,DMKH!A830,'Nhap-Xuat'!$P$12:$P$20000)</f>
        <v>0</v>
      </c>
    </row>
    <row r="831" ht="15.75" customHeight="1">
      <c r="A831" s="396"/>
      <c r="B831" s="393"/>
      <c r="C831" s="393"/>
      <c r="D831" s="394"/>
      <c r="E831" s="148">
        <f>SUMIF('Nhap-Xuat'!$D$12:$D$20000,DMKH!A831,'Nhap-Xuat'!$P$12:$P$20000)</f>
        <v>0</v>
      </c>
    </row>
    <row r="832" ht="15.75" customHeight="1">
      <c r="A832" s="396"/>
      <c r="B832" s="393"/>
      <c r="C832" s="393"/>
      <c r="D832" s="394"/>
      <c r="E832" s="148">
        <f>SUMIF('Nhap-Xuat'!$D$12:$D$20000,DMKH!A832,'Nhap-Xuat'!$P$12:$P$20000)</f>
        <v>0</v>
      </c>
    </row>
    <row r="833" ht="15.75" customHeight="1">
      <c r="A833" s="396"/>
      <c r="B833" s="393"/>
      <c r="C833" s="393"/>
      <c r="D833" s="394"/>
      <c r="E833" s="148">
        <f>SUMIF('Nhap-Xuat'!$D$12:$D$20000,DMKH!A833,'Nhap-Xuat'!$P$12:$P$20000)</f>
        <v>0</v>
      </c>
    </row>
    <row r="834" ht="15.75" customHeight="1">
      <c r="A834" s="396"/>
      <c r="B834" s="393"/>
      <c r="C834" s="393"/>
      <c r="D834" s="394"/>
      <c r="E834" s="148">
        <f>SUMIF('Nhap-Xuat'!$D$12:$D$20000,DMKH!A834,'Nhap-Xuat'!$P$12:$P$20000)</f>
        <v>0</v>
      </c>
    </row>
    <row r="835" ht="15.75" customHeight="1">
      <c r="A835" s="396"/>
      <c r="B835" s="393"/>
      <c r="C835" s="393"/>
      <c r="D835" s="394"/>
      <c r="E835" s="148">
        <f>SUMIF('Nhap-Xuat'!$D$12:$D$20000,DMKH!A835,'Nhap-Xuat'!$P$12:$P$20000)</f>
        <v>0</v>
      </c>
    </row>
    <row r="836" ht="15.75" customHeight="1">
      <c r="A836" s="396"/>
      <c r="B836" s="393"/>
      <c r="C836" s="393"/>
      <c r="D836" s="394"/>
      <c r="E836" s="148">
        <f>SUMIF('Nhap-Xuat'!$D$12:$D$20000,DMKH!A836,'Nhap-Xuat'!$P$12:$P$20000)</f>
        <v>0</v>
      </c>
    </row>
    <row r="837" ht="15.75" customHeight="1">
      <c r="A837" s="396"/>
      <c r="B837" s="393"/>
      <c r="C837" s="393"/>
      <c r="D837" s="394"/>
      <c r="E837" s="148">
        <f>SUMIF('Nhap-Xuat'!$D$12:$D$20000,DMKH!A837,'Nhap-Xuat'!$P$12:$P$20000)</f>
        <v>0</v>
      </c>
    </row>
    <row r="838" ht="15.75" customHeight="1">
      <c r="A838" s="396"/>
      <c r="B838" s="393"/>
      <c r="C838" s="393"/>
      <c r="D838" s="394"/>
      <c r="E838" s="148">
        <f>SUMIF('Nhap-Xuat'!$D$12:$D$20000,DMKH!A838,'Nhap-Xuat'!$P$12:$P$20000)</f>
        <v>0</v>
      </c>
    </row>
    <row r="839" ht="15.75" customHeight="1">
      <c r="A839" s="396"/>
      <c r="B839" s="393"/>
      <c r="C839" s="393"/>
      <c r="D839" s="394"/>
      <c r="E839" s="148">
        <f>SUMIF('Nhap-Xuat'!$D$12:$D$20000,DMKH!A839,'Nhap-Xuat'!$P$12:$P$20000)</f>
        <v>0</v>
      </c>
    </row>
    <row r="840" ht="15.75" customHeight="1">
      <c r="A840" s="396"/>
      <c r="B840" s="393"/>
      <c r="C840" s="393"/>
      <c r="D840" s="394"/>
      <c r="E840" s="148">
        <f>SUMIF('Nhap-Xuat'!$D$12:$D$20000,DMKH!A840,'Nhap-Xuat'!$P$12:$P$20000)</f>
        <v>0</v>
      </c>
    </row>
    <row r="841" ht="15.75" customHeight="1">
      <c r="A841" s="396"/>
      <c r="B841" s="393"/>
      <c r="C841" s="393"/>
      <c r="D841" s="394"/>
      <c r="E841" s="148">
        <f>SUMIF('Nhap-Xuat'!$D$12:$D$20000,DMKH!A841,'Nhap-Xuat'!$P$12:$P$20000)</f>
        <v>0</v>
      </c>
    </row>
    <row r="842" ht="15.75" customHeight="1">
      <c r="A842" s="396"/>
      <c r="B842" s="393"/>
      <c r="C842" s="393"/>
      <c r="D842" s="394"/>
      <c r="E842" s="148">
        <f>SUMIF('Nhap-Xuat'!$D$12:$D$20000,DMKH!A842,'Nhap-Xuat'!$P$12:$P$20000)</f>
        <v>0</v>
      </c>
    </row>
    <row r="843" ht="15.75" customHeight="1">
      <c r="A843" s="396"/>
      <c r="B843" s="393"/>
      <c r="C843" s="393"/>
      <c r="D843" s="394"/>
      <c r="E843" s="148">
        <f>SUMIF('Nhap-Xuat'!$D$12:$D$20000,DMKH!A843,'Nhap-Xuat'!$P$12:$P$20000)</f>
        <v>0</v>
      </c>
    </row>
    <row r="844" ht="15.75" customHeight="1">
      <c r="A844" s="396"/>
      <c r="B844" s="393"/>
      <c r="C844" s="393"/>
      <c r="D844" s="394"/>
      <c r="E844" s="148">
        <f>SUMIF('Nhap-Xuat'!$D$12:$D$20000,DMKH!A844,'Nhap-Xuat'!$P$12:$P$20000)</f>
        <v>0</v>
      </c>
    </row>
    <row r="845" ht="15.75" customHeight="1">
      <c r="A845" s="396"/>
      <c r="B845" s="393"/>
      <c r="C845" s="393"/>
      <c r="D845" s="394"/>
      <c r="E845" s="148">
        <f>SUMIF('Nhap-Xuat'!$D$12:$D$20000,DMKH!A845,'Nhap-Xuat'!$P$12:$P$20000)</f>
        <v>0</v>
      </c>
    </row>
    <row r="846" ht="15.75" customHeight="1">
      <c r="A846" s="396"/>
      <c r="B846" s="393"/>
      <c r="C846" s="393"/>
      <c r="D846" s="394"/>
      <c r="E846" s="148">
        <f>SUMIF('Nhap-Xuat'!$D$12:$D$20000,DMKH!A846,'Nhap-Xuat'!$P$12:$P$20000)</f>
        <v>0</v>
      </c>
    </row>
    <row r="847" ht="15.75" customHeight="1">
      <c r="A847" s="396"/>
      <c r="B847" s="393"/>
      <c r="C847" s="393"/>
      <c r="D847" s="394"/>
      <c r="E847" s="148">
        <f>SUMIF('Nhap-Xuat'!$D$12:$D$20000,DMKH!A847,'Nhap-Xuat'!$P$12:$P$20000)</f>
        <v>0</v>
      </c>
    </row>
    <row r="848" ht="15.75" customHeight="1">
      <c r="A848" s="396"/>
      <c r="B848" s="393"/>
      <c r="C848" s="393"/>
      <c r="D848" s="394"/>
      <c r="E848" s="148">
        <f>SUMIF('Nhap-Xuat'!$D$12:$D$20000,DMKH!A848,'Nhap-Xuat'!$P$12:$P$20000)</f>
        <v>0</v>
      </c>
    </row>
    <row r="849" ht="15.75" customHeight="1">
      <c r="A849" s="396"/>
      <c r="B849" s="393"/>
      <c r="C849" s="393"/>
      <c r="D849" s="394"/>
      <c r="E849" s="148">
        <f>SUMIF('Nhap-Xuat'!$D$12:$D$20000,DMKH!A849,'Nhap-Xuat'!$P$12:$P$20000)</f>
        <v>0</v>
      </c>
    </row>
    <row r="850" ht="15.75" customHeight="1">
      <c r="A850" s="396"/>
      <c r="B850" s="393"/>
      <c r="C850" s="393"/>
      <c r="D850" s="394"/>
      <c r="E850" s="148">
        <f>SUMIF('Nhap-Xuat'!$D$12:$D$20000,DMKH!A850,'Nhap-Xuat'!$P$12:$P$20000)</f>
        <v>0</v>
      </c>
    </row>
    <row r="851" ht="15.75" customHeight="1">
      <c r="A851" s="396"/>
      <c r="B851" s="393"/>
      <c r="C851" s="393"/>
      <c r="D851" s="394"/>
      <c r="E851" s="148">
        <f>SUMIF('Nhap-Xuat'!$D$12:$D$20000,DMKH!A851,'Nhap-Xuat'!$P$12:$P$20000)</f>
        <v>0</v>
      </c>
    </row>
    <row r="852" ht="15.75" customHeight="1">
      <c r="A852" s="396"/>
      <c r="B852" s="393"/>
      <c r="C852" s="393"/>
      <c r="D852" s="394"/>
      <c r="E852" s="148">
        <f>SUMIF('Nhap-Xuat'!$D$12:$D$20000,DMKH!A852,'Nhap-Xuat'!$P$12:$P$20000)</f>
        <v>0</v>
      </c>
    </row>
    <row r="853" ht="15.75" customHeight="1">
      <c r="A853" s="396"/>
      <c r="B853" s="393"/>
      <c r="C853" s="393"/>
      <c r="D853" s="394"/>
      <c r="E853" s="148">
        <f>SUMIF('Nhap-Xuat'!$D$12:$D$20000,DMKH!A853,'Nhap-Xuat'!$P$12:$P$20000)</f>
        <v>0</v>
      </c>
    </row>
    <row r="854" ht="15.75" customHeight="1">
      <c r="A854" s="396"/>
      <c r="B854" s="393"/>
      <c r="C854" s="393"/>
      <c r="D854" s="394"/>
      <c r="E854" s="148">
        <f>SUMIF('Nhap-Xuat'!$D$12:$D$20000,DMKH!A854,'Nhap-Xuat'!$P$12:$P$20000)</f>
        <v>0</v>
      </c>
    </row>
    <row r="855" ht="15.75" customHeight="1">
      <c r="A855" s="396"/>
      <c r="B855" s="393"/>
      <c r="C855" s="393"/>
      <c r="D855" s="394"/>
      <c r="E855" s="148">
        <f>SUMIF('Nhap-Xuat'!$D$12:$D$20000,DMKH!A855,'Nhap-Xuat'!$P$12:$P$20000)</f>
        <v>0</v>
      </c>
    </row>
    <row r="856" ht="15.75" customHeight="1">
      <c r="A856" s="396"/>
      <c r="B856" s="393"/>
      <c r="C856" s="393"/>
      <c r="D856" s="394"/>
      <c r="E856" s="148">
        <f>SUMIF('Nhap-Xuat'!$D$12:$D$20000,DMKH!A856,'Nhap-Xuat'!$P$12:$P$20000)</f>
        <v>0</v>
      </c>
    </row>
    <row r="857" ht="15.75" customHeight="1">
      <c r="A857" s="396"/>
      <c r="B857" s="393"/>
      <c r="C857" s="393"/>
      <c r="D857" s="394"/>
      <c r="E857" s="148">
        <f>SUMIF('Nhap-Xuat'!$D$12:$D$20000,DMKH!A857,'Nhap-Xuat'!$P$12:$P$20000)</f>
        <v>0</v>
      </c>
    </row>
    <row r="858" ht="15.75" customHeight="1">
      <c r="A858" s="396"/>
      <c r="B858" s="393"/>
      <c r="C858" s="393"/>
      <c r="D858" s="394"/>
      <c r="E858" s="148">
        <f>SUMIF('Nhap-Xuat'!$D$12:$D$20000,DMKH!A858,'Nhap-Xuat'!$P$12:$P$20000)</f>
        <v>0</v>
      </c>
    </row>
    <row r="859" ht="15.75" customHeight="1">
      <c r="A859" s="396"/>
      <c r="B859" s="393"/>
      <c r="C859" s="393"/>
      <c r="D859" s="394"/>
      <c r="E859" s="148">
        <f>SUMIF('Nhap-Xuat'!$D$12:$D$20000,DMKH!A859,'Nhap-Xuat'!$P$12:$P$20000)</f>
        <v>0</v>
      </c>
    </row>
    <row r="860" ht="15.75" customHeight="1">
      <c r="A860" s="396"/>
      <c r="B860" s="393"/>
      <c r="C860" s="393"/>
      <c r="D860" s="394"/>
      <c r="E860" s="148">
        <f>SUMIF('Nhap-Xuat'!$D$12:$D$20000,DMKH!A860,'Nhap-Xuat'!$P$12:$P$20000)</f>
        <v>0</v>
      </c>
    </row>
    <row r="861" ht="15.75" customHeight="1">
      <c r="A861" s="396"/>
      <c r="B861" s="393"/>
      <c r="C861" s="393"/>
      <c r="D861" s="394"/>
      <c r="E861" s="148">
        <f>SUMIF('Nhap-Xuat'!$D$12:$D$20000,DMKH!A861,'Nhap-Xuat'!$P$12:$P$20000)</f>
        <v>0</v>
      </c>
    </row>
    <row r="862" ht="15.75" customHeight="1">
      <c r="A862" s="396"/>
      <c r="B862" s="393"/>
      <c r="C862" s="393"/>
      <c r="D862" s="394"/>
      <c r="E862" s="148">
        <f>SUMIF('Nhap-Xuat'!$D$12:$D$20000,DMKH!A862,'Nhap-Xuat'!$P$12:$P$20000)</f>
        <v>0</v>
      </c>
    </row>
    <row r="863" ht="15.75" customHeight="1">
      <c r="A863" s="396"/>
      <c r="B863" s="393"/>
      <c r="C863" s="393"/>
      <c r="D863" s="394"/>
      <c r="E863" s="148">
        <f>SUMIF('Nhap-Xuat'!$D$12:$D$20000,DMKH!A863,'Nhap-Xuat'!$P$12:$P$20000)</f>
        <v>0</v>
      </c>
    </row>
    <row r="864" ht="15.75" customHeight="1">
      <c r="A864" s="396"/>
      <c r="B864" s="393"/>
      <c r="C864" s="393"/>
      <c r="D864" s="394"/>
      <c r="E864" s="148">
        <f>SUMIF('Nhap-Xuat'!$D$12:$D$20000,DMKH!A864,'Nhap-Xuat'!$P$12:$P$20000)</f>
        <v>0</v>
      </c>
    </row>
    <row r="865" ht="15.75" customHeight="1">
      <c r="A865" s="396"/>
      <c r="B865" s="393"/>
      <c r="C865" s="393"/>
      <c r="D865" s="394"/>
      <c r="E865" s="148">
        <f>SUMIF('Nhap-Xuat'!$D$12:$D$20000,DMKH!A865,'Nhap-Xuat'!$P$12:$P$20000)</f>
        <v>0</v>
      </c>
    </row>
    <row r="866" ht="15.75" customHeight="1">
      <c r="A866" s="396"/>
      <c r="B866" s="393"/>
      <c r="C866" s="393"/>
      <c r="D866" s="394"/>
      <c r="E866" s="148">
        <f>SUMIF('Nhap-Xuat'!$D$12:$D$20000,DMKH!A866,'Nhap-Xuat'!$P$12:$P$20000)</f>
        <v>0</v>
      </c>
    </row>
    <row r="867" ht="15.75" customHeight="1">
      <c r="A867" s="396"/>
      <c r="B867" s="393"/>
      <c r="C867" s="393"/>
      <c r="D867" s="394"/>
      <c r="E867" s="148">
        <f>SUMIF('Nhap-Xuat'!$D$12:$D$20000,DMKH!A867,'Nhap-Xuat'!$P$12:$P$20000)</f>
        <v>0</v>
      </c>
    </row>
    <row r="868" ht="15.75" customHeight="1">
      <c r="A868" s="396"/>
      <c r="B868" s="393"/>
      <c r="C868" s="393"/>
      <c r="D868" s="394"/>
      <c r="E868" s="148">
        <f>SUMIF('Nhap-Xuat'!$D$12:$D$20000,DMKH!A868,'Nhap-Xuat'!$P$12:$P$20000)</f>
        <v>0</v>
      </c>
    </row>
    <row r="869" ht="15.75" customHeight="1">
      <c r="A869" s="396"/>
      <c r="B869" s="393"/>
      <c r="C869" s="393"/>
      <c r="D869" s="394"/>
      <c r="E869" s="148">
        <f>SUMIF('Nhap-Xuat'!$D$12:$D$20000,DMKH!A869,'Nhap-Xuat'!$P$12:$P$20000)</f>
        <v>0</v>
      </c>
    </row>
    <row r="870" ht="15.75" customHeight="1">
      <c r="A870" s="396"/>
      <c r="B870" s="393"/>
      <c r="C870" s="393"/>
      <c r="D870" s="394"/>
      <c r="E870" s="148">
        <f>SUMIF('Nhap-Xuat'!$D$12:$D$20000,DMKH!A870,'Nhap-Xuat'!$P$12:$P$20000)</f>
        <v>0</v>
      </c>
    </row>
    <row r="871" ht="15.75" customHeight="1">
      <c r="A871" s="396"/>
      <c r="B871" s="393"/>
      <c r="C871" s="393"/>
      <c r="D871" s="394"/>
      <c r="E871" s="148">
        <f>SUMIF('Nhap-Xuat'!$D$12:$D$20000,DMKH!A871,'Nhap-Xuat'!$P$12:$P$20000)</f>
        <v>0</v>
      </c>
    </row>
    <row r="872" ht="15.75" customHeight="1">
      <c r="A872" s="396"/>
      <c r="B872" s="393"/>
      <c r="C872" s="393"/>
      <c r="D872" s="394"/>
      <c r="E872" s="148">
        <f>SUMIF('Nhap-Xuat'!$D$12:$D$20000,DMKH!A872,'Nhap-Xuat'!$P$12:$P$20000)</f>
        <v>0</v>
      </c>
    </row>
    <row r="873" ht="15.75" customHeight="1">
      <c r="A873" s="396"/>
      <c r="B873" s="393"/>
      <c r="C873" s="393"/>
      <c r="D873" s="394"/>
      <c r="E873" s="148">
        <f>SUMIF('Nhap-Xuat'!$D$12:$D$20000,DMKH!A873,'Nhap-Xuat'!$P$12:$P$20000)</f>
        <v>0</v>
      </c>
    </row>
    <row r="874" ht="15.75" customHeight="1">
      <c r="A874" s="396"/>
      <c r="B874" s="393"/>
      <c r="C874" s="393"/>
      <c r="D874" s="394"/>
      <c r="E874" s="148">
        <f>SUMIF('Nhap-Xuat'!$D$12:$D$20000,DMKH!A874,'Nhap-Xuat'!$P$12:$P$20000)</f>
        <v>0</v>
      </c>
    </row>
    <row r="875" ht="15.75" customHeight="1">
      <c r="A875" s="396"/>
      <c r="B875" s="393"/>
      <c r="C875" s="393"/>
      <c r="D875" s="394"/>
      <c r="E875" s="148">
        <f>SUMIF('Nhap-Xuat'!$D$12:$D$20000,DMKH!A875,'Nhap-Xuat'!$P$12:$P$20000)</f>
        <v>0</v>
      </c>
    </row>
    <row r="876" ht="15.75" customHeight="1">
      <c r="A876" s="396"/>
      <c r="B876" s="393"/>
      <c r="C876" s="393"/>
      <c r="D876" s="394"/>
      <c r="E876" s="148">
        <f>SUMIF('Nhap-Xuat'!$D$12:$D$20000,DMKH!A876,'Nhap-Xuat'!$P$12:$P$20000)</f>
        <v>0</v>
      </c>
    </row>
    <row r="877" ht="15.75" customHeight="1">
      <c r="A877" s="396"/>
      <c r="B877" s="393"/>
      <c r="C877" s="393"/>
      <c r="D877" s="394"/>
      <c r="E877" s="148">
        <f>SUMIF('Nhap-Xuat'!$D$12:$D$20000,DMKH!A877,'Nhap-Xuat'!$P$12:$P$20000)</f>
        <v>0</v>
      </c>
    </row>
    <row r="878" ht="15.75" customHeight="1">
      <c r="A878" s="396"/>
      <c r="B878" s="393"/>
      <c r="C878" s="393"/>
      <c r="D878" s="394"/>
      <c r="E878" s="148">
        <f>SUMIF('Nhap-Xuat'!$D$12:$D$20000,DMKH!A878,'Nhap-Xuat'!$P$12:$P$20000)</f>
        <v>0</v>
      </c>
    </row>
    <row r="879" ht="15.75" customHeight="1">
      <c r="A879" s="396"/>
      <c r="B879" s="393"/>
      <c r="C879" s="393"/>
      <c r="D879" s="394"/>
      <c r="E879" s="148">
        <f>SUMIF('Nhap-Xuat'!$D$12:$D$20000,DMKH!A879,'Nhap-Xuat'!$P$12:$P$20000)</f>
        <v>0</v>
      </c>
    </row>
    <row r="880" ht="15.75" customHeight="1">
      <c r="A880" s="396"/>
      <c r="B880" s="393"/>
      <c r="C880" s="393"/>
      <c r="D880" s="394"/>
      <c r="E880" s="148">
        <f>SUMIF('Nhap-Xuat'!$D$12:$D$20000,DMKH!A880,'Nhap-Xuat'!$P$12:$P$20000)</f>
        <v>0</v>
      </c>
    </row>
    <row r="881" ht="15.75" customHeight="1">
      <c r="A881" s="396"/>
      <c r="B881" s="393"/>
      <c r="C881" s="393"/>
      <c r="D881" s="394"/>
      <c r="E881" s="148">
        <f>SUMIF('Nhap-Xuat'!$D$12:$D$20000,DMKH!A881,'Nhap-Xuat'!$P$12:$P$20000)</f>
        <v>0</v>
      </c>
    </row>
    <row r="882" ht="15.75" customHeight="1">
      <c r="A882" s="396"/>
      <c r="B882" s="393"/>
      <c r="C882" s="393"/>
      <c r="D882" s="394"/>
      <c r="E882" s="148">
        <f>SUMIF('Nhap-Xuat'!$D$12:$D$20000,DMKH!A882,'Nhap-Xuat'!$P$12:$P$20000)</f>
        <v>0</v>
      </c>
    </row>
    <row r="883" ht="15.75" customHeight="1">
      <c r="A883" s="396"/>
      <c r="B883" s="393"/>
      <c r="C883" s="393"/>
      <c r="D883" s="394"/>
      <c r="E883" s="148">
        <f>SUMIF('Nhap-Xuat'!$D$12:$D$20000,DMKH!A883,'Nhap-Xuat'!$P$12:$P$20000)</f>
        <v>0</v>
      </c>
    </row>
    <row r="884" ht="15.75" customHeight="1">
      <c r="A884" s="396"/>
      <c r="B884" s="393"/>
      <c r="C884" s="393"/>
      <c r="D884" s="394"/>
      <c r="E884" s="148">
        <f>SUMIF('Nhap-Xuat'!$D$12:$D$20000,DMKH!A884,'Nhap-Xuat'!$P$12:$P$20000)</f>
        <v>0</v>
      </c>
    </row>
    <row r="885" ht="15.75" customHeight="1">
      <c r="A885" s="396"/>
      <c r="B885" s="393"/>
      <c r="C885" s="393"/>
      <c r="D885" s="394"/>
      <c r="E885" s="148">
        <f>SUMIF('Nhap-Xuat'!$D$12:$D$20000,DMKH!A885,'Nhap-Xuat'!$P$12:$P$20000)</f>
        <v>0</v>
      </c>
    </row>
    <row r="886" ht="15.75" customHeight="1">
      <c r="A886" s="396"/>
      <c r="B886" s="393"/>
      <c r="C886" s="393"/>
      <c r="D886" s="394"/>
      <c r="E886" s="148">
        <f>SUMIF('Nhap-Xuat'!$D$12:$D$20000,DMKH!A886,'Nhap-Xuat'!$P$12:$P$20000)</f>
        <v>0</v>
      </c>
    </row>
    <row r="887" ht="15.75" customHeight="1">
      <c r="A887" s="396"/>
      <c r="B887" s="393"/>
      <c r="C887" s="393"/>
      <c r="D887" s="394"/>
      <c r="E887" s="148">
        <f>SUMIF('Nhap-Xuat'!$D$12:$D$20000,DMKH!A887,'Nhap-Xuat'!$P$12:$P$20000)</f>
        <v>0</v>
      </c>
    </row>
    <row r="888" ht="15.75" customHeight="1">
      <c r="A888" s="396"/>
      <c r="B888" s="393"/>
      <c r="C888" s="393"/>
      <c r="D888" s="394"/>
      <c r="E888" s="148">
        <f>SUMIF('Nhap-Xuat'!$D$12:$D$20000,DMKH!A888,'Nhap-Xuat'!$P$12:$P$20000)</f>
        <v>0</v>
      </c>
    </row>
    <row r="889" ht="15.75" customHeight="1">
      <c r="A889" s="396"/>
      <c r="B889" s="393"/>
      <c r="C889" s="393"/>
      <c r="D889" s="394"/>
      <c r="E889" s="148">
        <f>SUMIF('Nhap-Xuat'!$D$12:$D$20000,DMKH!A889,'Nhap-Xuat'!$P$12:$P$20000)</f>
        <v>0</v>
      </c>
    </row>
    <row r="890" ht="15.75" customHeight="1">
      <c r="A890" s="396"/>
      <c r="B890" s="393"/>
      <c r="C890" s="393"/>
      <c r="D890" s="394"/>
      <c r="E890" s="148">
        <f>SUMIF('Nhap-Xuat'!$D$12:$D$20000,DMKH!A890,'Nhap-Xuat'!$P$12:$P$20000)</f>
        <v>0</v>
      </c>
    </row>
    <row r="891" ht="15.75" customHeight="1">
      <c r="A891" s="396"/>
      <c r="B891" s="393"/>
      <c r="C891" s="393"/>
      <c r="D891" s="394"/>
      <c r="E891" s="148">
        <f>SUMIF('Nhap-Xuat'!$D$12:$D$20000,DMKH!A891,'Nhap-Xuat'!$P$12:$P$20000)</f>
        <v>0</v>
      </c>
    </row>
    <row r="892" ht="15.75" customHeight="1">
      <c r="A892" s="396"/>
      <c r="B892" s="393"/>
      <c r="C892" s="393"/>
      <c r="D892" s="394"/>
      <c r="E892" s="148">
        <f>SUMIF('Nhap-Xuat'!$D$12:$D$20000,DMKH!A892,'Nhap-Xuat'!$P$12:$P$20000)</f>
        <v>0</v>
      </c>
    </row>
    <row r="893" ht="15.75" customHeight="1">
      <c r="A893" s="396"/>
      <c r="B893" s="393"/>
      <c r="C893" s="393"/>
      <c r="D893" s="394"/>
      <c r="E893" s="148">
        <f>SUMIF('Nhap-Xuat'!$D$12:$D$20000,DMKH!A893,'Nhap-Xuat'!$P$12:$P$20000)</f>
        <v>0</v>
      </c>
    </row>
    <row r="894" ht="15.75" customHeight="1">
      <c r="A894" s="396"/>
      <c r="B894" s="393"/>
      <c r="C894" s="393"/>
      <c r="D894" s="394"/>
      <c r="E894" s="148">
        <f>SUMIF('Nhap-Xuat'!$D$12:$D$20000,DMKH!A894,'Nhap-Xuat'!$P$12:$P$20000)</f>
        <v>0</v>
      </c>
    </row>
    <row r="895" ht="15.75" customHeight="1">
      <c r="A895" s="396"/>
      <c r="B895" s="393"/>
      <c r="C895" s="393"/>
      <c r="D895" s="394"/>
      <c r="E895" s="148">
        <f>SUMIF('Nhap-Xuat'!$D$12:$D$20000,DMKH!A895,'Nhap-Xuat'!$P$12:$P$20000)</f>
        <v>0</v>
      </c>
    </row>
    <row r="896" ht="15.75" customHeight="1">
      <c r="A896" s="396"/>
      <c r="B896" s="393"/>
      <c r="C896" s="393"/>
      <c r="D896" s="394"/>
      <c r="E896" s="148">
        <f>SUMIF('Nhap-Xuat'!$D$12:$D$20000,DMKH!A896,'Nhap-Xuat'!$P$12:$P$20000)</f>
        <v>0</v>
      </c>
    </row>
    <row r="897" ht="15.75" customHeight="1">
      <c r="A897" s="396"/>
      <c r="B897" s="393"/>
      <c r="C897" s="393"/>
      <c r="D897" s="394"/>
      <c r="E897" s="148">
        <f>SUMIF('Nhap-Xuat'!$D$12:$D$20000,DMKH!A897,'Nhap-Xuat'!$P$12:$P$20000)</f>
        <v>0</v>
      </c>
    </row>
    <row r="898" ht="15.75" customHeight="1">
      <c r="A898" s="396"/>
      <c r="B898" s="393"/>
      <c r="C898" s="393"/>
      <c r="D898" s="394"/>
      <c r="E898" s="148">
        <f>SUMIF('Nhap-Xuat'!$D$12:$D$20000,DMKH!A898,'Nhap-Xuat'!$P$12:$P$20000)</f>
        <v>0</v>
      </c>
    </row>
    <row r="899" ht="15.75" customHeight="1">
      <c r="A899" s="396"/>
      <c r="B899" s="393"/>
      <c r="C899" s="393"/>
      <c r="D899" s="394"/>
      <c r="E899" s="148">
        <f>SUMIF('Nhap-Xuat'!$D$12:$D$20000,DMKH!A899,'Nhap-Xuat'!$P$12:$P$20000)</f>
        <v>0</v>
      </c>
    </row>
    <row r="900" ht="15.75" customHeight="1">
      <c r="A900" s="396"/>
      <c r="B900" s="393"/>
      <c r="C900" s="393"/>
      <c r="D900" s="394"/>
      <c r="E900" s="148">
        <f>SUMIF('Nhap-Xuat'!$D$12:$D$20000,DMKH!A900,'Nhap-Xuat'!$P$12:$P$20000)</f>
        <v>0</v>
      </c>
    </row>
    <row r="901" ht="15.75" customHeight="1">
      <c r="A901" s="396"/>
      <c r="B901" s="393"/>
      <c r="C901" s="393"/>
      <c r="D901" s="394"/>
      <c r="E901" s="148">
        <f>SUMIF('Nhap-Xuat'!$D$12:$D$20000,DMKH!A901,'Nhap-Xuat'!$P$12:$P$20000)</f>
        <v>0</v>
      </c>
    </row>
    <row r="902" ht="15.75" customHeight="1">
      <c r="A902" s="396"/>
      <c r="B902" s="393"/>
      <c r="C902" s="393"/>
      <c r="D902" s="394"/>
      <c r="E902" s="148">
        <f>SUMIF('Nhap-Xuat'!$D$12:$D$20000,DMKH!A902,'Nhap-Xuat'!$P$12:$P$20000)</f>
        <v>0</v>
      </c>
    </row>
    <row r="903" ht="15.75" customHeight="1">
      <c r="A903" s="396"/>
      <c r="B903" s="393"/>
      <c r="C903" s="393"/>
      <c r="D903" s="394"/>
      <c r="E903" s="148">
        <f>SUMIF('Nhap-Xuat'!$D$12:$D$20000,DMKH!A903,'Nhap-Xuat'!$P$12:$P$20000)</f>
        <v>0</v>
      </c>
    </row>
    <row r="904" ht="15.75" customHeight="1">
      <c r="A904" s="396"/>
      <c r="B904" s="393"/>
      <c r="C904" s="393"/>
      <c r="D904" s="394"/>
      <c r="E904" s="148">
        <f>SUMIF('Nhap-Xuat'!$D$12:$D$20000,DMKH!A904,'Nhap-Xuat'!$P$12:$P$20000)</f>
        <v>0</v>
      </c>
    </row>
    <row r="905" ht="15.75" customHeight="1">
      <c r="A905" s="396"/>
      <c r="B905" s="393"/>
      <c r="C905" s="393"/>
      <c r="D905" s="394"/>
      <c r="E905" s="148">
        <f>SUMIF('Nhap-Xuat'!$D$12:$D$20000,DMKH!A905,'Nhap-Xuat'!$P$12:$P$20000)</f>
        <v>0</v>
      </c>
    </row>
    <row r="906" ht="15.75" customHeight="1">
      <c r="A906" s="396"/>
      <c r="B906" s="393"/>
      <c r="C906" s="393"/>
      <c r="D906" s="394"/>
      <c r="E906" s="148">
        <f>SUMIF('Nhap-Xuat'!$D$12:$D$20000,DMKH!A906,'Nhap-Xuat'!$P$12:$P$20000)</f>
        <v>0</v>
      </c>
    </row>
    <row r="907" ht="15.75" customHeight="1">
      <c r="A907" s="396"/>
      <c r="B907" s="393"/>
      <c r="C907" s="393"/>
      <c r="D907" s="394"/>
      <c r="E907" s="148">
        <f>SUMIF('Nhap-Xuat'!$D$12:$D$20000,DMKH!A907,'Nhap-Xuat'!$P$12:$P$20000)</f>
        <v>0</v>
      </c>
    </row>
    <row r="908" ht="15.75" customHeight="1">
      <c r="A908" s="396"/>
      <c r="B908" s="393"/>
      <c r="C908" s="393"/>
      <c r="D908" s="394"/>
      <c r="E908" s="148">
        <f>SUMIF('Nhap-Xuat'!$D$12:$D$20000,DMKH!A908,'Nhap-Xuat'!$P$12:$P$20000)</f>
        <v>0</v>
      </c>
    </row>
    <row r="909" ht="15.75" customHeight="1">
      <c r="A909" s="396"/>
      <c r="B909" s="393"/>
      <c r="C909" s="393"/>
      <c r="D909" s="394"/>
      <c r="E909" s="148">
        <f>SUMIF('Nhap-Xuat'!$D$12:$D$20000,DMKH!A909,'Nhap-Xuat'!$P$12:$P$20000)</f>
        <v>0</v>
      </c>
    </row>
    <row r="910" ht="15.75" customHeight="1">
      <c r="A910" s="396"/>
      <c r="B910" s="393"/>
      <c r="C910" s="393"/>
      <c r="D910" s="394"/>
      <c r="E910" s="148">
        <f>SUMIF('Nhap-Xuat'!$D$12:$D$20000,DMKH!A910,'Nhap-Xuat'!$P$12:$P$20000)</f>
        <v>0</v>
      </c>
    </row>
    <row r="911" ht="15.75" customHeight="1">
      <c r="A911" s="396"/>
      <c r="B911" s="393"/>
      <c r="C911" s="393"/>
      <c r="D911" s="394"/>
      <c r="E911" s="148">
        <f>SUMIF('Nhap-Xuat'!$D$12:$D$20000,DMKH!A911,'Nhap-Xuat'!$P$12:$P$20000)</f>
        <v>0</v>
      </c>
    </row>
    <row r="912" ht="15.75" customHeight="1">
      <c r="A912" s="396"/>
      <c r="B912" s="393"/>
      <c r="C912" s="393"/>
      <c r="D912" s="394"/>
      <c r="E912" s="148">
        <f>SUMIF('Nhap-Xuat'!$D$12:$D$20000,DMKH!A912,'Nhap-Xuat'!$P$12:$P$20000)</f>
        <v>0</v>
      </c>
    </row>
    <row r="913" ht="15.75" customHeight="1">
      <c r="A913" s="396"/>
      <c r="B913" s="393"/>
      <c r="C913" s="393"/>
      <c r="D913" s="394"/>
      <c r="E913" s="148">
        <f>SUMIF('Nhap-Xuat'!$D$12:$D$20000,DMKH!A913,'Nhap-Xuat'!$P$12:$P$20000)</f>
        <v>0</v>
      </c>
    </row>
    <row r="914" ht="15.75" customHeight="1">
      <c r="A914" s="396"/>
      <c r="B914" s="393"/>
      <c r="C914" s="393"/>
      <c r="D914" s="394"/>
      <c r="E914" s="148">
        <f>SUMIF('Nhap-Xuat'!$D$12:$D$20000,DMKH!A914,'Nhap-Xuat'!$P$12:$P$20000)</f>
        <v>0</v>
      </c>
    </row>
    <row r="915" ht="15.75" customHeight="1">
      <c r="A915" s="396"/>
      <c r="B915" s="393"/>
      <c r="C915" s="393"/>
      <c r="D915" s="394"/>
      <c r="E915" s="148">
        <f>SUMIF('Nhap-Xuat'!$D$12:$D$20000,DMKH!A915,'Nhap-Xuat'!$P$12:$P$20000)</f>
        <v>0</v>
      </c>
    </row>
    <row r="916" ht="15.75" customHeight="1">
      <c r="A916" s="396"/>
      <c r="B916" s="393"/>
      <c r="C916" s="393"/>
      <c r="D916" s="394"/>
      <c r="E916" s="148">
        <f>SUMIF('Nhap-Xuat'!$D$12:$D$20000,DMKH!A916,'Nhap-Xuat'!$P$12:$P$20000)</f>
        <v>0</v>
      </c>
    </row>
    <row r="917" ht="15.75" customHeight="1">
      <c r="A917" s="396"/>
      <c r="B917" s="393"/>
      <c r="C917" s="393"/>
      <c r="D917" s="394"/>
      <c r="E917" s="148">
        <f>SUMIF('Nhap-Xuat'!$D$12:$D$20000,DMKH!A917,'Nhap-Xuat'!$P$12:$P$20000)</f>
        <v>0</v>
      </c>
    </row>
    <row r="918" ht="15.75" customHeight="1">
      <c r="A918" s="396"/>
      <c r="B918" s="393"/>
      <c r="C918" s="393"/>
      <c r="D918" s="394"/>
      <c r="E918" s="148">
        <f>SUMIF('Nhap-Xuat'!$D$12:$D$20000,DMKH!A918,'Nhap-Xuat'!$P$12:$P$20000)</f>
        <v>0</v>
      </c>
    </row>
    <row r="919" ht="15.75" customHeight="1">
      <c r="A919" s="396"/>
      <c r="B919" s="393"/>
      <c r="C919" s="393"/>
      <c r="D919" s="394"/>
      <c r="E919" s="148">
        <f>SUMIF('Nhap-Xuat'!$D$12:$D$20000,DMKH!A919,'Nhap-Xuat'!$P$12:$P$20000)</f>
        <v>0</v>
      </c>
    </row>
    <row r="920" ht="15.75" customHeight="1">
      <c r="A920" s="396"/>
      <c r="B920" s="393"/>
      <c r="C920" s="393"/>
      <c r="D920" s="394"/>
      <c r="E920" s="148">
        <f>SUMIF('Nhap-Xuat'!$D$12:$D$20000,DMKH!A920,'Nhap-Xuat'!$P$12:$P$20000)</f>
        <v>0</v>
      </c>
    </row>
    <row r="921" ht="15.75" customHeight="1">
      <c r="A921" s="396"/>
      <c r="B921" s="393"/>
      <c r="C921" s="393"/>
      <c r="D921" s="394"/>
      <c r="E921" s="148">
        <f>SUMIF('Nhap-Xuat'!$D$12:$D$20000,DMKH!A921,'Nhap-Xuat'!$P$12:$P$20000)</f>
        <v>0</v>
      </c>
    </row>
    <row r="922" ht="15.75" customHeight="1">
      <c r="A922" s="396"/>
      <c r="B922" s="393"/>
      <c r="C922" s="393"/>
      <c r="D922" s="394"/>
      <c r="E922" s="148">
        <f>SUMIF('Nhap-Xuat'!$D$12:$D$20000,DMKH!A922,'Nhap-Xuat'!$P$12:$P$20000)</f>
        <v>0</v>
      </c>
    </row>
    <row r="923" ht="15.75" customHeight="1">
      <c r="A923" s="396"/>
      <c r="B923" s="393"/>
      <c r="C923" s="393"/>
      <c r="D923" s="394"/>
      <c r="E923" s="148">
        <f>SUMIF('Nhap-Xuat'!$D$12:$D$20000,DMKH!A923,'Nhap-Xuat'!$P$12:$P$20000)</f>
        <v>0</v>
      </c>
    </row>
    <row r="924" ht="15.75" customHeight="1">
      <c r="A924" s="396"/>
      <c r="B924" s="393"/>
      <c r="C924" s="393"/>
      <c r="D924" s="394"/>
      <c r="E924" s="148">
        <f>SUMIF('Nhap-Xuat'!$D$12:$D$20000,DMKH!A924,'Nhap-Xuat'!$P$12:$P$20000)</f>
        <v>0</v>
      </c>
    </row>
    <row r="925" ht="15.75" customHeight="1">
      <c r="A925" s="396"/>
      <c r="B925" s="393"/>
      <c r="C925" s="393"/>
      <c r="D925" s="394"/>
      <c r="E925" s="148">
        <f>SUMIF('Nhap-Xuat'!$D$12:$D$20000,DMKH!A925,'Nhap-Xuat'!$P$12:$P$20000)</f>
        <v>0</v>
      </c>
    </row>
    <row r="926" ht="15.75" customHeight="1">
      <c r="A926" s="396"/>
      <c r="B926" s="393"/>
      <c r="C926" s="393"/>
      <c r="D926" s="394"/>
      <c r="E926" s="148">
        <f>SUMIF('Nhap-Xuat'!$D$12:$D$20000,DMKH!A926,'Nhap-Xuat'!$P$12:$P$20000)</f>
        <v>0</v>
      </c>
    </row>
    <row r="927" ht="15.75" customHeight="1">
      <c r="A927" s="396"/>
      <c r="B927" s="393"/>
      <c r="C927" s="393"/>
      <c r="D927" s="394"/>
      <c r="E927" s="148">
        <f>SUMIF('Nhap-Xuat'!$D$12:$D$20000,DMKH!A927,'Nhap-Xuat'!$P$12:$P$20000)</f>
        <v>0</v>
      </c>
    </row>
    <row r="928" ht="15.75" customHeight="1">
      <c r="A928" s="396"/>
      <c r="B928" s="393"/>
      <c r="C928" s="393"/>
      <c r="D928" s="394"/>
      <c r="E928" s="148">
        <f>SUMIF('Nhap-Xuat'!$D$12:$D$20000,DMKH!A928,'Nhap-Xuat'!$P$12:$P$20000)</f>
        <v>0</v>
      </c>
    </row>
    <row r="929" ht="15.75" customHeight="1">
      <c r="A929" s="396"/>
      <c r="B929" s="393"/>
      <c r="C929" s="393"/>
      <c r="D929" s="394"/>
      <c r="E929" s="148">
        <f>SUMIF('Nhap-Xuat'!$D$12:$D$20000,DMKH!A929,'Nhap-Xuat'!$P$12:$P$20000)</f>
        <v>0</v>
      </c>
    </row>
    <row r="930" ht="15.75" customHeight="1">
      <c r="A930" s="396"/>
      <c r="B930" s="393"/>
      <c r="C930" s="393"/>
      <c r="D930" s="394"/>
      <c r="E930" s="148">
        <f>SUMIF('Nhap-Xuat'!$D$12:$D$20000,DMKH!A930,'Nhap-Xuat'!$P$12:$P$20000)</f>
        <v>0</v>
      </c>
    </row>
    <row r="931" ht="15.75" customHeight="1">
      <c r="A931" s="396"/>
      <c r="B931" s="393"/>
      <c r="C931" s="393"/>
      <c r="D931" s="394"/>
      <c r="E931" s="148">
        <f>SUMIF('Nhap-Xuat'!$D$12:$D$20000,DMKH!A931,'Nhap-Xuat'!$P$12:$P$20000)</f>
        <v>0</v>
      </c>
    </row>
    <row r="932" ht="15.75" customHeight="1">
      <c r="A932" s="396"/>
      <c r="B932" s="393"/>
      <c r="C932" s="393"/>
      <c r="D932" s="394"/>
      <c r="E932" s="148">
        <f>SUMIF('Nhap-Xuat'!$D$12:$D$20000,DMKH!A932,'Nhap-Xuat'!$P$12:$P$20000)</f>
        <v>0</v>
      </c>
    </row>
    <row r="933" ht="15.75" customHeight="1">
      <c r="A933" s="396"/>
      <c r="B933" s="393"/>
      <c r="C933" s="393"/>
      <c r="D933" s="394"/>
      <c r="E933" s="148">
        <f>SUMIF('Nhap-Xuat'!$D$12:$D$20000,DMKH!A933,'Nhap-Xuat'!$P$12:$P$20000)</f>
        <v>0</v>
      </c>
    </row>
    <row r="934" ht="15.75" customHeight="1">
      <c r="A934" s="396"/>
      <c r="B934" s="393"/>
      <c r="C934" s="393"/>
      <c r="D934" s="394"/>
      <c r="E934" s="148">
        <f>SUMIF('Nhap-Xuat'!$D$12:$D$20000,DMKH!A934,'Nhap-Xuat'!$P$12:$P$20000)</f>
        <v>0</v>
      </c>
    </row>
    <row r="935" ht="15.75" customHeight="1">
      <c r="A935" s="396"/>
      <c r="B935" s="393"/>
      <c r="C935" s="393"/>
      <c r="D935" s="394"/>
      <c r="E935" s="148">
        <f>SUMIF('Nhap-Xuat'!$D$12:$D$20000,DMKH!A935,'Nhap-Xuat'!$P$12:$P$20000)</f>
        <v>0</v>
      </c>
    </row>
    <row r="936" ht="15.75" customHeight="1">
      <c r="A936" s="396"/>
      <c r="B936" s="393"/>
      <c r="C936" s="393"/>
      <c r="D936" s="394"/>
      <c r="E936" s="148">
        <f>SUMIF('Nhap-Xuat'!$D$12:$D$20000,DMKH!A936,'Nhap-Xuat'!$P$12:$P$20000)</f>
        <v>0</v>
      </c>
    </row>
    <row r="937" ht="15.75" customHeight="1">
      <c r="A937" s="396"/>
      <c r="B937" s="393"/>
      <c r="C937" s="393"/>
      <c r="D937" s="394"/>
      <c r="E937" s="148">
        <f>SUMIF('Nhap-Xuat'!$D$12:$D$20000,DMKH!A937,'Nhap-Xuat'!$P$12:$P$20000)</f>
        <v>0</v>
      </c>
    </row>
    <row r="938" ht="15.75" customHeight="1">
      <c r="A938" s="396"/>
      <c r="B938" s="393"/>
      <c r="C938" s="393"/>
      <c r="D938" s="394"/>
      <c r="E938" s="148">
        <f>SUMIF('Nhap-Xuat'!$D$12:$D$20000,DMKH!A938,'Nhap-Xuat'!$P$12:$P$20000)</f>
        <v>0</v>
      </c>
    </row>
    <row r="939" ht="15.75" customHeight="1">
      <c r="A939" s="396"/>
      <c r="B939" s="393"/>
      <c r="C939" s="393"/>
      <c r="D939" s="394"/>
      <c r="E939" s="148">
        <f>SUMIF('Nhap-Xuat'!$D$12:$D$20000,DMKH!A939,'Nhap-Xuat'!$P$12:$P$20000)</f>
        <v>0</v>
      </c>
    </row>
    <row r="940" ht="15.75" customHeight="1">
      <c r="A940" s="396"/>
      <c r="B940" s="393"/>
      <c r="C940" s="393"/>
      <c r="D940" s="394"/>
      <c r="E940" s="148">
        <f>SUMIF('Nhap-Xuat'!$D$12:$D$20000,DMKH!A940,'Nhap-Xuat'!$P$12:$P$20000)</f>
        <v>0</v>
      </c>
    </row>
    <row r="941" ht="15.75" customHeight="1">
      <c r="A941" s="396"/>
      <c r="B941" s="393"/>
      <c r="C941" s="393"/>
      <c r="D941" s="394"/>
      <c r="E941" s="148">
        <f>SUMIF('Nhap-Xuat'!$D$12:$D$20000,DMKH!A941,'Nhap-Xuat'!$P$12:$P$20000)</f>
        <v>0</v>
      </c>
    </row>
    <row r="942" ht="15.75" customHeight="1">
      <c r="A942" s="396"/>
      <c r="B942" s="393"/>
      <c r="C942" s="393"/>
      <c r="D942" s="394"/>
      <c r="E942" s="148">
        <f>SUMIF('Nhap-Xuat'!$D$12:$D$20000,DMKH!A942,'Nhap-Xuat'!$P$12:$P$20000)</f>
        <v>0</v>
      </c>
    </row>
    <row r="943" ht="15.75" customHeight="1">
      <c r="A943" s="396"/>
      <c r="B943" s="393"/>
      <c r="C943" s="393"/>
      <c r="D943" s="394"/>
      <c r="E943" s="148">
        <f>SUMIF('Nhap-Xuat'!$D$12:$D$20000,DMKH!A943,'Nhap-Xuat'!$P$12:$P$20000)</f>
        <v>0</v>
      </c>
    </row>
    <row r="944" ht="15.75" customHeight="1">
      <c r="A944" s="396"/>
      <c r="B944" s="393"/>
      <c r="C944" s="393"/>
      <c r="D944" s="394"/>
      <c r="E944" s="148">
        <f>SUMIF('Nhap-Xuat'!$D$12:$D$20000,DMKH!A944,'Nhap-Xuat'!$P$12:$P$20000)</f>
        <v>0</v>
      </c>
    </row>
    <row r="945" ht="15.75" customHeight="1">
      <c r="A945" s="396"/>
      <c r="B945" s="393"/>
      <c r="C945" s="393"/>
      <c r="D945" s="394"/>
      <c r="E945" s="148">
        <f>SUMIF('Nhap-Xuat'!$D$12:$D$20000,DMKH!A945,'Nhap-Xuat'!$P$12:$P$20000)</f>
        <v>0</v>
      </c>
    </row>
    <row r="946" ht="15.75" customHeight="1">
      <c r="A946" s="396"/>
      <c r="B946" s="393"/>
      <c r="C946" s="393"/>
      <c r="D946" s="394"/>
      <c r="E946" s="148">
        <f>SUMIF('Nhap-Xuat'!$D$12:$D$20000,DMKH!A946,'Nhap-Xuat'!$P$12:$P$20000)</f>
        <v>0</v>
      </c>
    </row>
    <row r="947" ht="15.75" customHeight="1">
      <c r="A947" s="396"/>
      <c r="B947" s="393"/>
      <c r="C947" s="393"/>
      <c r="D947" s="394"/>
      <c r="E947" s="148">
        <f>SUMIF('Nhap-Xuat'!$D$12:$D$20000,DMKH!A947,'Nhap-Xuat'!$P$12:$P$20000)</f>
        <v>0</v>
      </c>
    </row>
    <row r="948" ht="15.75" customHeight="1">
      <c r="A948" s="396"/>
      <c r="B948" s="393"/>
      <c r="C948" s="393"/>
      <c r="D948" s="394"/>
      <c r="E948" s="148">
        <f>SUMIF('Nhap-Xuat'!$D$12:$D$20000,DMKH!A948,'Nhap-Xuat'!$P$12:$P$20000)</f>
        <v>0</v>
      </c>
    </row>
    <row r="949" ht="15.75" customHeight="1">
      <c r="A949" s="396"/>
      <c r="B949" s="393"/>
      <c r="C949" s="393"/>
      <c r="D949" s="394"/>
      <c r="E949" s="148">
        <f>SUMIF('Nhap-Xuat'!$D$12:$D$20000,DMKH!A949,'Nhap-Xuat'!$P$12:$P$20000)</f>
        <v>0</v>
      </c>
    </row>
    <row r="950" ht="15.75" customHeight="1">
      <c r="A950" s="396"/>
      <c r="B950" s="393"/>
      <c r="C950" s="393"/>
      <c r="D950" s="394"/>
      <c r="E950" s="148">
        <f>SUMIF('Nhap-Xuat'!$D$12:$D$20000,DMKH!A950,'Nhap-Xuat'!$P$12:$P$20000)</f>
        <v>0</v>
      </c>
    </row>
    <row r="951" ht="15.75" customHeight="1">
      <c r="A951" s="396"/>
      <c r="B951" s="393"/>
      <c r="C951" s="393"/>
      <c r="D951" s="394"/>
      <c r="E951" s="148">
        <f>SUMIF('Nhap-Xuat'!$D$12:$D$20000,DMKH!A951,'Nhap-Xuat'!$P$12:$P$20000)</f>
        <v>0</v>
      </c>
    </row>
    <row r="952" ht="15.75" customHeight="1">
      <c r="A952" s="396"/>
      <c r="B952" s="393"/>
      <c r="C952" s="393"/>
      <c r="D952" s="394"/>
      <c r="E952" s="148">
        <f>SUMIF('Nhap-Xuat'!$D$12:$D$20000,DMKH!A952,'Nhap-Xuat'!$P$12:$P$20000)</f>
        <v>0</v>
      </c>
    </row>
    <row r="953" ht="15.75" customHeight="1">
      <c r="A953" s="396"/>
      <c r="B953" s="393"/>
      <c r="C953" s="393"/>
      <c r="D953" s="394"/>
      <c r="E953" s="148">
        <f>SUMIF('Nhap-Xuat'!$D$12:$D$20000,DMKH!A953,'Nhap-Xuat'!$P$12:$P$20000)</f>
        <v>0</v>
      </c>
    </row>
    <row r="954" ht="15.75" customHeight="1">
      <c r="A954" s="396"/>
      <c r="B954" s="393"/>
      <c r="C954" s="393"/>
      <c r="D954" s="394"/>
      <c r="E954" s="148">
        <f>SUMIF('Nhap-Xuat'!$D$12:$D$20000,DMKH!A954,'Nhap-Xuat'!$P$12:$P$20000)</f>
        <v>0</v>
      </c>
    </row>
    <row r="955" ht="15.75" customHeight="1">
      <c r="A955" s="396"/>
      <c r="B955" s="393"/>
      <c r="C955" s="393"/>
      <c r="D955" s="394"/>
      <c r="E955" s="148">
        <f>SUMIF('Nhap-Xuat'!$D$12:$D$20000,DMKH!A955,'Nhap-Xuat'!$P$12:$P$20000)</f>
        <v>0</v>
      </c>
    </row>
    <row r="956" ht="15.75" customHeight="1">
      <c r="A956" s="396"/>
      <c r="B956" s="393"/>
      <c r="C956" s="393"/>
      <c r="D956" s="394"/>
      <c r="E956" s="148">
        <f>SUMIF('Nhap-Xuat'!$D$12:$D$20000,DMKH!A956,'Nhap-Xuat'!$P$12:$P$20000)</f>
        <v>0</v>
      </c>
    </row>
    <row r="957" ht="15.75" customHeight="1">
      <c r="A957" s="396"/>
      <c r="B957" s="393"/>
      <c r="C957" s="393"/>
      <c r="D957" s="394"/>
      <c r="E957" s="148">
        <f>SUMIF('Nhap-Xuat'!$D$12:$D$20000,DMKH!A957,'Nhap-Xuat'!$P$12:$P$20000)</f>
        <v>0</v>
      </c>
    </row>
    <row r="958" ht="15.75" customHeight="1">
      <c r="A958" s="396"/>
      <c r="B958" s="393"/>
      <c r="C958" s="393"/>
      <c r="D958" s="394"/>
      <c r="E958" s="148">
        <f>SUMIF('Nhap-Xuat'!$D$12:$D$20000,DMKH!A958,'Nhap-Xuat'!$P$12:$P$20000)</f>
        <v>0</v>
      </c>
    </row>
    <row r="959" ht="15.75" customHeight="1">
      <c r="A959" s="396"/>
      <c r="B959" s="393"/>
      <c r="C959" s="393"/>
      <c r="D959" s="394"/>
      <c r="E959" s="148">
        <f>SUMIF('Nhap-Xuat'!$D$12:$D$20000,DMKH!A959,'Nhap-Xuat'!$P$12:$P$20000)</f>
        <v>0</v>
      </c>
    </row>
    <row r="960" ht="15.75" customHeight="1">
      <c r="A960" s="396"/>
      <c r="B960" s="393"/>
      <c r="C960" s="393"/>
      <c r="D960" s="394"/>
      <c r="E960" s="148">
        <f>SUMIF('Nhap-Xuat'!$D$12:$D$20000,DMKH!A960,'Nhap-Xuat'!$P$12:$P$20000)</f>
        <v>0</v>
      </c>
    </row>
    <row r="961" ht="15.75" customHeight="1">
      <c r="A961" s="396"/>
      <c r="B961" s="393"/>
      <c r="C961" s="393"/>
      <c r="D961" s="394"/>
      <c r="E961" s="148">
        <f>SUMIF('Nhap-Xuat'!$D$12:$D$20000,DMKH!A961,'Nhap-Xuat'!$P$12:$P$20000)</f>
        <v>0</v>
      </c>
    </row>
    <row r="962" ht="15.75" customHeight="1">
      <c r="A962" s="396"/>
      <c r="B962" s="393"/>
      <c r="C962" s="393"/>
      <c r="D962" s="394"/>
      <c r="E962" s="148">
        <f>SUMIF('Nhap-Xuat'!$D$12:$D$20000,DMKH!A962,'Nhap-Xuat'!$P$12:$P$20000)</f>
        <v>0</v>
      </c>
    </row>
    <row r="963" ht="15.75" customHeight="1">
      <c r="A963" s="396"/>
      <c r="B963" s="393"/>
      <c r="C963" s="393"/>
      <c r="D963" s="394"/>
      <c r="E963" s="148">
        <f>SUMIF('Nhap-Xuat'!$D$12:$D$20000,DMKH!A963,'Nhap-Xuat'!$P$12:$P$20000)</f>
        <v>0</v>
      </c>
    </row>
    <row r="964" ht="15.75" customHeight="1">
      <c r="A964" s="396"/>
      <c r="B964" s="393"/>
      <c r="C964" s="393"/>
      <c r="D964" s="394"/>
      <c r="E964" s="148">
        <f>SUMIF('Nhap-Xuat'!$D$12:$D$20000,DMKH!A964,'Nhap-Xuat'!$P$12:$P$20000)</f>
        <v>0</v>
      </c>
    </row>
    <row r="965" ht="15.75" customHeight="1">
      <c r="A965" s="396"/>
      <c r="B965" s="393"/>
      <c r="C965" s="393"/>
      <c r="D965" s="394"/>
      <c r="E965" s="148">
        <f>SUMIF('Nhap-Xuat'!$D$12:$D$20000,DMKH!A965,'Nhap-Xuat'!$P$12:$P$20000)</f>
        <v>0</v>
      </c>
    </row>
    <row r="966" ht="15.75" customHeight="1">
      <c r="A966" s="396"/>
      <c r="B966" s="393"/>
      <c r="C966" s="393"/>
      <c r="D966" s="394"/>
      <c r="E966" s="148">
        <f>SUMIF('Nhap-Xuat'!$D$12:$D$20000,DMKH!A966,'Nhap-Xuat'!$P$12:$P$20000)</f>
        <v>0</v>
      </c>
    </row>
    <row r="967" ht="15.75" customHeight="1">
      <c r="A967" s="396"/>
      <c r="B967" s="393"/>
      <c r="C967" s="393"/>
      <c r="D967" s="394"/>
      <c r="E967" s="148">
        <f>SUMIF('Nhap-Xuat'!$D$12:$D$20000,DMKH!A967,'Nhap-Xuat'!$P$12:$P$20000)</f>
        <v>0</v>
      </c>
    </row>
    <row r="968" ht="15.75" customHeight="1">
      <c r="A968" s="396"/>
      <c r="B968" s="393"/>
      <c r="C968" s="393"/>
      <c r="D968" s="394"/>
      <c r="E968" s="148">
        <f>SUMIF('Nhap-Xuat'!$D$12:$D$20000,DMKH!A968,'Nhap-Xuat'!$P$12:$P$20000)</f>
        <v>0</v>
      </c>
    </row>
    <row r="969" ht="15.75" customHeight="1">
      <c r="A969" s="396"/>
      <c r="B969" s="393"/>
      <c r="C969" s="393"/>
      <c r="D969" s="394"/>
      <c r="E969" s="148">
        <f>SUMIF('Nhap-Xuat'!$D$12:$D$20000,DMKH!A969,'Nhap-Xuat'!$P$12:$P$20000)</f>
        <v>0</v>
      </c>
    </row>
    <row r="970" ht="15.75" customHeight="1">
      <c r="A970" s="396"/>
      <c r="B970" s="393"/>
      <c r="C970" s="393"/>
      <c r="D970" s="394"/>
      <c r="E970" s="148">
        <f>SUMIF('Nhap-Xuat'!$D$12:$D$20000,DMKH!A970,'Nhap-Xuat'!$P$12:$P$20000)</f>
        <v>0</v>
      </c>
    </row>
    <row r="971" ht="15.75" customHeight="1">
      <c r="A971" s="396"/>
      <c r="B971" s="393"/>
      <c r="C971" s="393"/>
      <c r="D971" s="394"/>
      <c r="E971" s="148">
        <f>SUMIF('Nhap-Xuat'!$D$12:$D$20000,DMKH!A971,'Nhap-Xuat'!$P$12:$P$20000)</f>
        <v>0</v>
      </c>
    </row>
    <row r="972" ht="15.75" customHeight="1">
      <c r="A972" s="396"/>
      <c r="B972" s="393"/>
      <c r="C972" s="393"/>
      <c r="D972" s="394"/>
      <c r="E972" s="148">
        <f>SUMIF('Nhap-Xuat'!$D$12:$D$20000,DMKH!A972,'Nhap-Xuat'!$P$12:$P$20000)</f>
        <v>0</v>
      </c>
    </row>
    <row r="973" ht="15.75" customHeight="1">
      <c r="A973" s="396"/>
      <c r="B973" s="393"/>
      <c r="C973" s="393"/>
      <c r="D973" s="394"/>
      <c r="E973" s="148">
        <f>SUMIF('Nhap-Xuat'!$D$12:$D$20000,DMKH!A973,'Nhap-Xuat'!$P$12:$P$20000)</f>
        <v>0</v>
      </c>
    </row>
    <row r="974" ht="15.75" customHeight="1">
      <c r="A974" s="396"/>
      <c r="B974" s="393"/>
      <c r="C974" s="393"/>
      <c r="D974" s="394"/>
      <c r="E974" s="148">
        <f>SUMIF('Nhap-Xuat'!$D$12:$D$20000,DMKH!A974,'Nhap-Xuat'!$P$12:$P$20000)</f>
        <v>0</v>
      </c>
    </row>
    <row r="975" ht="15.75" customHeight="1">
      <c r="A975" s="396"/>
      <c r="B975" s="393"/>
      <c r="C975" s="393"/>
      <c r="D975" s="394"/>
      <c r="E975" s="148">
        <f>SUMIF('Nhap-Xuat'!$D$12:$D$20000,DMKH!A975,'Nhap-Xuat'!$P$12:$P$20000)</f>
        <v>0</v>
      </c>
    </row>
    <row r="976" ht="15.75" customHeight="1">
      <c r="A976" s="396"/>
      <c r="B976" s="393"/>
      <c r="C976" s="393"/>
      <c r="D976" s="394"/>
      <c r="E976" s="148">
        <f>SUMIF('Nhap-Xuat'!$D$12:$D$20000,DMKH!A976,'Nhap-Xuat'!$P$12:$P$20000)</f>
        <v>0</v>
      </c>
    </row>
    <row r="977" ht="15.75" customHeight="1">
      <c r="A977" s="396"/>
      <c r="B977" s="393"/>
      <c r="C977" s="393"/>
      <c r="D977" s="394"/>
      <c r="E977" s="148">
        <f>SUMIF('Nhap-Xuat'!$D$12:$D$20000,DMKH!A977,'Nhap-Xuat'!$P$12:$P$20000)</f>
        <v>0</v>
      </c>
    </row>
    <row r="978" ht="15.75" customHeight="1">
      <c r="A978" s="396"/>
      <c r="B978" s="393"/>
      <c r="C978" s="393"/>
      <c r="D978" s="394"/>
      <c r="E978" s="148">
        <f>SUMIF('Nhap-Xuat'!$D$12:$D$20000,DMKH!A978,'Nhap-Xuat'!$P$12:$P$20000)</f>
        <v>0</v>
      </c>
    </row>
    <row r="979" ht="15.75" customHeight="1">
      <c r="A979" s="396"/>
      <c r="B979" s="393"/>
      <c r="C979" s="393"/>
      <c r="D979" s="394"/>
      <c r="E979" s="148">
        <f>SUMIF('Nhap-Xuat'!$D$12:$D$20000,DMKH!A979,'Nhap-Xuat'!$P$12:$P$20000)</f>
        <v>0</v>
      </c>
    </row>
    <row r="980" ht="15.75" customHeight="1">
      <c r="A980" s="396"/>
      <c r="B980" s="393"/>
      <c r="C980" s="393"/>
      <c r="D980" s="394"/>
      <c r="E980" s="148">
        <f>SUMIF('Nhap-Xuat'!$D$12:$D$20000,DMKH!A980,'Nhap-Xuat'!$P$12:$P$20000)</f>
        <v>0</v>
      </c>
    </row>
    <row r="981" ht="15.75" customHeight="1">
      <c r="A981" s="396"/>
      <c r="B981" s="393"/>
      <c r="C981" s="393"/>
      <c r="D981" s="394"/>
      <c r="E981" s="148">
        <f>SUMIF('Nhap-Xuat'!$D$12:$D$20000,DMKH!A981,'Nhap-Xuat'!$P$12:$P$20000)</f>
        <v>0</v>
      </c>
    </row>
    <row r="982" ht="15.75" customHeight="1">
      <c r="A982" s="396"/>
      <c r="B982" s="393"/>
      <c r="C982" s="393"/>
      <c r="D982" s="394"/>
      <c r="E982" s="148">
        <f>SUMIF('Nhap-Xuat'!$D$12:$D$20000,DMKH!A982,'Nhap-Xuat'!$P$12:$P$20000)</f>
        <v>0</v>
      </c>
    </row>
    <row r="983" ht="15.75" customHeight="1">
      <c r="A983" s="396"/>
      <c r="B983" s="393"/>
      <c r="C983" s="393"/>
      <c r="D983" s="394"/>
      <c r="E983" s="148">
        <f>SUMIF('Nhap-Xuat'!$D$12:$D$20000,DMKH!A983,'Nhap-Xuat'!$P$12:$P$20000)</f>
        <v>0</v>
      </c>
    </row>
    <row r="984" ht="15.75" customHeight="1">
      <c r="A984" s="396"/>
      <c r="B984" s="393"/>
      <c r="C984" s="393"/>
      <c r="D984" s="394"/>
      <c r="E984" s="148">
        <f>SUMIF('Nhap-Xuat'!$D$12:$D$20000,DMKH!A984,'Nhap-Xuat'!$P$12:$P$20000)</f>
        <v>0</v>
      </c>
    </row>
    <row r="985" ht="15.75" customHeight="1">
      <c r="A985" s="396"/>
      <c r="B985" s="393"/>
      <c r="C985" s="393"/>
      <c r="D985" s="394"/>
      <c r="E985" s="148">
        <f>SUMIF('Nhap-Xuat'!$D$12:$D$20000,DMKH!A985,'Nhap-Xuat'!$P$12:$P$20000)</f>
        <v>0</v>
      </c>
    </row>
    <row r="986" ht="15.75" customHeight="1">
      <c r="A986" s="396"/>
      <c r="B986" s="393"/>
      <c r="C986" s="393"/>
      <c r="D986" s="394"/>
      <c r="E986" s="148">
        <f>SUMIF('Nhap-Xuat'!$D$12:$D$20000,DMKH!A986,'Nhap-Xuat'!$P$12:$P$20000)</f>
        <v>0</v>
      </c>
    </row>
    <row r="987" ht="15.75" customHeight="1">
      <c r="A987" s="396"/>
      <c r="B987" s="393"/>
      <c r="C987" s="393"/>
      <c r="D987" s="394"/>
      <c r="E987" s="148">
        <f>SUMIF('Nhap-Xuat'!$D$12:$D$20000,DMKH!A987,'Nhap-Xuat'!$P$12:$P$20000)</f>
        <v>0</v>
      </c>
    </row>
    <row r="988" ht="15.75" customHeight="1">
      <c r="A988" s="396"/>
      <c r="B988" s="393"/>
      <c r="C988" s="393"/>
      <c r="D988" s="394"/>
      <c r="E988" s="148">
        <f>SUMIF('Nhap-Xuat'!$D$12:$D$20000,DMKH!A988,'Nhap-Xuat'!$P$12:$P$20000)</f>
        <v>0</v>
      </c>
    </row>
    <row r="989" ht="15.75" customHeight="1">
      <c r="A989" s="396"/>
      <c r="B989" s="393"/>
      <c r="C989" s="393"/>
      <c r="D989" s="394"/>
      <c r="E989" s="148">
        <f>SUMIF('Nhap-Xuat'!$D$12:$D$20000,DMKH!A989,'Nhap-Xuat'!$P$12:$P$20000)</f>
        <v>0</v>
      </c>
    </row>
    <row r="990" ht="15.75" customHeight="1">
      <c r="A990" s="396"/>
      <c r="B990" s="393"/>
      <c r="C990" s="393"/>
      <c r="D990" s="394"/>
      <c r="E990" s="148">
        <f>SUMIF('Nhap-Xuat'!$D$12:$D$20000,DMKH!A990,'Nhap-Xuat'!$P$12:$P$20000)</f>
        <v>0</v>
      </c>
    </row>
    <row r="991" ht="15.75" customHeight="1">
      <c r="A991" s="396"/>
      <c r="B991" s="393"/>
      <c r="C991" s="393"/>
      <c r="D991" s="394"/>
      <c r="E991" s="148">
        <f>SUMIF('Nhap-Xuat'!$D$12:$D$20000,DMKH!A991,'Nhap-Xuat'!$P$12:$P$20000)</f>
        <v>0</v>
      </c>
    </row>
    <row r="992" ht="15.75" customHeight="1">
      <c r="A992" s="396"/>
      <c r="B992" s="393"/>
      <c r="C992" s="393"/>
      <c r="D992" s="394"/>
      <c r="E992" s="148">
        <f>SUMIF('Nhap-Xuat'!$D$12:$D$20000,DMKH!A992,'Nhap-Xuat'!$P$12:$P$20000)</f>
        <v>0</v>
      </c>
    </row>
    <row r="993" ht="15.75" customHeight="1">
      <c r="A993" s="396"/>
      <c r="B993" s="393"/>
      <c r="C993" s="393"/>
      <c r="D993" s="394"/>
      <c r="E993" s="148">
        <f>SUMIF('Nhap-Xuat'!$D$12:$D$20000,DMKH!A993,'Nhap-Xuat'!$P$12:$P$20000)</f>
        <v>0</v>
      </c>
    </row>
    <row r="994" ht="15.75" customHeight="1">
      <c r="A994" s="396"/>
      <c r="B994" s="393"/>
      <c r="C994" s="393"/>
      <c r="D994" s="394"/>
      <c r="E994" s="148">
        <f>SUMIF('Nhap-Xuat'!$D$12:$D$20000,DMKH!A994,'Nhap-Xuat'!$P$12:$P$20000)</f>
        <v>0</v>
      </c>
    </row>
    <row r="995" ht="15.75" customHeight="1">
      <c r="A995" s="396"/>
      <c r="B995" s="393"/>
      <c r="C995" s="393"/>
      <c r="D995" s="394"/>
      <c r="E995" s="148">
        <f>SUMIF('Nhap-Xuat'!$D$12:$D$20000,DMKH!A995,'Nhap-Xuat'!$P$12:$P$20000)</f>
        <v>0</v>
      </c>
    </row>
    <row r="996" ht="15.75" customHeight="1">
      <c r="A996" s="396"/>
      <c r="B996" s="393"/>
      <c r="C996" s="393"/>
      <c r="D996" s="394"/>
      <c r="E996" s="148">
        <f>SUMIF('Nhap-Xuat'!$D$12:$D$20000,DMKH!A996,'Nhap-Xuat'!$P$12:$P$20000)</f>
        <v>0</v>
      </c>
    </row>
    <row r="997" ht="15.75" customHeight="1">
      <c r="A997" s="396"/>
      <c r="B997" s="393"/>
      <c r="C997" s="393"/>
      <c r="D997" s="394"/>
      <c r="E997" s="148">
        <f>SUMIF('Nhap-Xuat'!$D$12:$D$20000,DMKH!A997,'Nhap-Xuat'!$P$12:$P$20000)</f>
        <v>0</v>
      </c>
    </row>
    <row r="998" ht="15.75" customHeight="1">
      <c r="A998" s="396"/>
      <c r="B998" s="393"/>
      <c r="C998" s="393"/>
      <c r="D998" s="394"/>
      <c r="E998" s="148">
        <f>SUMIF('Nhap-Xuat'!$D$12:$D$20000,DMKH!A998,'Nhap-Xuat'!$P$12:$P$20000)</f>
        <v>0</v>
      </c>
    </row>
    <row r="999" ht="15.75" customHeight="1">
      <c r="A999" s="396"/>
      <c r="B999" s="393"/>
      <c r="C999" s="393"/>
      <c r="D999" s="394"/>
      <c r="E999" s="148">
        <f>SUMIF('Nhap-Xuat'!$D$12:$D$20000,DMKH!A999,'Nhap-Xuat'!$P$12:$P$20000)</f>
        <v>0</v>
      </c>
    </row>
    <row r="1000" ht="15.75" customHeight="1">
      <c r="A1000" s="396"/>
      <c r="B1000" s="393"/>
      <c r="C1000" s="393"/>
      <c r="D1000" s="394"/>
      <c r="E1000" s="148">
        <f>SUMIF('Nhap-Xuat'!$D$12:$D$20000,DMKH!A1000,'Nhap-Xuat'!$P$12:$P$20000)</f>
        <v>0</v>
      </c>
    </row>
    <row r="1001" ht="15.75" customHeight="1">
      <c r="A1001" s="396"/>
      <c r="B1001" s="393"/>
      <c r="C1001" s="393"/>
      <c r="D1001" s="394"/>
      <c r="E1001" s="148">
        <f>SUMIF('Nhap-Xuat'!$D$12:$D$20000,DMKH!A1001,'Nhap-Xuat'!$P$12:$P$20000)</f>
        <v>0</v>
      </c>
    </row>
    <row r="1002" ht="15.75" customHeight="1">
      <c r="A1002" s="396"/>
      <c r="B1002" s="393"/>
      <c r="C1002" s="393"/>
      <c r="D1002" s="394"/>
      <c r="E1002" s="148">
        <f>SUMIF('Nhap-Xuat'!$D$12:$D$20000,DMKH!A1002,'Nhap-Xuat'!$P$12:$P$20000)</f>
        <v>0</v>
      </c>
    </row>
    <row r="1003" ht="15.75" customHeight="1">
      <c r="A1003" s="396"/>
      <c r="B1003" s="393"/>
      <c r="C1003" s="393"/>
      <c r="D1003" s="394"/>
      <c r="E1003" s="148">
        <f>SUMIF('Nhap-Xuat'!$D$12:$D$20000,DMKH!A1003,'Nhap-Xuat'!$P$12:$P$20000)</f>
        <v>0</v>
      </c>
    </row>
    <row r="1004" ht="15.75" customHeight="1">
      <c r="A1004" s="396"/>
      <c r="B1004" s="393"/>
      <c r="C1004" s="393"/>
      <c r="D1004" s="394"/>
      <c r="E1004" s="148">
        <f>SUMIF('Nhap-Xuat'!$D$12:$D$20000,DMKH!A1004,'Nhap-Xuat'!$P$12:$P$20000)</f>
        <v>0</v>
      </c>
    </row>
    <row r="1005" ht="15.75" customHeight="1">
      <c r="A1005" s="396"/>
      <c r="B1005" s="393"/>
      <c r="C1005" s="393"/>
      <c r="D1005" s="394"/>
      <c r="E1005" s="148">
        <f>SUMIF('Nhap-Xuat'!$D$12:$D$20000,DMKH!A1005,'Nhap-Xuat'!$P$12:$P$20000)</f>
        <v>0</v>
      </c>
    </row>
    <row r="1006" ht="15.75" customHeight="1">
      <c r="A1006" s="396"/>
      <c r="B1006" s="393"/>
      <c r="C1006" s="393"/>
      <c r="D1006" s="394"/>
      <c r="E1006" s="148">
        <f>SUMIF('Nhap-Xuat'!$D$12:$D$20000,DMKH!A1006,'Nhap-Xuat'!$P$12:$P$20000)</f>
        <v>0</v>
      </c>
    </row>
    <row r="1007" ht="15.75" customHeight="1">
      <c r="A1007" s="396"/>
      <c r="B1007" s="393"/>
      <c r="C1007" s="393"/>
      <c r="D1007" s="394"/>
      <c r="E1007" s="148">
        <f>SUMIF('Nhap-Xuat'!$D$12:$D$20000,DMKH!A1007,'Nhap-Xuat'!$P$12:$P$20000)</f>
        <v>0</v>
      </c>
    </row>
    <row r="1008" ht="15.75" customHeight="1">
      <c r="A1008" s="396"/>
      <c r="B1008" s="393"/>
      <c r="C1008" s="393"/>
      <c r="D1008" s="394"/>
      <c r="E1008" s="148">
        <f>SUMIF('Nhap-Xuat'!$D$12:$D$20000,DMKH!A1008,'Nhap-Xuat'!$P$12:$P$20000)</f>
        <v>0</v>
      </c>
    </row>
    <row r="1009" ht="15.75" customHeight="1">
      <c r="A1009" s="396"/>
      <c r="B1009" s="393"/>
      <c r="C1009" s="393"/>
      <c r="D1009" s="394"/>
      <c r="E1009" s="148">
        <f>SUMIF('Nhap-Xuat'!$D$12:$D$20000,DMKH!A1009,'Nhap-Xuat'!$P$12:$P$20000)</f>
        <v>0</v>
      </c>
    </row>
    <row r="1010" ht="15.75" customHeight="1">
      <c r="A1010" s="396"/>
      <c r="B1010" s="393"/>
      <c r="C1010" s="393"/>
      <c r="D1010" s="394"/>
      <c r="E1010" s="148">
        <f>SUMIF('Nhap-Xuat'!$D$12:$D$20000,DMKH!A1010,'Nhap-Xuat'!$P$12:$P$20000)</f>
        <v>0</v>
      </c>
    </row>
    <row r="1011" ht="15.75" customHeight="1">
      <c r="A1011" s="396"/>
      <c r="B1011" s="393"/>
      <c r="C1011" s="393"/>
      <c r="D1011" s="394"/>
      <c r="E1011" s="148">
        <f>SUMIF('Nhap-Xuat'!$D$12:$D$20000,DMKH!A1011,'Nhap-Xuat'!$P$12:$P$20000)</f>
        <v>0</v>
      </c>
    </row>
    <row r="1012" ht="15.75" customHeight="1">
      <c r="A1012" s="396"/>
      <c r="B1012" s="393"/>
      <c r="C1012" s="393"/>
      <c r="D1012" s="394"/>
      <c r="E1012" s="148">
        <f>SUMIF('Nhap-Xuat'!$D$12:$D$20000,DMKH!A1012,'Nhap-Xuat'!$P$12:$P$20000)</f>
        <v>0</v>
      </c>
    </row>
    <row r="1013" ht="15.75" customHeight="1">
      <c r="A1013" s="396"/>
      <c r="B1013" s="393"/>
      <c r="C1013" s="393"/>
      <c r="D1013" s="394"/>
      <c r="E1013" s="148">
        <f>SUMIF('Nhap-Xuat'!$D$12:$D$20000,DMKH!A1013,'Nhap-Xuat'!$P$12:$P$20000)</f>
        <v>0</v>
      </c>
    </row>
    <row r="1014" ht="15.75" customHeight="1">
      <c r="A1014" s="396"/>
      <c r="B1014" s="393"/>
      <c r="C1014" s="393"/>
      <c r="D1014" s="394"/>
      <c r="E1014" s="148">
        <f>SUMIF('Nhap-Xuat'!$D$12:$D$20000,DMKH!A1014,'Nhap-Xuat'!$P$12:$P$20000)</f>
        <v>0</v>
      </c>
    </row>
    <row r="1015" ht="15.75" customHeight="1">
      <c r="A1015" s="396"/>
      <c r="B1015" s="393"/>
      <c r="C1015" s="393"/>
      <c r="D1015" s="394"/>
      <c r="E1015" s="148">
        <f>SUMIF('Nhap-Xuat'!$D$12:$D$20000,DMKH!A1015,'Nhap-Xuat'!$P$12:$P$20000)</f>
        <v>0</v>
      </c>
    </row>
    <row r="1016" ht="15.75" customHeight="1">
      <c r="A1016" s="396"/>
      <c r="B1016" s="393"/>
      <c r="C1016" s="393"/>
      <c r="D1016" s="394"/>
      <c r="E1016" s="148">
        <f>SUMIF('Nhap-Xuat'!$D$12:$D$20000,DMKH!A1016,'Nhap-Xuat'!$P$12:$P$20000)</f>
        <v>0</v>
      </c>
    </row>
    <row r="1017" ht="15.75" customHeight="1">
      <c r="A1017" s="396"/>
      <c r="B1017" s="393"/>
      <c r="C1017" s="393"/>
      <c r="D1017" s="394"/>
      <c r="E1017" s="148">
        <f>SUMIF('Nhap-Xuat'!$D$12:$D$20000,DMKH!A1017,'Nhap-Xuat'!$P$12:$P$20000)</f>
        <v>0</v>
      </c>
    </row>
    <row r="1018" ht="15.75" customHeight="1">
      <c r="A1018" s="396"/>
      <c r="B1018" s="393"/>
      <c r="C1018" s="393"/>
      <c r="D1018" s="394"/>
      <c r="E1018" s="148">
        <f>SUMIF('Nhap-Xuat'!$D$12:$D$20000,DMKH!A1018,'Nhap-Xuat'!$P$12:$P$20000)</f>
        <v>0</v>
      </c>
    </row>
    <row r="1019" ht="15.75" customHeight="1">
      <c r="A1019" s="396"/>
      <c r="B1019" s="393"/>
      <c r="C1019" s="393"/>
      <c r="D1019" s="394"/>
      <c r="E1019" s="148">
        <f>SUMIF('Nhap-Xuat'!$D$12:$D$20000,DMKH!A1019,'Nhap-Xuat'!$P$12:$P$20000)</f>
        <v>0</v>
      </c>
    </row>
    <row r="1020" ht="15.75" customHeight="1">
      <c r="A1020" s="396"/>
      <c r="B1020" s="393"/>
      <c r="C1020" s="393"/>
      <c r="D1020" s="394"/>
      <c r="E1020" s="148">
        <f>SUMIF('Nhap-Xuat'!$D$12:$D$20000,DMKH!A1020,'Nhap-Xuat'!$P$12:$P$20000)</f>
        <v>0</v>
      </c>
    </row>
    <row r="1021" ht="15.75" customHeight="1">
      <c r="A1021" s="396"/>
      <c r="B1021" s="393"/>
      <c r="C1021" s="393"/>
      <c r="D1021" s="394"/>
      <c r="E1021" s="148">
        <f>SUMIF('Nhap-Xuat'!$D$12:$D$20000,DMKH!A1021,'Nhap-Xuat'!$P$12:$P$20000)</f>
        <v>0</v>
      </c>
    </row>
    <row r="1022" ht="15.75" customHeight="1">
      <c r="A1022" s="396"/>
      <c r="B1022" s="393"/>
      <c r="C1022" s="393"/>
      <c r="D1022" s="394"/>
      <c r="E1022" s="148">
        <f>SUMIF('Nhap-Xuat'!$D$12:$D$20000,DMKH!A1022,'Nhap-Xuat'!$P$12:$P$20000)</f>
        <v>0</v>
      </c>
    </row>
    <row r="1023" ht="15.75" customHeight="1">
      <c r="A1023" s="396"/>
      <c r="B1023" s="393"/>
      <c r="C1023" s="393"/>
      <c r="D1023" s="394"/>
      <c r="E1023" s="148">
        <f>SUMIF('Nhap-Xuat'!$D$12:$D$20000,DMKH!A1023,'Nhap-Xuat'!$P$12:$P$20000)</f>
        <v>0</v>
      </c>
    </row>
    <row r="1024" ht="15.75" customHeight="1">
      <c r="A1024" s="396"/>
      <c r="B1024" s="393"/>
      <c r="C1024" s="393"/>
      <c r="D1024" s="394"/>
      <c r="E1024" s="148">
        <f>SUMIF('Nhap-Xuat'!$D$12:$D$20000,DMKH!A1024,'Nhap-Xuat'!$P$12:$P$20000)</f>
        <v>0</v>
      </c>
    </row>
    <row r="1025" ht="15.75" customHeight="1">
      <c r="A1025" s="396"/>
      <c r="B1025" s="393"/>
      <c r="C1025" s="393"/>
      <c r="D1025" s="394"/>
      <c r="E1025" s="148">
        <f>SUMIF('Nhap-Xuat'!$D$12:$D$20000,DMKH!A1025,'Nhap-Xuat'!$P$12:$P$20000)</f>
        <v>0</v>
      </c>
    </row>
    <row r="1026" ht="15.75" customHeight="1">
      <c r="A1026" s="396"/>
      <c r="B1026" s="393"/>
      <c r="C1026" s="393"/>
      <c r="D1026" s="394"/>
      <c r="E1026" s="148">
        <f>SUMIF('Nhap-Xuat'!$D$12:$D$20000,DMKH!A1026,'Nhap-Xuat'!$P$12:$P$20000)</f>
        <v>0</v>
      </c>
    </row>
    <row r="1027" ht="15.75" customHeight="1">
      <c r="A1027" s="396"/>
      <c r="B1027" s="393"/>
      <c r="C1027" s="393"/>
      <c r="D1027" s="394"/>
      <c r="E1027" s="148">
        <f>SUMIF('Nhap-Xuat'!$D$12:$D$20000,DMKH!A1027,'Nhap-Xuat'!$P$12:$P$20000)</f>
        <v>0</v>
      </c>
    </row>
    <row r="1028" ht="15.75" customHeight="1">
      <c r="A1028" s="396"/>
      <c r="B1028" s="393"/>
      <c r="C1028" s="393"/>
      <c r="D1028" s="394"/>
      <c r="E1028" s="148">
        <f>SUMIF('Nhap-Xuat'!$D$12:$D$20000,DMKH!A1028,'Nhap-Xuat'!$P$12:$P$20000)</f>
        <v>0</v>
      </c>
    </row>
    <row r="1029" ht="15.75" customHeight="1">
      <c r="A1029" s="396"/>
      <c r="B1029" s="393"/>
      <c r="C1029" s="393"/>
      <c r="D1029" s="394"/>
      <c r="E1029" s="148">
        <f>SUMIF('Nhap-Xuat'!$D$12:$D$20000,DMKH!A1029,'Nhap-Xuat'!$P$12:$P$20000)</f>
        <v>0</v>
      </c>
    </row>
    <row r="1030" ht="15.75" customHeight="1">
      <c r="A1030" s="396"/>
      <c r="B1030" s="393"/>
      <c r="C1030" s="393"/>
      <c r="D1030" s="394"/>
      <c r="E1030" s="148">
        <f>SUMIF('Nhap-Xuat'!$D$12:$D$20000,DMKH!A1030,'Nhap-Xuat'!$P$12:$P$20000)</f>
        <v>0</v>
      </c>
    </row>
    <row r="1031" ht="15.75" customHeight="1">
      <c r="A1031" s="396"/>
      <c r="B1031" s="393"/>
      <c r="C1031" s="393"/>
      <c r="D1031" s="394"/>
      <c r="E1031" s="148">
        <f>SUMIF('Nhap-Xuat'!$D$12:$D$20000,DMKH!A1031,'Nhap-Xuat'!$P$12:$P$20000)</f>
        <v>0</v>
      </c>
    </row>
    <row r="1032" ht="15.75" customHeight="1">
      <c r="A1032" s="396"/>
      <c r="B1032" s="393"/>
      <c r="C1032" s="393"/>
      <c r="D1032" s="394"/>
      <c r="E1032" s="148">
        <f>SUMIF('Nhap-Xuat'!$D$12:$D$20000,DMKH!A1032,'Nhap-Xuat'!$P$12:$P$20000)</f>
        <v>0</v>
      </c>
    </row>
    <row r="1033" ht="15.75" customHeight="1">
      <c r="A1033" s="396"/>
      <c r="B1033" s="393"/>
      <c r="C1033" s="393"/>
      <c r="D1033" s="394"/>
      <c r="E1033" s="148">
        <f>SUMIF('Nhap-Xuat'!$D$12:$D$20000,DMKH!A1033,'Nhap-Xuat'!$P$12:$P$20000)</f>
        <v>0</v>
      </c>
    </row>
    <row r="1034" ht="15.75" customHeight="1">
      <c r="A1034" s="396"/>
      <c r="B1034" s="393"/>
      <c r="C1034" s="393"/>
      <c r="D1034" s="394"/>
      <c r="E1034" s="148">
        <f>SUMIF('Nhap-Xuat'!$D$12:$D$20000,DMKH!A1034,'Nhap-Xuat'!$P$12:$P$20000)</f>
        <v>0</v>
      </c>
    </row>
    <row r="1035" ht="15.75" customHeight="1">
      <c r="A1035" s="396"/>
      <c r="B1035" s="393"/>
      <c r="C1035" s="393"/>
      <c r="D1035" s="394"/>
      <c r="E1035" s="148">
        <f>SUMIF('Nhap-Xuat'!$D$12:$D$20000,DMKH!A1035,'Nhap-Xuat'!$P$12:$P$20000)</f>
        <v>0</v>
      </c>
    </row>
    <row r="1036" ht="15.75" customHeight="1">
      <c r="A1036" s="396"/>
      <c r="B1036" s="393"/>
      <c r="C1036" s="393"/>
      <c r="D1036" s="394"/>
      <c r="E1036" s="148">
        <f>SUMIF('Nhap-Xuat'!$D$12:$D$20000,DMKH!A1036,'Nhap-Xuat'!$P$12:$P$20000)</f>
        <v>0</v>
      </c>
    </row>
    <row r="1037" ht="15.75" customHeight="1">
      <c r="A1037" s="396"/>
      <c r="B1037" s="393"/>
      <c r="C1037" s="393"/>
      <c r="D1037" s="394"/>
      <c r="E1037" s="148">
        <f>SUMIF('Nhap-Xuat'!$D$12:$D$20000,DMKH!A1037,'Nhap-Xuat'!$P$12:$P$20000)</f>
        <v>0</v>
      </c>
    </row>
    <row r="1038" ht="15.75" customHeight="1">
      <c r="A1038" s="396"/>
      <c r="B1038" s="393"/>
      <c r="C1038" s="393"/>
      <c r="D1038" s="394"/>
      <c r="E1038" s="148">
        <f>SUMIF('Nhap-Xuat'!$D$12:$D$20000,DMKH!A1038,'Nhap-Xuat'!$P$12:$P$20000)</f>
        <v>0</v>
      </c>
    </row>
    <row r="1039" ht="15.75" customHeight="1">
      <c r="A1039" s="396"/>
      <c r="B1039" s="393"/>
      <c r="C1039" s="393"/>
      <c r="D1039" s="394"/>
      <c r="E1039" s="148">
        <f>SUMIF('Nhap-Xuat'!$D$12:$D$20000,DMKH!A1039,'Nhap-Xuat'!$P$12:$P$20000)</f>
        <v>0</v>
      </c>
    </row>
    <row r="1040" ht="15.75" customHeight="1">
      <c r="A1040" s="396"/>
      <c r="B1040" s="393"/>
      <c r="C1040" s="393"/>
      <c r="D1040" s="394"/>
      <c r="E1040" s="148">
        <f>SUMIF('Nhap-Xuat'!$D$12:$D$20000,DMKH!A1040,'Nhap-Xuat'!$P$12:$P$20000)</f>
        <v>0</v>
      </c>
    </row>
    <row r="1041" ht="15.75" customHeight="1">
      <c r="A1041" s="396"/>
      <c r="B1041" s="393"/>
      <c r="C1041" s="393"/>
      <c r="D1041" s="394"/>
      <c r="E1041" s="148">
        <f>SUMIF('Nhap-Xuat'!$D$12:$D$20000,DMKH!A1041,'Nhap-Xuat'!$P$12:$P$20000)</f>
        <v>0</v>
      </c>
    </row>
    <row r="1042" ht="15.75" customHeight="1">
      <c r="A1042" s="396"/>
      <c r="B1042" s="393"/>
      <c r="C1042" s="393"/>
      <c r="D1042" s="394"/>
      <c r="E1042" s="148">
        <f>SUMIF('Nhap-Xuat'!$D$12:$D$20000,DMKH!A1042,'Nhap-Xuat'!$P$12:$P$20000)</f>
        <v>0</v>
      </c>
    </row>
    <row r="1043" ht="15.75" customHeight="1">
      <c r="A1043" s="396"/>
      <c r="B1043" s="393"/>
      <c r="C1043" s="393"/>
      <c r="D1043" s="394"/>
      <c r="E1043" s="148">
        <f>SUMIF('Nhap-Xuat'!$D$12:$D$20000,DMKH!A1043,'Nhap-Xuat'!$P$12:$P$20000)</f>
        <v>0</v>
      </c>
    </row>
    <row r="1044" ht="15.75" customHeight="1">
      <c r="A1044" s="396"/>
      <c r="B1044" s="393"/>
      <c r="C1044" s="393"/>
      <c r="D1044" s="394"/>
      <c r="E1044" s="148">
        <f>SUMIF('Nhap-Xuat'!$D$12:$D$20000,DMKH!A1044,'Nhap-Xuat'!$P$12:$P$20000)</f>
        <v>0</v>
      </c>
    </row>
    <row r="1045" ht="15.75" customHeight="1">
      <c r="A1045" s="396"/>
      <c r="B1045" s="393"/>
      <c r="C1045" s="393"/>
      <c r="D1045" s="394"/>
      <c r="E1045" s="148">
        <f>SUMIF('Nhap-Xuat'!$D$12:$D$20000,DMKH!A1045,'Nhap-Xuat'!$P$12:$P$20000)</f>
        <v>0</v>
      </c>
    </row>
    <row r="1046" ht="15.75" customHeight="1">
      <c r="A1046" s="396"/>
      <c r="B1046" s="393"/>
      <c r="C1046" s="393"/>
      <c r="D1046" s="394"/>
      <c r="E1046" s="148">
        <f>SUMIF('Nhap-Xuat'!$D$12:$D$20000,DMKH!A1046,'Nhap-Xuat'!$P$12:$P$20000)</f>
        <v>0</v>
      </c>
    </row>
    <row r="1047" ht="15.75" customHeight="1">
      <c r="A1047" s="396"/>
      <c r="B1047" s="393"/>
      <c r="C1047" s="393"/>
      <c r="D1047" s="394"/>
      <c r="E1047" s="148">
        <f>SUMIF('Nhap-Xuat'!$D$12:$D$20000,DMKH!A1047,'Nhap-Xuat'!$P$12:$P$20000)</f>
        <v>0</v>
      </c>
    </row>
    <row r="1048" ht="15.75" customHeight="1">
      <c r="A1048" s="396"/>
      <c r="B1048" s="393"/>
      <c r="C1048" s="393"/>
      <c r="D1048" s="394"/>
      <c r="E1048" s="148">
        <f>SUMIF('Nhap-Xuat'!$D$12:$D$20000,DMKH!A1048,'Nhap-Xuat'!$P$12:$P$20000)</f>
        <v>0</v>
      </c>
    </row>
    <row r="1049" ht="15.75" customHeight="1">
      <c r="A1049" s="396"/>
      <c r="B1049" s="393"/>
      <c r="C1049" s="393"/>
      <c r="D1049" s="394"/>
      <c r="E1049" s="148">
        <f>SUMIF('Nhap-Xuat'!$D$12:$D$20000,DMKH!A1049,'Nhap-Xuat'!$P$12:$P$20000)</f>
        <v>0</v>
      </c>
    </row>
    <row r="1050" ht="15.75" customHeight="1">
      <c r="A1050" s="396"/>
      <c r="B1050" s="393"/>
      <c r="C1050" s="393"/>
      <c r="D1050" s="394"/>
      <c r="E1050" s="148">
        <f>SUMIF('Nhap-Xuat'!$D$12:$D$20000,DMKH!A1050,'Nhap-Xuat'!$P$12:$P$20000)</f>
        <v>0</v>
      </c>
    </row>
    <row r="1051" ht="15.75" customHeight="1">
      <c r="A1051" s="396"/>
      <c r="B1051" s="393"/>
      <c r="C1051" s="393"/>
      <c r="D1051" s="394"/>
      <c r="E1051" s="148">
        <f>SUMIF('Nhap-Xuat'!$D$12:$D$20000,DMKH!A1051,'Nhap-Xuat'!$P$12:$P$20000)</f>
        <v>0</v>
      </c>
    </row>
    <row r="1052" ht="15.75" customHeight="1">
      <c r="A1052" s="396"/>
      <c r="B1052" s="393"/>
      <c r="C1052" s="393"/>
      <c r="D1052" s="394"/>
      <c r="E1052" s="148">
        <f>SUMIF('Nhap-Xuat'!$D$12:$D$20000,DMKH!A1052,'Nhap-Xuat'!$P$12:$P$20000)</f>
        <v>0</v>
      </c>
    </row>
    <row r="1053" ht="15.75" customHeight="1">
      <c r="A1053" s="396"/>
      <c r="B1053" s="393"/>
      <c r="C1053" s="393"/>
      <c r="D1053" s="394"/>
      <c r="E1053" s="148">
        <f>SUMIF('Nhap-Xuat'!$D$12:$D$20000,DMKH!A1053,'Nhap-Xuat'!$P$12:$P$20000)</f>
        <v>0</v>
      </c>
    </row>
    <row r="1054" ht="15.75" customHeight="1">
      <c r="A1054" s="396"/>
      <c r="B1054" s="393"/>
      <c r="C1054" s="393"/>
      <c r="D1054" s="394"/>
      <c r="E1054" s="148">
        <f>SUMIF('Nhap-Xuat'!$D$12:$D$20000,DMKH!A1054,'Nhap-Xuat'!$P$12:$P$20000)</f>
        <v>0</v>
      </c>
    </row>
    <row r="1055" ht="15.75" customHeight="1">
      <c r="A1055" s="396"/>
      <c r="B1055" s="393"/>
      <c r="C1055" s="393"/>
      <c r="D1055" s="394"/>
      <c r="E1055" s="148">
        <f>SUMIF('Nhap-Xuat'!$D$12:$D$20000,DMKH!A1055,'Nhap-Xuat'!$P$12:$P$20000)</f>
        <v>0</v>
      </c>
    </row>
    <row r="1056" ht="15.75" customHeight="1">
      <c r="A1056" s="396"/>
      <c r="B1056" s="393"/>
      <c r="C1056" s="393"/>
      <c r="D1056" s="394"/>
      <c r="E1056" s="148">
        <f>SUMIF('Nhap-Xuat'!$D$12:$D$20000,DMKH!A1056,'Nhap-Xuat'!$P$12:$P$20000)</f>
        <v>0</v>
      </c>
    </row>
    <row r="1057" ht="15.75" customHeight="1">
      <c r="A1057" s="396"/>
      <c r="B1057" s="393"/>
      <c r="C1057" s="393"/>
      <c r="D1057" s="394"/>
      <c r="E1057" s="148">
        <f>SUMIF('Nhap-Xuat'!$D$12:$D$20000,DMKH!A1057,'Nhap-Xuat'!$P$12:$P$20000)</f>
        <v>0</v>
      </c>
    </row>
    <row r="1058" ht="15.75" customHeight="1">
      <c r="A1058" s="396"/>
      <c r="B1058" s="393"/>
      <c r="C1058" s="393"/>
      <c r="D1058" s="394"/>
      <c r="E1058" s="148">
        <f>SUMIF('Nhap-Xuat'!$D$12:$D$20000,DMKH!A1058,'Nhap-Xuat'!$P$12:$P$20000)</f>
        <v>0</v>
      </c>
    </row>
    <row r="1059" ht="15.75" customHeight="1">
      <c r="A1059" s="396"/>
      <c r="B1059" s="393"/>
      <c r="C1059" s="393"/>
      <c r="D1059" s="394"/>
      <c r="E1059" s="148">
        <f>SUMIF('Nhap-Xuat'!$D$12:$D$20000,DMKH!A1059,'Nhap-Xuat'!$P$12:$P$20000)</f>
        <v>0</v>
      </c>
    </row>
    <row r="1060" ht="15.75" customHeight="1">
      <c r="A1060" s="396"/>
      <c r="B1060" s="393"/>
      <c r="C1060" s="393"/>
      <c r="D1060" s="394"/>
      <c r="E1060" s="148">
        <f>SUMIF('Nhap-Xuat'!$D$12:$D$20000,DMKH!A1060,'Nhap-Xuat'!$P$12:$P$20000)</f>
        <v>0</v>
      </c>
    </row>
    <row r="1061" ht="15.75" customHeight="1">
      <c r="A1061" s="396"/>
      <c r="B1061" s="393"/>
      <c r="C1061" s="393"/>
      <c r="D1061" s="394"/>
      <c r="E1061" s="148">
        <f>SUMIF('Nhap-Xuat'!$D$12:$D$20000,DMKH!A1061,'Nhap-Xuat'!$P$12:$P$20000)</f>
        <v>0</v>
      </c>
    </row>
    <row r="1062" ht="15.75" customHeight="1">
      <c r="A1062" s="396"/>
      <c r="B1062" s="393"/>
      <c r="C1062" s="393"/>
      <c r="D1062" s="394"/>
      <c r="E1062" s="148">
        <f>SUMIF('Nhap-Xuat'!$D$12:$D$20000,DMKH!A1062,'Nhap-Xuat'!$P$12:$P$20000)</f>
        <v>0</v>
      </c>
    </row>
    <row r="1063" ht="15.75" customHeight="1">
      <c r="A1063" s="396"/>
      <c r="B1063" s="393"/>
      <c r="C1063" s="393"/>
      <c r="D1063" s="394"/>
      <c r="E1063" s="148">
        <f>SUMIF('Nhap-Xuat'!$D$12:$D$20000,DMKH!A1063,'Nhap-Xuat'!$P$12:$P$20000)</f>
        <v>0</v>
      </c>
    </row>
    <row r="1064" ht="15.75" customHeight="1">
      <c r="A1064" s="396"/>
      <c r="B1064" s="393"/>
      <c r="C1064" s="393"/>
      <c r="D1064" s="394"/>
      <c r="E1064" s="148">
        <f>SUMIF('Nhap-Xuat'!$D$12:$D$20000,DMKH!A1064,'Nhap-Xuat'!$P$12:$P$20000)</f>
        <v>0</v>
      </c>
    </row>
    <row r="1065" ht="15.75" customHeight="1">
      <c r="A1065" s="396"/>
      <c r="B1065" s="393"/>
      <c r="C1065" s="393"/>
      <c r="D1065" s="394"/>
      <c r="E1065" s="148">
        <f>SUMIF('Nhap-Xuat'!$D$12:$D$20000,DMKH!A1065,'Nhap-Xuat'!$P$12:$P$20000)</f>
        <v>0</v>
      </c>
    </row>
    <row r="1066" ht="15.75" customHeight="1">
      <c r="A1066" s="396"/>
      <c r="B1066" s="393"/>
      <c r="C1066" s="393"/>
      <c r="D1066" s="394"/>
      <c r="E1066" s="148">
        <f>SUMIF('Nhap-Xuat'!$D$12:$D$20000,DMKH!A1066,'Nhap-Xuat'!$P$12:$P$20000)</f>
        <v>0</v>
      </c>
    </row>
    <row r="1067" ht="15.75" customHeight="1">
      <c r="A1067" s="396"/>
      <c r="B1067" s="393"/>
      <c r="C1067" s="393"/>
      <c r="D1067" s="394"/>
      <c r="E1067" s="148">
        <f>SUMIF('Nhap-Xuat'!$D$12:$D$20000,DMKH!A1067,'Nhap-Xuat'!$P$12:$P$20000)</f>
        <v>0</v>
      </c>
    </row>
    <row r="1068" ht="15.75" customHeight="1">
      <c r="A1068" s="396"/>
      <c r="B1068" s="393"/>
      <c r="C1068" s="393"/>
      <c r="D1068" s="394"/>
      <c r="E1068" s="148">
        <f>SUMIF('Nhap-Xuat'!$D$12:$D$20000,DMKH!A1068,'Nhap-Xuat'!$P$12:$P$20000)</f>
        <v>0</v>
      </c>
    </row>
    <row r="1069" ht="15.75" customHeight="1">
      <c r="A1069" s="396"/>
      <c r="B1069" s="393"/>
      <c r="C1069" s="393"/>
      <c r="D1069" s="394"/>
      <c r="E1069" s="148">
        <f>SUMIF('Nhap-Xuat'!$D$12:$D$20000,DMKH!A1069,'Nhap-Xuat'!$P$12:$P$20000)</f>
        <v>0</v>
      </c>
    </row>
    <row r="1070" ht="15.75" customHeight="1">
      <c r="A1070" s="396"/>
      <c r="B1070" s="393"/>
      <c r="C1070" s="393"/>
      <c r="D1070" s="394"/>
      <c r="E1070" s="148">
        <f>SUMIF('Nhap-Xuat'!$D$12:$D$20000,DMKH!A1070,'Nhap-Xuat'!$P$12:$P$20000)</f>
        <v>0</v>
      </c>
    </row>
    <row r="1071" ht="15.75" customHeight="1">
      <c r="A1071" s="396"/>
      <c r="B1071" s="393"/>
      <c r="C1071" s="393"/>
      <c r="D1071" s="394"/>
      <c r="E1071" s="148">
        <f>SUMIF('Nhap-Xuat'!$D$12:$D$20000,DMKH!A1071,'Nhap-Xuat'!$P$12:$P$20000)</f>
        <v>0</v>
      </c>
    </row>
    <row r="1072" ht="15.75" customHeight="1">
      <c r="A1072" s="396"/>
      <c r="B1072" s="393"/>
      <c r="C1072" s="393"/>
      <c r="D1072" s="394"/>
      <c r="E1072" s="148">
        <f>SUMIF('Nhap-Xuat'!$D$12:$D$20000,DMKH!A1072,'Nhap-Xuat'!$P$12:$P$20000)</f>
        <v>0</v>
      </c>
    </row>
    <row r="1073" ht="15.75" customHeight="1">
      <c r="A1073" s="396"/>
      <c r="B1073" s="393"/>
      <c r="C1073" s="393"/>
      <c r="D1073" s="394"/>
      <c r="E1073" s="148">
        <f>SUMIF('Nhap-Xuat'!$D$12:$D$20000,DMKH!A1073,'Nhap-Xuat'!$P$12:$P$20000)</f>
        <v>0</v>
      </c>
    </row>
    <row r="1074" ht="15.75" customHeight="1">
      <c r="A1074" s="396"/>
      <c r="B1074" s="393"/>
      <c r="C1074" s="393"/>
      <c r="D1074" s="394"/>
      <c r="E1074" s="148">
        <f>SUMIF('Nhap-Xuat'!$D$12:$D$20000,DMKH!A1074,'Nhap-Xuat'!$P$12:$P$20000)</f>
        <v>0</v>
      </c>
    </row>
    <row r="1075" ht="15.75" customHeight="1">
      <c r="A1075" s="396"/>
      <c r="B1075" s="393"/>
      <c r="C1075" s="393"/>
      <c r="D1075" s="394"/>
      <c r="E1075" s="148">
        <f>SUMIF('Nhap-Xuat'!$D$12:$D$20000,DMKH!A1075,'Nhap-Xuat'!$P$12:$P$20000)</f>
        <v>0</v>
      </c>
    </row>
    <row r="1076" ht="15.75" customHeight="1">
      <c r="A1076" s="396"/>
      <c r="B1076" s="393"/>
      <c r="C1076" s="393"/>
      <c r="D1076" s="394"/>
      <c r="E1076" s="148">
        <f>SUMIF('Nhap-Xuat'!$D$12:$D$20000,DMKH!A1076,'Nhap-Xuat'!$P$12:$P$20000)</f>
        <v>0</v>
      </c>
    </row>
    <row r="1077" ht="15.75" customHeight="1">
      <c r="A1077" s="396"/>
      <c r="B1077" s="393"/>
      <c r="C1077" s="393"/>
      <c r="D1077" s="394"/>
      <c r="E1077" s="148">
        <f>SUMIF('Nhap-Xuat'!$D$12:$D$20000,DMKH!A1077,'Nhap-Xuat'!$P$12:$P$20000)</f>
        <v>0</v>
      </c>
    </row>
    <row r="1078" ht="15.75" customHeight="1">
      <c r="A1078" s="396"/>
      <c r="B1078" s="393"/>
      <c r="C1078" s="393"/>
      <c r="D1078" s="394"/>
      <c r="E1078" s="148">
        <f>SUMIF('Nhap-Xuat'!$D$12:$D$20000,DMKH!A1078,'Nhap-Xuat'!$P$12:$P$20000)</f>
        <v>0</v>
      </c>
    </row>
    <row r="1079" ht="15.75" customHeight="1">
      <c r="A1079" s="396"/>
      <c r="B1079" s="393"/>
      <c r="C1079" s="393"/>
      <c r="D1079" s="394"/>
      <c r="E1079" s="148">
        <f>SUMIF('Nhap-Xuat'!$D$12:$D$20000,DMKH!A1079,'Nhap-Xuat'!$P$12:$P$20000)</f>
        <v>0</v>
      </c>
    </row>
    <row r="1080" ht="15.75" customHeight="1">
      <c r="A1080" s="396"/>
      <c r="B1080" s="393"/>
      <c r="C1080" s="393"/>
      <c r="D1080" s="394"/>
      <c r="E1080" s="148">
        <f>SUMIF('Nhap-Xuat'!$D$12:$D$20000,DMKH!A1080,'Nhap-Xuat'!$P$12:$P$20000)</f>
        <v>0</v>
      </c>
    </row>
    <row r="1081" ht="15.75" customHeight="1">
      <c r="A1081" s="396"/>
      <c r="B1081" s="393"/>
      <c r="C1081" s="393"/>
      <c r="D1081" s="394"/>
      <c r="E1081" s="148">
        <f>SUMIF('Nhap-Xuat'!$D$12:$D$20000,DMKH!A1081,'Nhap-Xuat'!$P$12:$P$20000)</f>
        <v>0</v>
      </c>
    </row>
    <row r="1082" ht="15.75" customHeight="1">
      <c r="A1082" s="396"/>
      <c r="B1082" s="393"/>
      <c r="C1082" s="393"/>
      <c r="D1082" s="394"/>
      <c r="E1082" s="148">
        <f>SUMIF('Nhap-Xuat'!$D$12:$D$20000,DMKH!A1082,'Nhap-Xuat'!$P$12:$P$20000)</f>
        <v>0</v>
      </c>
    </row>
    <row r="1083" ht="15.75" customHeight="1">
      <c r="A1083" s="396"/>
      <c r="B1083" s="393"/>
      <c r="C1083" s="393"/>
      <c r="D1083" s="394"/>
      <c r="E1083" s="148">
        <f>SUMIF('Nhap-Xuat'!$D$12:$D$20000,DMKH!A1083,'Nhap-Xuat'!$P$12:$P$20000)</f>
        <v>0</v>
      </c>
    </row>
    <row r="1084" ht="15.75" customHeight="1">
      <c r="A1084" s="396"/>
      <c r="B1084" s="393"/>
      <c r="C1084" s="393"/>
      <c r="D1084" s="394"/>
      <c r="E1084" s="148">
        <f>SUMIF('Nhap-Xuat'!$D$12:$D$20000,DMKH!A1084,'Nhap-Xuat'!$P$12:$P$20000)</f>
        <v>0</v>
      </c>
    </row>
    <row r="1085" ht="15.75" customHeight="1">
      <c r="A1085" s="396"/>
      <c r="B1085" s="393"/>
      <c r="C1085" s="393"/>
      <c r="D1085" s="394"/>
      <c r="E1085" s="148">
        <f>SUMIF('Nhap-Xuat'!$D$12:$D$20000,DMKH!A1085,'Nhap-Xuat'!$P$12:$P$20000)</f>
        <v>0</v>
      </c>
    </row>
    <row r="1086" ht="15.75" customHeight="1">
      <c r="A1086" s="396"/>
      <c r="B1086" s="393"/>
      <c r="C1086" s="393"/>
      <c r="D1086" s="394"/>
      <c r="E1086" s="148">
        <f>SUMIF('Nhap-Xuat'!$D$12:$D$20000,DMKH!A1086,'Nhap-Xuat'!$P$12:$P$20000)</f>
        <v>0</v>
      </c>
    </row>
    <row r="1087" ht="15.75" customHeight="1">
      <c r="A1087" s="396"/>
      <c r="B1087" s="393"/>
      <c r="C1087" s="393"/>
      <c r="D1087" s="394"/>
      <c r="E1087" s="148">
        <f>SUMIF('Nhap-Xuat'!$D$12:$D$20000,DMKH!A1087,'Nhap-Xuat'!$P$12:$P$20000)</f>
        <v>0</v>
      </c>
    </row>
    <row r="1088" ht="15.75" customHeight="1">
      <c r="A1088" s="396"/>
      <c r="B1088" s="393"/>
      <c r="C1088" s="393"/>
      <c r="D1088" s="394"/>
      <c r="E1088" s="148">
        <f>SUMIF('Nhap-Xuat'!$D$12:$D$20000,DMKH!A1088,'Nhap-Xuat'!$P$12:$P$20000)</f>
        <v>0</v>
      </c>
    </row>
    <row r="1089" ht="15.75" customHeight="1">
      <c r="A1089" s="396"/>
      <c r="B1089" s="393"/>
      <c r="C1089" s="393"/>
      <c r="D1089" s="394"/>
      <c r="E1089" s="148">
        <f>SUMIF('Nhap-Xuat'!$D$12:$D$20000,DMKH!A1089,'Nhap-Xuat'!$P$12:$P$20000)</f>
        <v>0</v>
      </c>
    </row>
    <row r="1090" ht="15.75" customHeight="1">
      <c r="A1090" s="396"/>
      <c r="B1090" s="393"/>
      <c r="C1090" s="393"/>
      <c r="D1090" s="394"/>
      <c r="E1090" s="148">
        <f>SUMIF('Nhap-Xuat'!$D$12:$D$20000,DMKH!A1090,'Nhap-Xuat'!$P$12:$P$20000)</f>
        <v>0</v>
      </c>
    </row>
    <row r="1091" ht="15.75" customHeight="1">
      <c r="A1091" s="396"/>
      <c r="B1091" s="393"/>
      <c r="C1091" s="393"/>
      <c r="D1091" s="394"/>
      <c r="E1091" s="148">
        <f>SUMIF('Nhap-Xuat'!$D$12:$D$20000,DMKH!A1091,'Nhap-Xuat'!$P$12:$P$20000)</f>
        <v>0</v>
      </c>
    </row>
    <row r="1092" ht="15.75" customHeight="1">
      <c r="A1092" s="396"/>
      <c r="B1092" s="393"/>
      <c r="C1092" s="393"/>
      <c r="D1092" s="394"/>
      <c r="E1092" s="148">
        <f>SUMIF('Nhap-Xuat'!$D$12:$D$20000,DMKH!A1092,'Nhap-Xuat'!$P$12:$P$20000)</f>
        <v>0</v>
      </c>
    </row>
    <row r="1093" ht="15.75" customHeight="1">
      <c r="A1093" s="396"/>
      <c r="B1093" s="393"/>
      <c r="C1093" s="393"/>
      <c r="D1093" s="394"/>
      <c r="E1093" s="148">
        <f>SUMIF('Nhap-Xuat'!$D$12:$D$20000,DMKH!A1093,'Nhap-Xuat'!$P$12:$P$20000)</f>
        <v>0</v>
      </c>
    </row>
    <row r="1094" ht="15.75" customHeight="1">
      <c r="A1094" s="396"/>
      <c r="B1094" s="393"/>
      <c r="C1094" s="393"/>
      <c r="D1094" s="394"/>
      <c r="E1094" s="148">
        <f>SUMIF('Nhap-Xuat'!$D$12:$D$20000,DMKH!A1094,'Nhap-Xuat'!$P$12:$P$20000)</f>
        <v>0</v>
      </c>
    </row>
    <row r="1095" ht="15.75" customHeight="1">
      <c r="A1095" s="396"/>
      <c r="B1095" s="393"/>
      <c r="C1095" s="393"/>
      <c r="D1095" s="394"/>
      <c r="E1095" s="148">
        <f>SUMIF('Nhap-Xuat'!$D$12:$D$20000,DMKH!A1095,'Nhap-Xuat'!$P$12:$P$20000)</f>
        <v>0</v>
      </c>
    </row>
    <row r="1096" ht="15.75" customHeight="1">
      <c r="A1096" s="396"/>
      <c r="B1096" s="393"/>
      <c r="C1096" s="393"/>
      <c r="D1096" s="394"/>
      <c r="E1096" s="148">
        <f>SUMIF('Nhap-Xuat'!$D$12:$D$20000,DMKH!A1096,'Nhap-Xuat'!$P$12:$P$20000)</f>
        <v>0</v>
      </c>
    </row>
    <row r="1097" ht="15.75" customHeight="1">
      <c r="A1097" s="396"/>
      <c r="B1097" s="393"/>
      <c r="C1097" s="393"/>
      <c r="D1097" s="394"/>
      <c r="E1097" s="148">
        <f>SUMIF('Nhap-Xuat'!$D$12:$D$20000,DMKH!A1097,'Nhap-Xuat'!$P$12:$P$20000)</f>
        <v>0</v>
      </c>
    </row>
    <row r="1098" ht="15.75" customHeight="1">
      <c r="A1098" s="396"/>
      <c r="B1098" s="393"/>
      <c r="C1098" s="393"/>
      <c r="D1098" s="394"/>
      <c r="E1098" s="148">
        <f>SUMIF('Nhap-Xuat'!$D$12:$D$20000,DMKH!A1098,'Nhap-Xuat'!$P$12:$P$20000)</f>
        <v>0</v>
      </c>
    </row>
    <row r="1099" ht="15.75" customHeight="1">
      <c r="A1099" s="396"/>
      <c r="B1099" s="393"/>
      <c r="C1099" s="393"/>
      <c r="D1099" s="394"/>
      <c r="E1099" s="148">
        <f>SUMIF('Nhap-Xuat'!$D$12:$D$20000,DMKH!A1099,'Nhap-Xuat'!$P$12:$P$20000)</f>
        <v>0</v>
      </c>
    </row>
    <row r="1100" ht="15.75" customHeight="1">
      <c r="A1100" s="396"/>
      <c r="B1100" s="393"/>
      <c r="C1100" s="393"/>
      <c r="D1100" s="394"/>
      <c r="E1100" s="148">
        <f>SUMIF('Nhap-Xuat'!$D$12:$D$20000,DMKH!A1100,'Nhap-Xuat'!$P$12:$P$20000)</f>
        <v>0</v>
      </c>
    </row>
    <row r="1101" ht="15.75" customHeight="1">
      <c r="A1101" s="396"/>
      <c r="B1101" s="393"/>
      <c r="C1101" s="393"/>
      <c r="D1101" s="394"/>
      <c r="E1101" s="148">
        <f>SUMIF('Nhap-Xuat'!$D$12:$D$20000,DMKH!A1101,'Nhap-Xuat'!$P$12:$P$20000)</f>
        <v>0</v>
      </c>
    </row>
    <row r="1102" ht="15.75" customHeight="1">
      <c r="A1102" s="396"/>
      <c r="B1102" s="393"/>
      <c r="C1102" s="393"/>
      <c r="D1102" s="394"/>
      <c r="E1102" s="148">
        <f>SUMIF('Nhap-Xuat'!$D$12:$D$20000,DMKH!A1102,'Nhap-Xuat'!$P$12:$P$20000)</f>
        <v>0</v>
      </c>
    </row>
    <row r="1103" ht="15.75" customHeight="1">
      <c r="A1103" s="396"/>
      <c r="B1103" s="393"/>
      <c r="C1103" s="393"/>
      <c r="D1103" s="394"/>
      <c r="E1103" s="148">
        <f>SUMIF('Nhap-Xuat'!$D$12:$D$20000,DMKH!A1103,'Nhap-Xuat'!$P$12:$P$20000)</f>
        <v>0</v>
      </c>
    </row>
    <row r="1104" ht="15.75" customHeight="1">
      <c r="A1104" s="396"/>
      <c r="B1104" s="393"/>
      <c r="C1104" s="393"/>
      <c r="D1104" s="394"/>
      <c r="E1104" s="148">
        <f>SUMIF('Nhap-Xuat'!$D$12:$D$20000,DMKH!A1104,'Nhap-Xuat'!$P$12:$P$20000)</f>
        <v>0</v>
      </c>
    </row>
    <row r="1105" ht="15.75" customHeight="1">
      <c r="A1105" s="396"/>
      <c r="B1105" s="393"/>
      <c r="C1105" s="393"/>
      <c r="D1105" s="394"/>
      <c r="E1105" s="148">
        <f>SUMIF('Nhap-Xuat'!$D$12:$D$20000,DMKH!A1105,'Nhap-Xuat'!$P$12:$P$20000)</f>
        <v>0</v>
      </c>
    </row>
    <row r="1106" ht="15.75" customHeight="1">
      <c r="A1106" s="396"/>
      <c r="B1106" s="393"/>
      <c r="C1106" s="393"/>
      <c r="D1106" s="394"/>
      <c r="E1106" s="148">
        <f>SUMIF('Nhap-Xuat'!$D$12:$D$20000,DMKH!A1106,'Nhap-Xuat'!$P$12:$P$20000)</f>
        <v>0</v>
      </c>
    </row>
    <row r="1107" ht="15.75" customHeight="1">
      <c r="A1107" s="396"/>
      <c r="B1107" s="393"/>
      <c r="C1107" s="393"/>
      <c r="D1107" s="394"/>
      <c r="E1107" s="148">
        <f>SUMIF('Nhap-Xuat'!$D$12:$D$20000,DMKH!A1107,'Nhap-Xuat'!$P$12:$P$20000)</f>
        <v>0</v>
      </c>
    </row>
    <row r="1108" ht="15.75" customHeight="1">
      <c r="A1108" s="396"/>
      <c r="B1108" s="393"/>
      <c r="C1108" s="393"/>
      <c r="D1108" s="394"/>
      <c r="E1108" s="148">
        <f>SUMIF('Nhap-Xuat'!$D$12:$D$20000,DMKH!A1108,'Nhap-Xuat'!$P$12:$P$20000)</f>
        <v>0</v>
      </c>
    </row>
    <row r="1109" ht="15.75" customHeight="1">
      <c r="A1109" s="396"/>
      <c r="B1109" s="393"/>
      <c r="C1109" s="393"/>
      <c r="D1109" s="394"/>
      <c r="E1109" s="148">
        <f>SUMIF('Nhap-Xuat'!$D$12:$D$20000,DMKH!A1109,'Nhap-Xuat'!$P$12:$P$20000)</f>
        <v>0</v>
      </c>
    </row>
    <row r="1110" ht="15.75" customHeight="1">
      <c r="A1110" s="396"/>
      <c r="B1110" s="393"/>
      <c r="C1110" s="393"/>
      <c r="D1110" s="394"/>
      <c r="E1110" s="148">
        <f>SUMIF('Nhap-Xuat'!$D$12:$D$20000,DMKH!A1110,'Nhap-Xuat'!$P$12:$P$20000)</f>
        <v>0</v>
      </c>
    </row>
    <row r="1111" ht="15.75" customHeight="1">
      <c r="A1111" s="396"/>
      <c r="B1111" s="393"/>
      <c r="C1111" s="393"/>
      <c r="D1111" s="394"/>
      <c r="E1111" s="148">
        <f>SUMIF('Nhap-Xuat'!$D$12:$D$20000,DMKH!A1111,'Nhap-Xuat'!$P$12:$P$20000)</f>
        <v>0</v>
      </c>
    </row>
    <row r="1112" ht="15.75" customHeight="1">
      <c r="A1112" s="396"/>
      <c r="B1112" s="393"/>
      <c r="C1112" s="393"/>
      <c r="D1112" s="394"/>
      <c r="E1112" s="148">
        <f>SUMIF('Nhap-Xuat'!$D$12:$D$20000,DMKH!A1112,'Nhap-Xuat'!$P$12:$P$20000)</f>
        <v>0</v>
      </c>
    </row>
    <row r="1113" ht="15.75" customHeight="1">
      <c r="A1113" s="396"/>
      <c r="B1113" s="393"/>
      <c r="C1113" s="393"/>
      <c r="D1113" s="394"/>
      <c r="E1113" s="148">
        <f>SUMIF('Nhap-Xuat'!$D$12:$D$20000,DMKH!A1113,'Nhap-Xuat'!$P$12:$P$20000)</f>
        <v>0</v>
      </c>
    </row>
    <row r="1114" ht="15.75" customHeight="1">
      <c r="A1114" s="396"/>
      <c r="B1114" s="393"/>
      <c r="C1114" s="393"/>
      <c r="D1114" s="394"/>
      <c r="E1114" s="148">
        <f>SUMIF('Nhap-Xuat'!$D$12:$D$20000,DMKH!A1114,'Nhap-Xuat'!$P$12:$P$20000)</f>
        <v>0</v>
      </c>
    </row>
    <row r="1115" ht="15.75" customHeight="1">
      <c r="A1115" s="396"/>
      <c r="B1115" s="393"/>
      <c r="C1115" s="393"/>
      <c r="D1115" s="394"/>
      <c r="E1115" s="148">
        <f>SUMIF('Nhap-Xuat'!$D$12:$D$20000,DMKH!A1115,'Nhap-Xuat'!$P$12:$P$20000)</f>
        <v>0</v>
      </c>
    </row>
    <row r="1116" ht="15.75" customHeight="1">
      <c r="A1116" s="396"/>
      <c r="B1116" s="393"/>
      <c r="C1116" s="393"/>
      <c r="D1116" s="394"/>
      <c r="E1116" s="148">
        <f>SUMIF('Nhap-Xuat'!$D$12:$D$20000,DMKH!A1116,'Nhap-Xuat'!$P$12:$P$20000)</f>
        <v>0</v>
      </c>
    </row>
    <row r="1117" ht="15.75" customHeight="1">
      <c r="A1117" s="396"/>
      <c r="B1117" s="393"/>
      <c r="C1117" s="393"/>
      <c r="D1117" s="394"/>
      <c r="E1117" s="148">
        <f>SUMIF('Nhap-Xuat'!$D$12:$D$20000,DMKH!A1117,'Nhap-Xuat'!$P$12:$P$20000)</f>
        <v>0</v>
      </c>
    </row>
    <row r="1118" ht="15.75" customHeight="1">
      <c r="A1118" s="396"/>
      <c r="B1118" s="393"/>
      <c r="C1118" s="393"/>
      <c r="D1118" s="394"/>
      <c r="E1118" s="148">
        <f>SUMIF('Nhap-Xuat'!$D$12:$D$20000,DMKH!A1118,'Nhap-Xuat'!$P$12:$P$20000)</f>
        <v>0</v>
      </c>
    </row>
    <row r="1119" ht="15.75" customHeight="1">
      <c r="A1119" s="396"/>
      <c r="B1119" s="393"/>
      <c r="C1119" s="393"/>
      <c r="D1119" s="394"/>
      <c r="E1119" s="148">
        <f>SUMIF('Nhap-Xuat'!$D$12:$D$20000,DMKH!A1119,'Nhap-Xuat'!$P$12:$P$20000)</f>
        <v>0</v>
      </c>
    </row>
    <row r="1120" ht="15.75" customHeight="1">
      <c r="A1120" s="396"/>
      <c r="B1120" s="393"/>
      <c r="C1120" s="393"/>
      <c r="D1120" s="394"/>
      <c r="E1120" s="148">
        <f>SUMIF('Nhap-Xuat'!$D$12:$D$20000,DMKH!A1120,'Nhap-Xuat'!$P$12:$P$20000)</f>
        <v>0</v>
      </c>
    </row>
    <row r="1121" ht="15.75" customHeight="1">
      <c r="A1121" s="396"/>
      <c r="B1121" s="393"/>
      <c r="C1121" s="393"/>
      <c r="D1121" s="394"/>
      <c r="E1121" s="148">
        <f>SUMIF('Nhap-Xuat'!$D$12:$D$20000,DMKH!A1121,'Nhap-Xuat'!$P$12:$P$20000)</f>
        <v>0</v>
      </c>
    </row>
    <row r="1122" ht="15.75" customHeight="1">
      <c r="A1122" s="396"/>
      <c r="B1122" s="393"/>
      <c r="C1122" s="393"/>
      <c r="D1122" s="394"/>
      <c r="E1122" s="148">
        <f>SUMIF('Nhap-Xuat'!$D$12:$D$20000,DMKH!A1122,'Nhap-Xuat'!$P$12:$P$20000)</f>
        <v>0</v>
      </c>
    </row>
    <row r="1123" ht="15.75" customHeight="1">
      <c r="A1123" s="396"/>
      <c r="B1123" s="393"/>
      <c r="C1123" s="393"/>
      <c r="D1123" s="394"/>
      <c r="E1123" s="148">
        <f>SUMIF('Nhap-Xuat'!$D$12:$D$20000,DMKH!A1123,'Nhap-Xuat'!$P$12:$P$20000)</f>
        <v>0</v>
      </c>
    </row>
    <row r="1124" ht="15.75" customHeight="1">
      <c r="A1124" s="396"/>
      <c r="B1124" s="393"/>
      <c r="C1124" s="393"/>
      <c r="D1124" s="394"/>
      <c r="E1124" s="148">
        <f>SUMIF('Nhap-Xuat'!$D$12:$D$20000,DMKH!A1124,'Nhap-Xuat'!$P$12:$P$20000)</f>
        <v>0</v>
      </c>
    </row>
    <row r="1125" ht="15.75" customHeight="1">
      <c r="A1125" s="396"/>
      <c r="B1125" s="393"/>
      <c r="C1125" s="393"/>
      <c r="D1125" s="394"/>
      <c r="E1125" s="148">
        <f>SUMIF('Nhap-Xuat'!$D$12:$D$20000,DMKH!A1125,'Nhap-Xuat'!$P$12:$P$20000)</f>
        <v>0</v>
      </c>
    </row>
    <row r="1126" ht="15.75" customHeight="1">
      <c r="A1126" s="396"/>
      <c r="B1126" s="393"/>
      <c r="C1126" s="393"/>
      <c r="D1126" s="394"/>
      <c r="E1126" s="148">
        <f>SUMIF('Nhap-Xuat'!$D$12:$D$20000,DMKH!A1126,'Nhap-Xuat'!$P$12:$P$20000)</f>
        <v>0</v>
      </c>
    </row>
    <row r="1127" ht="15.75" customHeight="1">
      <c r="A1127" s="396"/>
      <c r="B1127" s="393"/>
      <c r="C1127" s="393"/>
      <c r="D1127" s="394"/>
      <c r="E1127" s="148">
        <f>SUMIF('Nhap-Xuat'!$D$12:$D$20000,DMKH!A1127,'Nhap-Xuat'!$P$12:$P$20000)</f>
        <v>0</v>
      </c>
    </row>
    <row r="1128" ht="15.75" customHeight="1">
      <c r="A1128" s="396"/>
      <c r="B1128" s="393"/>
      <c r="C1128" s="393"/>
      <c r="D1128" s="394"/>
      <c r="E1128" s="148">
        <f>SUMIF('Nhap-Xuat'!$D$12:$D$20000,DMKH!A1128,'Nhap-Xuat'!$P$12:$P$20000)</f>
        <v>0</v>
      </c>
    </row>
    <row r="1129" ht="15.75" customHeight="1">
      <c r="A1129" s="396"/>
      <c r="B1129" s="393"/>
      <c r="C1129" s="393"/>
      <c r="D1129" s="394"/>
      <c r="E1129" s="148">
        <f>SUMIF('Nhap-Xuat'!$D$12:$D$20000,DMKH!A1129,'Nhap-Xuat'!$P$12:$P$20000)</f>
        <v>0</v>
      </c>
    </row>
    <row r="1130" ht="15.75" customHeight="1">
      <c r="A1130" s="396"/>
      <c r="B1130" s="393"/>
      <c r="C1130" s="393"/>
      <c r="D1130" s="394"/>
      <c r="E1130" s="148">
        <f>SUMIF('Nhap-Xuat'!$D$12:$D$20000,DMKH!A1130,'Nhap-Xuat'!$P$12:$P$20000)</f>
        <v>0</v>
      </c>
    </row>
    <row r="1131" ht="15.75" customHeight="1">
      <c r="A1131" s="396"/>
      <c r="B1131" s="393"/>
      <c r="C1131" s="393"/>
      <c r="D1131" s="394"/>
      <c r="E1131" s="148">
        <f>SUMIF('Nhap-Xuat'!$D$12:$D$20000,DMKH!A1131,'Nhap-Xuat'!$P$12:$P$20000)</f>
        <v>0</v>
      </c>
    </row>
    <row r="1132" ht="15.75" customHeight="1">
      <c r="A1132" s="396"/>
      <c r="B1132" s="393"/>
      <c r="C1132" s="393"/>
      <c r="D1132" s="394"/>
      <c r="E1132" s="148">
        <f>SUMIF('Nhap-Xuat'!$D$12:$D$20000,DMKH!A1132,'Nhap-Xuat'!$P$12:$P$20000)</f>
        <v>0</v>
      </c>
    </row>
    <row r="1133" ht="15.75" customHeight="1">
      <c r="A1133" s="396"/>
      <c r="B1133" s="393"/>
      <c r="C1133" s="393"/>
      <c r="D1133" s="394"/>
      <c r="E1133" s="148">
        <f>SUMIF('Nhap-Xuat'!$D$12:$D$20000,DMKH!A1133,'Nhap-Xuat'!$P$12:$P$20000)</f>
        <v>0</v>
      </c>
    </row>
    <row r="1134" ht="15.75" customHeight="1">
      <c r="A1134" s="396"/>
      <c r="B1134" s="393"/>
      <c r="C1134" s="393"/>
      <c r="D1134" s="394"/>
      <c r="E1134" s="148">
        <f>SUMIF('Nhap-Xuat'!$D$12:$D$20000,DMKH!A1134,'Nhap-Xuat'!$P$12:$P$20000)</f>
        <v>0</v>
      </c>
    </row>
    <row r="1135" ht="15.75" customHeight="1">
      <c r="A1135" s="396"/>
      <c r="B1135" s="393"/>
      <c r="C1135" s="393"/>
      <c r="D1135" s="394"/>
      <c r="E1135" s="148">
        <f>SUMIF('Nhap-Xuat'!$D$12:$D$20000,DMKH!A1135,'Nhap-Xuat'!$P$12:$P$20000)</f>
        <v>0</v>
      </c>
    </row>
    <row r="1136" ht="15.75" customHeight="1">
      <c r="A1136" s="396"/>
      <c r="B1136" s="393"/>
      <c r="C1136" s="393"/>
      <c r="D1136" s="394"/>
      <c r="E1136" s="148">
        <f>SUMIF('Nhap-Xuat'!$D$12:$D$20000,DMKH!A1136,'Nhap-Xuat'!$P$12:$P$20000)</f>
        <v>0</v>
      </c>
    </row>
    <row r="1137" ht="15.75" customHeight="1">
      <c r="A1137" s="396"/>
      <c r="B1137" s="393"/>
      <c r="C1137" s="393"/>
      <c r="D1137" s="394"/>
      <c r="E1137" s="148">
        <f>SUMIF('Nhap-Xuat'!$D$12:$D$20000,DMKH!A1137,'Nhap-Xuat'!$P$12:$P$20000)</f>
        <v>0</v>
      </c>
    </row>
    <row r="1138" ht="15.75" customHeight="1">
      <c r="A1138" s="396"/>
      <c r="B1138" s="393"/>
      <c r="C1138" s="393"/>
      <c r="D1138" s="394"/>
      <c r="E1138" s="148">
        <f>SUMIF('Nhap-Xuat'!$D$12:$D$20000,DMKH!A1138,'Nhap-Xuat'!$P$12:$P$20000)</f>
        <v>0</v>
      </c>
    </row>
    <row r="1139" ht="15.75" customHeight="1">
      <c r="A1139" s="396"/>
      <c r="B1139" s="393"/>
      <c r="C1139" s="393"/>
      <c r="D1139" s="394"/>
      <c r="E1139" s="148">
        <f>SUMIF('Nhap-Xuat'!$D$12:$D$20000,DMKH!A1139,'Nhap-Xuat'!$P$12:$P$20000)</f>
        <v>0</v>
      </c>
    </row>
    <row r="1140" ht="15.75" customHeight="1">
      <c r="A1140" s="396"/>
      <c r="B1140" s="393"/>
      <c r="C1140" s="393"/>
      <c r="D1140" s="394"/>
      <c r="E1140" s="148">
        <f>SUMIF('Nhap-Xuat'!$D$12:$D$20000,DMKH!A1140,'Nhap-Xuat'!$P$12:$P$20000)</f>
        <v>0</v>
      </c>
    </row>
    <row r="1141" ht="15.75" customHeight="1">
      <c r="A1141" s="396"/>
      <c r="B1141" s="393"/>
      <c r="C1141" s="393"/>
      <c r="D1141" s="394"/>
      <c r="E1141" s="148">
        <f>SUMIF('Nhap-Xuat'!$D$12:$D$20000,DMKH!A1141,'Nhap-Xuat'!$P$12:$P$20000)</f>
        <v>0</v>
      </c>
    </row>
    <row r="1142" ht="15.75" customHeight="1">
      <c r="A1142" s="396"/>
      <c r="B1142" s="393"/>
      <c r="C1142" s="393"/>
      <c r="D1142" s="394"/>
      <c r="E1142" s="148">
        <f>SUMIF('Nhap-Xuat'!$D$12:$D$20000,DMKH!A1142,'Nhap-Xuat'!$P$12:$P$20000)</f>
        <v>0</v>
      </c>
    </row>
    <row r="1143" ht="15.75" customHeight="1">
      <c r="A1143" s="396"/>
      <c r="B1143" s="393"/>
      <c r="C1143" s="393"/>
      <c r="D1143" s="394"/>
      <c r="E1143" s="148">
        <f>SUMIF('Nhap-Xuat'!$D$12:$D$20000,DMKH!A1143,'Nhap-Xuat'!$P$12:$P$20000)</f>
        <v>0</v>
      </c>
    </row>
    <row r="1144" ht="15.75" customHeight="1">
      <c r="A1144" s="396"/>
      <c r="B1144" s="393"/>
      <c r="C1144" s="393"/>
      <c r="D1144" s="394"/>
      <c r="E1144" s="148">
        <f>SUMIF('Nhap-Xuat'!$D$12:$D$20000,DMKH!A1144,'Nhap-Xuat'!$P$12:$P$20000)</f>
        <v>0</v>
      </c>
    </row>
    <row r="1145" ht="15.75" customHeight="1">
      <c r="A1145" s="396"/>
      <c r="B1145" s="393"/>
      <c r="C1145" s="393"/>
      <c r="D1145" s="394"/>
      <c r="E1145" s="148">
        <f>SUMIF('Nhap-Xuat'!$D$12:$D$20000,DMKH!A1145,'Nhap-Xuat'!$P$12:$P$20000)</f>
        <v>0</v>
      </c>
    </row>
    <row r="1146" ht="15.75" customHeight="1">
      <c r="A1146" s="396"/>
      <c r="B1146" s="393"/>
      <c r="C1146" s="393"/>
      <c r="D1146" s="394"/>
      <c r="E1146" s="148">
        <f>SUMIF('Nhap-Xuat'!$D$12:$D$20000,DMKH!A1146,'Nhap-Xuat'!$P$12:$P$20000)</f>
        <v>0</v>
      </c>
    </row>
    <row r="1147" ht="15.75" customHeight="1">
      <c r="A1147" s="396"/>
      <c r="B1147" s="393"/>
      <c r="C1147" s="393"/>
      <c r="D1147" s="394"/>
      <c r="E1147" s="148">
        <f>SUMIF('Nhap-Xuat'!$D$12:$D$20000,DMKH!A1147,'Nhap-Xuat'!$P$12:$P$20000)</f>
        <v>0</v>
      </c>
    </row>
    <row r="1148" ht="15.75" customHeight="1">
      <c r="A1148" s="396"/>
      <c r="B1148" s="393"/>
      <c r="C1148" s="393"/>
      <c r="D1148" s="394"/>
      <c r="E1148" s="148">
        <f>SUMIF('Nhap-Xuat'!$D$12:$D$20000,DMKH!A1148,'Nhap-Xuat'!$P$12:$P$20000)</f>
        <v>0</v>
      </c>
    </row>
    <row r="1149" ht="15.75" customHeight="1">
      <c r="A1149" s="396"/>
      <c r="B1149" s="393"/>
      <c r="C1149" s="393"/>
      <c r="D1149" s="394"/>
      <c r="E1149" s="148">
        <f>SUMIF('Nhap-Xuat'!$D$12:$D$20000,DMKH!A1149,'Nhap-Xuat'!$P$12:$P$20000)</f>
        <v>0</v>
      </c>
    </row>
    <row r="1150" ht="15.75" customHeight="1">
      <c r="A1150" s="396"/>
      <c r="B1150" s="393"/>
      <c r="C1150" s="393"/>
      <c r="D1150" s="394"/>
      <c r="E1150" s="148">
        <f>SUMIF('Nhap-Xuat'!$D$12:$D$20000,DMKH!A1150,'Nhap-Xuat'!$P$12:$P$20000)</f>
        <v>0</v>
      </c>
    </row>
    <row r="1151" ht="15.75" customHeight="1">
      <c r="A1151" s="396"/>
      <c r="B1151" s="393"/>
      <c r="C1151" s="393"/>
      <c r="D1151" s="394"/>
      <c r="E1151" s="148">
        <f>SUMIF('Nhap-Xuat'!$D$12:$D$20000,DMKH!A1151,'Nhap-Xuat'!$P$12:$P$20000)</f>
        <v>0</v>
      </c>
    </row>
    <row r="1152" ht="15.75" customHeight="1">
      <c r="A1152" s="396"/>
      <c r="B1152" s="393"/>
      <c r="C1152" s="393"/>
      <c r="D1152" s="394"/>
      <c r="E1152" s="148">
        <f>SUMIF('Nhap-Xuat'!$D$12:$D$20000,DMKH!A1152,'Nhap-Xuat'!$P$12:$P$20000)</f>
        <v>0</v>
      </c>
    </row>
    <row r="1153" ht="15.75" customHeight="1">
      <c r="A1153" s="396"/>
      <c r="B1153" s="393"/>
      <c r="C1153" s="393"/>
      <c r="D1153" s="394"/>
      <c r="E1153" s="148">
        <f>SUMIF('Nhap-Xuat'!$D$12:$D$20000,DMKH!A1153,'Nhap-Xuat'!$P$12:$P$20000)</f>
        <v>0</v>
      </c>
    </row>
    <row r="1154" ht="15.75" customHeight="1">
      <c r="A1154" s="396"/>
      <c r="B1154" s="393"/>
      <c r="C1154" s="393"/>
      <c r="D1154" s="394"/>
      <c r="E1154" s="148">
        <f>SUMIF('Nhap-Xuat'!$D$12:$D$20000,DMKH!A1154,'Nhap-Xuat'!$P$12:$P$20000)</f>
        <v>0</v>
      </c>
    </row>
    <row r="1155" ht="15.75" customHeight="1">
      <c r="A1155" s="396"/>
      <c r="B1155" s="393"/>
      <c r="C1155" s="393"/>
      <c r="D1155" s="394"/>
      <c r="E1155" s="148">
        <f>SUMIF('Nhap-Xuat'!$D$12:$D$20000,DMKH!A1155,'Nhap-Xuat'!$P$12:$P$20000)</f>
        <v>0</v>
      </c>
    </row>
    <row r="1156" ht="15.75" customHeight="1">
      <c r="A1156" s="396"/>
      <c r="B1156" s="393"/>
      <c r="C1156" s="393"/>
      <c r="D1156" s="394"/>
      <c r="E1156" s="148">
        <f>SUMIF('Nhap-Xuat'!$D$12:$D$20000,DMKH!A1156,'Nhap-Xuat'!$P$12:$P$20000)</f>
        <v>0</v>
      </c>
    </row>
    <row r="1157" ht="15.75" customHeight="1">
      <c r="A1157" s="396"/>
      <c r="B1157" s="393"/>
      <c r="C1157" s="393"/>
      <c r="D1157" s="394"/>
      <c r="E1157" s="148">
        <f>SUMIF('Nhap-Xuat'!$D$12:$D$20000,DMKH!A1157,'Nhap-Xuat'!$P$12:$P$20000)</f>
        <v>0</v>
      </c>
    </row>
    <row r="1158" ht="15.75" customHeight="1">
      <c r="A1158" s="396"/>
      <c r="B1158" s="393"/>
      <c r="C1158" s="393"/>
      <c r="D1158" s="394"/>
      <c r="E1158" s="148">
        <f>SUMIF('Nhap-Xuat'!$D$12:$D$20000,DMKH!A1158,'Nhap-Xuat'!$P$12:$P$20000)</f>
        <v>0</v>
      </c>
    </row>
    <row r="1159" ht="15.75" customHeight="1">
      <c r="A1159" s="396"/>
      <c r="B1159" s="393"/>
      <c r="C1159" s="393"/>
      <c r="D1159" s="394"/>
      <c r="E1159" s="148">
        <f>SUMIF('Nhap-Xuat'!$D$12:$D$20000,DMKH!A1159,'Nhap-Xuat'!$P$12:$P$20000)</f>
        <v>0</v>
      </c>
    </row>
    <row r="1160" ht="15.75" customHeight="1">
      <c r="A1160" s="396"/>
      <c r="B1160" s="393"/>
      <c r="C1160" s="393"/>
      <c r="D1160" s="394"/>
      <c r="E1160" s="148">
        <f>SUMIF('Nhap-Xuat'!$D$12:$D$20000,DMKH!A1160,'Nhap-Xuat'!$P$12:$P$20000)</f>
        <v>0</v>
      </c>
    </row>
    <row r="1161" ht="15.75" customHeight="1">
      <c r="A1161" s="396"/>
      <c r="B1161" s="393"/>
      <c r="C1161" s="393"/>
      <c r="D1161" s="394"/>
      <c r="E1161" s="148">
        <f>SUMIF('Nhap-Xuat'!$D$12:$D$20000,DMKH!A1161,'Nhap-Xuat'!$P$12:$P$20000)</f>
        <v>0</v>
      </c>
    </row>
    <row r="1162" ht="15.75" customHeight="1">
      <c r="A1162" s="396"/>
      <c r="B1162" s="393"/>
      <c r="C1162" s="393"/>
      <c r="D1162" s="394"/>
      <c r="E1162" s="148">
        <f>SUMIF('Nhap-Xuat'!$D$12:$D$20000,DMKH!A1162,'Nhap-Xuat'!$P$12:$P$20000)</f>
        <v>0</v>
      </c>
    </row>
    <row r="1163" ht="15.75" customHeight="1">
      <c r="A1163" s="396"/>
      <c r="B1163" s="393"/>
      <c r="C1163" s="393"/>
      <c r="D1163" s="394"/>
      <c r="E1163" s="148">
        <f>SUMIF('Nhap-Xuat'!$D$12:$D$20000,DMKH!A1163,'Nhap-Xuat'!$P$12:$P$20000)</f>
        <v>0</v>
      </c>
    </row>
    <row r="1164" ht="15.75" customHeight="1">
      <c r="A1164" s="396"/>
      <c r="B1164" s="393"/>
      <c r="C1164" s="393"/>
      <c r="D1164" s="394"/>
      <c r="E1164" s="148">
        <f>SUMIF('Nhap-Xuat'!$D$12:$D$20000,DMKH!A1164,'Nhap-Xuat'!$P$12:$P$20000)</f>
        <v>0</v>
      </c>
    </row>
    <row r="1165" ht="15.75" customHeight="1">
      <c r="A1165" s="396"/>
      <c r="B1165" s="393"/>
      <c r="C1165" s="393"/>
      <c r="D1165" s="394"/>
      <c r="E1165" s="148">
        <f>SUMIF('Nhap-Xuat'!$D$12:$D$20000,DMKH!A1165,'Nhap-Xuat'!$P$12:$P$20000)</f>
        <v>0</v>
      </c>
    </row>
    <row r="1166" ht="15.75" customHeight="1">
      <c r="A1166" s="396"/>
      <c r="B1166" s="393"/>
      <c r="C1166" s="393"/>
      <c r="D1166" s="394"/>
      <c r="E1166" s="148">
        <f>SUMIF('Nhap-Xuat'!$D$12:$D$20000,DMKH!A1166,'Nhap-Xuat'!$P$12:$P$20000)</f>
        <v>0</v>
      </c>
    </row>
    <row r="1167" ht="15.75" customHeight="1">
      <c r="A1167" s="396"/>
      <c r="B1167" s="393"/>
      <c r="C1167" s="393"/>
      <c r="D1167" s="394"/>
      <c r="E1167" s="148">
        <f>SUMIF('Nhap-Xuat'!$D$12:$D$20000,DMKH!A1167,'Nhap-Xuat'!$P$12:$P$20000)</f>
        <v>0</v>
      </c>
    </row>
    <row r="1168" ht="15.75" customHeight="1">
      <c r="A1168" s="396"/>
      <c r="B1168" s="393"/>
      <c r="C1168" s="393"/>
      <c r="D1168" s="394"/>
      <c r="E1168" s="148">
        <f>SUMIF('Nhap-Xuat'!$D$12:$D$20000,DMKH!A1168,'Nhap-Xuat'!$P$12:$P$20000)</f>
        <v>0</v>
      </c>
    </row>
    <row r="1169" ht="15.75" customHeight="1">
      <c r="A1169" s="396"/>
      <c r="B1169" s="393"/>
      <c r="C1169" s="393"/>
      <c r="D1169" s="394"/>
      <c r="E1169" s="148">
        <f>SUMIF('Nhap-Xuat'!$D$12:$D$20000,DMKH!A1169,'Nhap-Xuat'!$P$12:$P$20000)</f>
        <v>0</v>
      </c>
    </row>
    <row r="1170" ht="15.75" customHeight="1">
      <c r="A1170" s="396"/>
      <c r="B1170" s="393"/>
      <c r="C1170" s="393"/>
      <c r="D1170" s="394"/>
      <c r="E1170" s="148">
        <f>SUMIF('Nhap-Xuat'!$D$12:$D$20000,DMKH!A1170,'Nhap-Xuat'!$P$12:$P$20000)</f>
        <v>0</v>
      </c>
    </row>
    <row r="1171" ht="15.75" customHeight="1">
      <c r="A1171" s="396"/>
      <c r="B1171" s="393"/>
      <c r="C1171" s="393"/>
      <c r="D1171" s="394"/>
      <c r="E1171" s="148">
        <f>SUMIF('Nhap-Xuat'!$D$12:$D$20000,DMKH!A1171,'Nhap-Xuat'!$P$12:$P$20000)</f>
        <v>0</v>
      </c>
    </row>
    <row r="1172" ht="15.75" customHeight="1">
      <c r="A1172" s="396"/>
      <c r="B1172" s="393"/>
      <c r="C1172" s="393"/>
      <c r="D1172" s="394"/>
      <c r="E1172" s="148">
        <f>SUMIF('Nhap-Xuat'!$D$12:$D$20000,DMKH!A1172,'Nhap-Xuat'!$P$12:$P$20000)</f>
        <v>0</v>
      </c>
    </row>
    <row r="1173" ht="15.75" customHeight="1">
      <c r="A1173" s="396"/>
      <c r="B1173" s="393"/>
      <c r="C1173" s="393"/>
      <c r="D1173" s="394"/>
      <c r="E1173" s="148">
        <f>SUMIF('Nhap-Xuat'!$D$12:$D$20000,DMKH!A1173,'Nhap-Xuat'!$P$12:$P$20000)</f>
        <v>0</v>
      </c>
    </row>
    <row r="1174" ht="15.75" customHeight="1">
      <c r="A1174" s="396"/>
      <c r="B1174" s="393"/>
      <c r="C1174" s="393"/>
      <c r="D1174" s="394"/>
      <c r="E1174" s="148">
        <f>SUMIF('Nhap-Xuat'!$D$12:$D$20000,DMKH!A1174,'Nhap-Xuat'!$P$12:$P$20000)</f>
        <v>0</v>
      </c>
    </row>
    <row r="1175" ht="15.75" customHeight="1">
      <c r="A1175" s="396"/>
      <c r="B1175" s="393"/>
      <c r="C1175" s="393"/>
      <c r="D1175" s="394"/>
      <c r="E1175" s="148">
        <f>SUMIF('Nhap-Xuat'!$D$12:$D$20000,DMKH!A1175,'Nhap-Xuat'!$P$12:$P$20000)</f>
        <v>0</v>
      </c>
    </row>
    <row r="1176" ht="15.75" customHeight="1">
      <c r="A1176" s="396"/>
      <c r="B1176" s="393"/>
      <c r="C1176" s="393"/>
      <c r="D1176" s="394"/>
      <c r="E1176" s="148">
        <f>SUMIF('Nhap-Xuat'!$D$12:$D$20000,DMKH!A1176,'Nhap-Xuat'!$P$12:$P$20000)</f>
        <v>0</v>
      </c>
    </row>
    <row r="1177" ht="15.75" customHeight="1">
      <c r="A1177" s="396"/>
      <c r="B1177" s="393"/>
      <c r="C1177" s="393"/>
      <c r="D1177" s="394"/>
      <c r="E1177" s="148">
        <f>SUMIF('Nhap-Xuat'!$D$12:$D$20000,DMKH!A1177,'Nhap-Xuat'!$P$12:$P$20000)</f>
        <v>0</v>
      </c>
    </row>
    <row r="1178" ht="15.75" customHeight="1">
      <c r="A1178" s="396"/>
      <c r="B1178" s="393"/>
      <c r="C1178" s="393"/>
      <c r="D1178" s="394"/>
      <c r="E1178" s="148">
        <f>SUMIF('Nhap-Xuat'!$D$12:$D$20000,DMKH!A1178,'Nhap-Xuat'!$P$12:$P$20000)</f>
        <v>0</v>
      </c>
    </row>
    <row r="1179" ht="15.75" customHeight="1">
      <c r="A1179" s="396"/>
      <c r="B1179" s="393"/>
      <c r="C1179" s="393"/>
      <c r="D1179" s="394"/>
      <c r="E1179" s="148">
        <f>SUMIF('Nhap-Xuat'!$D$12:$D$20000,DMKH!A1179,'Nhap-Xuat'!$P$12:$P$20000)</f>
        <v>0</v>
      </c>
    </row>
    <row r="1180" ht="15.75" customHeight="1">
      <c r="A1180" s="396"/>
      <c r="B1180" s="393"/>
      <c r="C1180" s="393"/>
      <c r="D1180" s="394"/>
      <c r="E1180" s="148">
        <f>SUMIF('Nhap-Xuat'!$D$12:$D$20000,DMKH!A1180,'Nhap-Xuat'!$P$12:$P$20000)</f>
        <v>0</v>
      </c>
    </row>
    <row r="1181" ht="15.75" customHeight="1">
      <c r="A1181" s="396"/>
      <c r="B1181" s="393"/>
      <c r="C1181" s="393"/>
      <c r="D1181" s="394"/>
      <c r="E1181" s="148">
        <f>SUMIF('Nhap-Xuat'!$D$12:$D$20000,DMKH!A1181,'Nhap-Xuat'!$P$12:$P$20000)</f>
        <v>0</v>
      </c>
    </row>
    <row r="1182" ht="15.75" customHeight="1">
      <c r="A1182" s="396"/>
      <c r="B1182" s="393"/>
      <c r="C1182" s="393"/>
      <c r="D1182" s="394"/>
      <c r="E1182" s="148">
        <f>SUMIF('Nhap-Xuat'!$D$12:$D$20000,DMKH!A1182,'Nhap-Xuat'!$P$12:$P$20000)</f>
        <v>0</v>
      </c>
    </row>
    <row r="1183" ht="15.75" customHeight="1">
      <c r="A1183" s="396"/>
      <c r="B1183" s="393"/>
      <c r="C1183" s="393"/>
      <c r="D1183" s="394"/>
      <c r="E1183" s="148">
        <f>SUMIF('Nhap-Xuat'!$D$12:$D$20000,DMKH!A1183,'Nhap-Xuat'!$P$12:$P$20000)</f>
        <v>0</v>
      </c>
    </row>
    <row r="1184" ht="15.75" customHeight="1">
      <c r="A1184" s="396"/>
      <c r="B1184" s="393"/>
      <c r="C1184" s="393"/>
      <c r="D1184" s="394"/>
      <c r="E1184" s="148">
        <f>SUMIF('Nhap-Xuat'!$D$12:$D$20000,DMKH!A1184,'Nhap-Xuat'!$P$12:$P$20000)</f>
        <v>0</v>
      </c>
    </row>
    <row r="1185" ht="15.75" customHeight="1">
      <c r="A1185" s="396"/>
      <c r="B1185" s="393"/>
      <c r="C1185" s="393"/>
      <c r="D1185" s="394"/>
      <c r="E1185" s="148">
        <f>SUMIF('Nhap-Xuat'!$D$12:$D$20000,DMKH!A1185,'Nhap-Xuat'!$P$12:$P$20000)</f>
        <v>0</v>
      </c>
    </row>
    <row r="1186" ht="15.75" customHeight="1">
      <c r="A1186" s="396"/>
      <c r="B1186" s="393"/>
      <c r="C1186" s="393"/>
      <c r="D1186" s="394"/>
      <c r="E1186" s="148">
        <f>SUMIF('Nhap-Xuat'!$D$12:$D$20000,DMKH!A1186,'Nhap-Xuat'!$P$12:$P$20000)</f>
        <v>0</v>
      </c>
    </row>
    <row r="1187" ht="15.75" customHeight="1">
      <c r="A1187" s="396"/>
      <c r="B1187" s="393"/>
      <c r="C1187" s="393"/>
      <c r="D1187" s="394"/>
      <c r="E1187" s="148">
        <f>SUMIF('Nhap-Xuat'!$D$12:$D$20000,DMKH!A1187,'Nhap-Xuat'!$P$12:$P$20000)</f>
        <v>0</v>
      </c>
    </row>
    <row r="1188" ht="15.75" customHeight="1">
      <c r="A1188" s="396"/>
      <c r="B1188" s="393"/>
      <c r="C1188" s="393"/>
      <c r="D1188" s="394"/>
      <c r="E1188" s="148">
        <f>SUMIF('Nhap-Xuat'!$D$12:$D$20000,DMKH!A1188,'Nhap-Xuat'!$P$12:$P$20000)</f>
        <v>0</v>
      </c>
    </row>
    <row r="1189" ht="15.75" customHeight="1">
      <c r="A1189" s="396"/>
      <c r="B1189" s="393"/>
      <c r="C1189" s="393"/>
      <c r="D1189" s="394"/>
      <c r="E1189" s="148">
        <f>SUMIF('Nhap-Xuat'!$D$12:$D$20000,DMKH!A1189,'Nhap-Xuat'!$P$12:$P$20000)</f>
        <v>0</v>
      </c>
    </row>
    <row r="1190" ht="15.75" customHeight="1">
      <c r="A1190" s="396"/>
      <c r="B1190" s="393"/>
      <c r="C1190" s="393"/>
      <c r="D1190" s="394"/>
      <c r="E1190" s="148">
        <f>SUMIF('Nhap-Xuat'!$D$12:$D$20000,DMKH!A1190,'Nhap-Xuat'!$P$12:$P$20000)</f>
        <v>0</v>
      </c>
    </row>
    <row r="1191" ht="15.75" customHeight="1">
      <c r="A1191" s="396"/>
      <c r="B1191" s="393"/>
      <c r="C1191" s="393"/>
      <c r="D1191" s="394"/>
      <c r="E1191" s="148">
        <f>SUMIF('Nhap-Xuat'!$D$12:$D$20000,DMKH!A1191,'Nhap-Xuat'!$P$12:$P$20000)</f>
        <v>0</v>
      </c>
    </row>
    <row r="1192" ht="15.75" customHeight="1">
      <c r="A1192" s="396"/>
      <c r="B1192" s="393"/>
      <c r="C1192" s="393"/>
      <c r="D1192" s="394"/>
      <c r="E1192" s="148">
        <f>SUMIF('Nhap-Xuat'!$D$12:$D$20000,DMKH!A1192,'Nhap-Xuat'!$P$12:$P$20000)</f>
        <v>0</v>
      </c>
    </row>
    <row r="1193" ht="15.75" customHeight="1">
      <c r="A1193" s="396"/>
      <c r="B1193" s="393"/>
      <c r="C1193" s="393"/>
      <c r="D1193" s="394"/>
      <c r="E1193" s="148">
        <f>SUMIF('Nhap-Xuat'!$D$12:$D$20000,DMKH!A1193,'Nhap-Xuat'!$P$12:$P$20000)</f>
        <v>0</v>
      </c>
    </row>
    <row r="1194" ht="15.75" customHeight="1">
      <c r="A1194" s="396"/>
      <c r="B1194" s="393"/>
      <c r="C1194" s="393"/>
      <c r="D1194" s="394"/>
      <c r="E1194" s="148">
        <f>SUMIF('Nhap-Xuat'!$D$12:$D$20000,DMKH!A1194,'Nhap-Xuat'!$P$12:$P$20000)</f>
        <v>0</v>
      </c>
    </row>
    <row r="1195" ht="15.75" customHeight="1">
      <c r="A1195" s="396"/>
      <c r="B1195" s="393"/>
      <c r="C1195" s="393"/>
      <c r="D1195" s="394"/>
      <c r="E1195" s="148">
        <f>SUMIF('Nhap-Xuat'!$D$12:$D$20000,DMKH!A1195,'Nhap-Xuat'!$P$12:$P$20000)</f>
        <v>0</v>
      </c>
    </row>
    <row r="1196" ht="15.75" customHeight="1">
      <c r="A1196" s="396"/>
      <c r="B1196" s="393"/>
      <c r="C1196" s="393"/>
      <c r="D1196" s="394"/>
      <c r="E1196" s="148">
        <f>SUMIF('Nhap-Xuat'!$D$12:$D$20000,DMKH!A1196,'Nhap-Xuat'!$P$12:$P$20000)</f>
        <v>0</v>
      </c>
    </row>
    <row r="1197" ht="15.75" customHeight="1">
      <c r="A1197" s="396"/>
      <c r="B1197" s="393"/>
      <c r="C1197" s="393"/>
      <c r="D1197" s="394"/>
      <c r="E1197" s="148">
        <f>SUMIF('Nhap-Xuat'!$D$12:$D$20000,DMKH!A1197,'Nhap-Xuat'!$P$12:$P$20000)</f>
        <v>0</v>
      </c>
    </row>
    <row r="1198" ht="15.75" customHeight="1">
      <c r="A1198" s="396"/>
      <c r="B1198" s="393"/>
      <c r="C1198" s="393"/>
      <c r="D1198" s="394"/>
      <c r="E1198" s="148">
        <f>SUMIF('Nhap-Xuat'!$D$12:$D$20000,DMKH!A1198,'Nhap-Xuat'!$P$12:$P$20000)</f>
        <v>0</v>
      </c>
    </row>
    <row r="1199" ht="15.75" customHeight="1">
      <c r="A1199" s="396"/>
      <c r="B1199" s="393"/>
      <c r="C1199" s="393"/>
      <c r="D1199" s="394"/>
      <c r="E1199" s="148">
        <f>SUMIF('Nhap-Xuat'!$D$12:$D$20000,DMKH!A1199,'Nhap-Xuat'!$P$12:$P$20000)</f>
        <v>0</v>
      </c>
    </row>
    <row r="1200" ht="15.75" customHeight="1">
      <c r="A1200" s="396"/>
      <c r="B1200" s="393"/>
      <c r="C1200" s="393"/>
      <c r="D1200" s="394"/>
      <c r="E1200" s="148">
        <f>SUMIF('Nhap-Xuat'!$D$12:$D$20000,DMKH!A1200,'Nhap-Xuat'!$P$12:$P$20000)</f>
        <v>0</v>
      </c>
    </row>
    <row r="1201" ht="15.75" customHeight="1">
      <c r="A1201" s="396"/>
      <c r="B1201" s="393"/>
      <c r="C1201" s="393"/>
      <c r="D1201" s="394"/>
      <c r="E1201" s="148">
        <f>SUMIF('Nhap-Xuat'!$D$12:$D$20000,DMKH!A1201,'Nhap-Xuat'!$P$12:$P$20000)</f>
        <v>0</v>
      </c>
    </row>
    <row r="1202" ht="15.75" customHeight="1">
      <c r="A1202" s="396"/>
      <c r="B1202" s="393"/>
      <c r="C1202" s="393"/>
      <c r="D1202" s="394"/>
      <c r="E1202" s="148">
        <f>SUMIF('Nhap-Xuat'!$D$12:$D$20000,DMKH!A1202,'Nhap-Xuat'!$P$12:$P$20000)</f>
        <v>0</v>
      </c>
    </row>
    <row r="1203" ht="15.75" customHeight="1">
      <c r="A1203" s="396"/>
      <c r="B1203" s="393"/>
      <c r="C1203" s="393"/>
      <c r="D1203" s="394"/>
      <c r="E1203" s="148">
        <f>SUMIF('Nhap-Xuat'!$D$12:$D$20000,DMKH!A1203,'Nhap-Xuat'!$P$12:$P$20000)</f>
        <v>0</v>
      </c>
    </row>
    <row r="1204" ht="15.75" customHeight="1">
      <c r="A1204" s="396"/>
      <c r="B1204" s="393"/>
      <c r="C1204" s="393"/>
      <c r="D1204" s="394"/>
      <c r="E1204" s="148">
        <f>SUMIF('Nhap-Xuat'!$D$12:$D$20000,DMKH!A1204,'Nhap-Xuat'!$P$12:$P$20000)</f>
        <v>0</v>
      </c>
    </row>
    <row r="1205" ht="15.75" customHeight="1">
      <c r="A1205" s="396"/>
      <c r="B1205" s="393"/>
      <c r="C1205" s="393"/>
      <c r="D1205" s="394"/>
      <c r="E1205" s="148">
        <f>SUMIF('Nhap-Xuat'!$D$12:$D$20000,DMKH!A1205,'Nhap-Xuat'!$P$12:$P$20000)</f>
        <v>0</v>
      </c>
    </row>
    <row r="1206" ht="15.75" customHeight="1">
      <c r="A1206" s="396"/>
      <c r="B1206" s="393"/>
      <c r="C1206" s="393"/>
      <c r="D1206" s="394"/>
      <c r="E1206" s="148">
        <f>SUMIF('Nhap-Xuat'!$D$12:$D$20000,DMKH!A1206,'Nhap-Xuat'!$P$12:$P$20000)</f>
        <v>0</v>
      </c>
    </row>
    <row r="1207" ht="15.75" customHeight="1">
      <c r="A1207" s="396"/>
      <c r="B1207" s="393"/>
      <c r="C1207" s="393"/>
      <c r="D1207" s="394"/>
      <c r="E1207" s="148">
        <f>SUMIF('Nhap-Xuat'!$D$12:$D$20000,DMKH!A1207,'Nhap-Xuat'!$P$12:$P$20000)</f>
        <v>0</v>
      </c>
    </row>
    <row r="1208" ht="15.75" customHeight="1">
      <c r="A1208" s="396"/>
      <c r="B1208" s="393"/>
      <c r="C1208" s="393"/>
      <c r="D1208" s="394"/>
      <c r="E1208" s="148">
        <f>SUMIF('Nhap-Xuat'!$D$12:$D$20000,DMKH!A1208,'Nhap-Xuat'!$P$12:$P$20000)</f>
        <v>0</v>
      </c>
    </row>
    <row r="1209" ht="15.75" customHeight="1">
      <c r="A1209" s="396"/>
      <c r="B1209" s="393"/>
      <c r="C1209" s="393"/>
      <c r="D1209" s="394"/>
      <c r="E1209" s="148">
        <f>SUMIF('Nhap-Xuat'!$D$12:$D$20000,DMKH!A1209,'Nhap-Xuat'!$P$12:$P$20000)</f>
        <v>0</v>
      </c>
    </row>
    <row r="1210" ht="15.75" customHeight="1">
      <c r="A1210" s="396"/>
      <c r="B1210" s="393"/>
      <c r="C1210" s="393"/>
      <c r="D1210" s="394"/>
      <c r="E1210" s="148">
        <f>SUMIF('Nhap-Xuat'!$D$12:$D$20000,DMKH!A1210,'Nhap-Xuat'!$P$12:$P$20000)</f>
        <v>0</v>
      </c>
    </row>
    <row r="1211" ht="15.75" customHeight="1">
      <c r="A1211" s="396"/>
      <c r="B1211" s="393"/>
      <c r="C1211" s="393"/>
      <c r="D1211" s="394"/>
      <c r="E1211" s="148">
        <f>SUMIF('Nhap-Xuat'!$D$12:$D$20000,DMKH!A1211,'Nhap-Xuat'!$P$12:$P$20000)</f>
        <v>0</v>
      </c>
    </row>
    <row r="1212" ht="15.75" customHeight="1">
      <c r="A1212" s="396"/>
      <c r="B1212" s="393"/>
      <c r="C1212" s="393"/>
      <c r="D1212" s="394"/>
      <c r="E1212" s="148">
        <f>SUMIF('Nhap-Xuat'!$D$12:$D$20000,DMKH!A1212,'Nhap-Xuat'!$P$12:$P$20000)</f>
        <v>0</v>
      </c>
    </row>
    <row r="1213" ht="15.75" customHeight="1">
      <c r="A1213" s="396"/>
      <c r="B1213" s="393"/>
      <c r="C1213" s="393"/>
      <c r="D1213" s="394"/>
      <c r="E1213" s="148">
        <f>SUMIF('Nhap-Xuat'!$D$12:$D$20000,DMKH!A1213,'Nhap-Xuat'!$P$12:$P$20000)</f>
        <v>0</v>
      </c>
    </row>
    <row r="1214" ht="15.75" customHeight="1">
      <c r="A1214" s="396"/>
      <c r="B1214" s="393"/>
      <c r="C1214" s="393"/>
      <c r="D1214" s="394"/>
      <c r="E1214" s="148">
        <f>SUMIF('Nhap-Xuat'!$D$12:$D$20000,DMKH!A1214,'Nhap-Xuat'!$P$12:$P$20000)</f>
        <v>0</v>
      </c>
    </row>
    <row r="1215" ht="15.75" customHeight="1">
      <c r="A1215" s="396"/>
      <c r="B1215" s="393"/>
      <c r="C1215" s="393"/>
      <c r="D1215" s="394"/>
      <c r="E1215" s="148">
        <f>SUMIF('Nhap-Xuat'!$D$12:$D$20000,DMKH!A1215,'Nhap-Xuat'!$P$12:$P$20000)</f>
        <v>0</v>
      </c>
    </row>
    <row r="1216" ht="15.75" customHeight="1">
      <c r="A1216" s="396"/>
      <c r="B1216" s="393"/>
      <c r="C1216" s="393"/>
      <c r="D1216" s="394"/>
      <c r="E1216" s="148">
        <f>SUMIF('Nhap-Xuat'!$D$12:$D$20000,DMKH!A1216,'Nhap-Xuat'!$P$12:$P$20000)</f>
        <v>0</v>
      </c>
    </row>
    <row r="1217" ht="15.75" customHeight="1">
      <c r="A1217" s="396"/>
      <c r="B1217" s="393"/>
      <c r="C1217" s="393"/>
      <c r="D1217" s="394"/>
      <c r="E1217" s="148">
        <f>SUMIF('Nhap-Xuat'!$D$12:$D$20000,DMKH!A1217,'Nhap-Xuat'!$P$12:$P$20000)</f>
        <v>0</v>
      </c>
    </row>
    <row r="1218" ht="15.75" customHeight="1">
      <c r="A1218" s="396"/>
      <c r="B1218" s="393"/>
      <c r="C1218" s="393"/>
      <c r="D1218" s="394"/>
      <c r="E1218" s="148">
        <f>SUMIF('Nhap-Xuat'!$D$12:$D$20000,DMKH!A1218,'Nhap-Xuat'!$P$12:$P$20000)</f>
        <v>0</v>
      </c>
    </row>
    <row r="1219" ht="15.75" customHeight="1">
      <c r="A1219" s="396"/>
      <c r="B1219" s="393"/>
      <c r="C1219" s="393"/>
      <c r="D1219" s="394"/>
      <c r="E1219" s="148">
        <f>SUMIF('Nhap-Xuat'!$D$12:$D$20000,DMKH!A1219,'Nhap-Xuat'!$P$12:$P$20000)</f>
        <v>0</v>
      </c>
    </row>
    <row r="1220" ht="15.75" customHeight="1">
      <c r="A1220" s="396"/>
      <c r="B1220" s="393"/>
      <c r="C1220" s="393"/>
      <c r="D1220" s="394"/>
      <c r="E1220" s="148">
        <f>SUMIF('Nhap-Xuat'!$D$12:$D$20000,DMKH!A1220,'Nhap-Xuat'!$P$12:$P$20000)</f>
        <v>0</v>
      </c>
    </row>
    <row r="1221" ht="15.75" customHeight="1">
      <c r="A1221" s="396"/>
      <c r="B1221" s="393"/>
      <c r="C1221" s="393"/>
      <c r="D1221" s="394"/>
      <c r="E1221" s="148">
        <f>SUMIF('Nhap-Xuat'!$D$12:$D$20000,DMKH!A1221,'Nhap-Xuat'!$P$12:$P$20000)</f>
        <v>0</v>
      </c>
    </row>
    <row r="1222" ht="15.75" customHeight="1">
      <c r="A1222" s="396"/>
      <c r="B1222" s="393"/>
      <c r="C1222" s="393"/>
      <c r="D1222" s="394"/>
      <c r="E1222" s="148">
        <f>SUMIF('Nhap-Xuat'!$D$12:$D$20000,DMKH!A1222,'Nhap-Xuat'!$P$12:$P$20000)</f>
        <v>0</v>
      </c>
    </row>
    <row r="1223" ht="15.75" customHeight="1">
      <c r="A1223" s="396"/>
      <c r="B1223" s="393"/>
      <c r="C1223" s="393"/>
      <c r="D1223" s="394"/>
      <c r="E1223" s="148">
        <f>SUMIF('Nhap-Xuat'!$D$12:$D$20000,DMKH!A1223,'Nhap-Xuat'!$P$12:$P$20000)</f>
        <v>0</v>
      </c>
    </row>
    <row r="1224" ht="15.75" customHeight="1">
      <c r="A1224" s="396"/>
      <c r="B1224" s="393"/>
      <c r="C1224" s="393"/>
      <c r="D1224" s="394"/>
      <c r="E1224" s="148">
        <f>SUMIF('Nhap-Xuat'!$D$12:$D$20000,DMKH!A1224,'Nhap-Xuat'!$P$12:$P$20000)</f>
        <v>0</v>
      </c>
    </row>
    <row r="1225" ht="15.75" customHeight="1">
      <c r="A1225" s="396"/>
      <c r="B1225" s="393"/>
      <c r="C1225" s="393"/>
      <c r="D1225" s="394"/>
      <c r="E1225" s="148">
        <f>SUMIF('Nhap-Xuat'!$D$12:$D$20000,DMKH!A1225,'Nhap-Xuat'!$P$12:$P$20000)</f>
        <v>0</v>
      </c>
    </row>
    <row r="1226" ht="15.75" customHeight="1">
      <c r="A1226" s="396"/>
      <c r="B1226" s="393"/>
      <c r="C1226" s="393"/>
      <c r="D1226" s="394"/>
      <c r="E1226" s="148">
        <f>SUMIF('Nhap-Xuat'!$D$12:$D$20000,DMKH!A1226,'Nhap-Xuat'!$P$12:$P$20000)</f>
        <v>0</v>
      </c>
    </row>
    <row r="1227" ht="15.75" customHeight="1">
      <c r="A1227" s="396"/>
      <c r="B1227" s="393"/>
      <c r="C1227" s="393"/>
      <c r="D1227" s="394"/>
      <c r="E1227" s="148">
        <f>SUMIF('Nhap-Xuat'!$D$12:$D$20000,DMKH!A1227,'Nhap-Xuat'!$P$12:$P$20000)</f>
        <v>0</v>
      </c>
    </row>
    <row r="1228" ht="15.75" customHeight="1">
      <c r="A1228" s="396"/>
      <c r="B1228" s="393"/>
      <c r="C1228" s="393"/>
      <c r="D1228" s="394"/>
      <c r="E1228" s="148">
        <f>SUMIF('Nhap-Xuat'!$D$12:$D$20000,DMKH!A1228,'Nhap-Xuat'!$P$12:$P$20000)</f>
        <v>0</v>
      </c>
    </row>
    <row r="1229" ht="15.75" customHeight="1">
      <c r="A1229" s="396"/>
      <c r="B1229" s="393"/>
      <c r="C1229" s="393"/>
      <c r="D1229" s="394"/>
      <c r="E1229" s="148">
        <f>SUMIF('Nhap-Xuat'!$D$12:$D$20000,DMKH!A1229,'Nhap-Xuat'!$P$12:$P$20000)</f>
        <v>0</v>
      </c>
    </row>
    <row r="1230" ht="15.75" customHeight="1">
      <c r="A1230" s="396"/>
      <c r="B1230" s="393"/>
      <c r="C1230" s="393"/>
      <c r="D1230" s="394"/>
      <c r="E1230" s="148">
        <f>SUMIF('Nhap-Xuat'!$D$12:$D$20000,DMKH!A1230,'Nhap-Xuat'!$P$12:$P$20000)</f>
        <v>0</v>
      </c>
    </row>
    <row r="1231" ht="15.75" customHeight="1">
      <c r="A1231" s="396"/>
      <c r="B1231" s="393"/>
      <c r="C1231" s="393"/>
      <c r="D1231" s="394"/>
      <c r="E1231" s="148">
        <f>SUMIF('Nhap-Xuat'!$D$12:$D$20000,DMKH!A1231,'Nhap-Xuat'!$P$12:$P$20000)</f>
        <v>0</v>
      </c>
    </row>
    <row r="1232" ht="15.75" customHeight="1">
      <c r="A1232" s="396"/>
      <c r="B1232" s="393"/>
      <c r="C1232" s="393"/>
      <c r="D1232" s="394"/>
      <c r="E1232" s="148">
        <f>SUMIF('Nhap-Xuat'!$D$12:$D$20000,DMKH!A1232,'Nhap-Xuat'!$P$12:$P$20000)</f>
        <v>0</v>
      </c>
    </row>
    <row r="1233" ht="15.75" customHeight="1">
      <c r="A1233" s="396"/>
      <c r="B1233" s="393"/>
      <c r="C1233" s="393"/>
      <c r="D1233" s="394"/>
      <c r="E1233" s="148">
        <f>SUMIF('Nhap-Xuat'!$D$12:$D$20000,DMKH!A1233,'Nhap-Xuat'!$P$12:$P$20000)</f>
        <v>0</v>
      </c>
    </row>
    <row r="1234" ht="15.75" customHeight="1">
      <c r="A1234" s="396"/>
      <c r="B1234" s="393"/>
      <c r="C1234" s="393"/>
      <c r="D1234" s="394"/>
      <c r="E1234" s="148">
        <f>SUMIF('Nhap-Xuat'!$D$12:$D$20000,DMKH!A1234,'Nhap-Xuat'!$P$12:$P$20000)</f>
        <v>0</v>
      </c>
    </row>
    <row r="1235" ht="15.75" customHeight="1">
      <c r="A1235" s="396"/>
      <c r="B1235" s="393"/>
      <c r="C1235" s="393"/>
      <c r="D1235" s="394"/>
      <c r="E1235" s="148">
        <f>SUMIF('Nhap-Xuat'!$D$12:$D$20000,DMKH!A1235,'Nhap-Xuat'!$P$12:$P$20000)</f>
        <v>0</v>
      </c>
    </row>
    <row r="1236" ht="15.75" customHeight="1">
      <c r="A1236" s="396"/>
      <c r="B1236" s="393"/>
      <c r="C1236" s="393"/>
      <c r="D1236" s="394"/>
      <c r="E1236" s="148">
        <f>SUMIF('Nhap-Xuat'!$D$12:$D$20000,DMKH!A1236,'Nhap-Xuat'!$P$12:$P$20000)</f>
        <v>0</v>
      </c>
    </row>
    <row r="1237" ht="15.75" customHeight="1">
      <c r="A1237" s="396"/>
      <c r="B1237" s="393"/>
      <c r="C1237" s="393"/>
      <c r="D1237" s="394"/>
      <c r="E1237" s="148">
        <f>SUMIF('Nhap-Xuat'!$D$12:$D$20000,DMKH!A1237,'Nhap-Xuat'!$P$12:$P$20000)</f>
        <v>0</v>
      </c>
    </row>
    <row r="1238" ht="15.75" customHeight="1">
      <c r="A1238" s="396"/>
      <c r="B1238" s="393"/>
      <c r="C1238" s="393"/>
      <c r="D1238" s="394"/>
      <c r="E1238" s="148">
        <f>SUMIF('Nhap-Xuat'!$D$12:$D$20000,DMKH!A1238,'Nhap-Xuat'!$P$12:$P$20000)</f>
        <v>0</v>
      </c>
    </row>
    <row r="1239" ht="15.75" customHeight="1">
      <c r="A1239" s="396"/>
      <c r="B1239" s="393"/>
      <c r="C1239" s="393"/>
      <c r="D1239" s="394"/>
      <c r="E1239" s="148">
        <f>SUMIF('Nhap-Xuat'!$D$12:$D$20000,DMKH!A1239,'Nhap-Xuat'!$P$12:$P$20000)</f>
        <v>0</v>
      </c>
    </row>
    <row r="1240" ht="15.75" customHeight="1">
      <c r="A1240" s="396"/>
      <c r="B1240" s="393"/>
      <c r="C1240" s="393"/>
      <c r="D1240" s="394"/>
      <c r="E1240" s="148">
        <f>SUMIF('Nhap-Xuat'!$D$12:$D$20000,DMKH!A1240,'Nhap-Xuat'!$P$12:$P$20000)</f>
        <v>0</v>
      </c>
    </row>
    <row r="1241" ht="15.75" customHeight="1">
      <c r="A1241" s="396"/>
      <c r="B1241" s="393"/>
      <c r="C1241" s="393"/>
      <c r="D1241" s="394"/>
      <c r="E1241" s="148">
        <f>SUMIF('Nhap-Xuat'!$D$12:$D$20000,DMKH!A1241,'Nhap-Xuat'!$P$12:$P$20000)</f>
        <v>0</v>
      </c>
    </row>
    <row r="1242" ht="15.75" customHeight="1">
      <c r="A1242" s="396"/>
      <c r="B1242" s="393"/>
      <c r="C1242" s="393"/>
      <c r="D1242" s="394"/>
      <c r="E1242" s="148">
        <f>SUMIF('Nhap-Xuat'!$D$12:$D$20000,DMKH!A1242,'Nhap-Xuat'!$P$12:$P$20000)</f>
        <v>0</v>
      </c>
    </row>
    <row r="1243" ht="15.75" customHeight="1">
      <c r="A1243" s="396"/>
      <c r="B1243" s="393"/>
      <c r="C1243" s="393"/>
      <c r="D1243" s="394"/>
      <c r="E1243" s="148">
        <f>SUMIF('Nhap-Xuat'!$D$12:$D$20000,DMKH!A1243,'Nhap-Xuat'!$P$12:$P$20000)</f>
        <v>0</v>
      </c>
    </row>
    <row r="1244" ht="15.75" customHeight="1">
      <c r="A1244" s="396"/>
      <c r="B1244" s="393"/>
      <c r="C1244" s="393"/>
      <c r="D1244" s="394"/>
      <c r="E1244" s="148">
        <f>SUMIF('Nhap-Xuat'!$D$12:$D$20000,DMKH!A1244,'Nhap-Xuat'!$P$12:$P$20000)</f>
        <v>0</v>
      </c>
    </row>
    <row r="1245" ht="15.75" customHeight="1">
      <c r="A1245" s="396"/>
      <c r="B1245" s="393"/>
      <c r="C1245" s="393"/>
      <c r="D1245" s="394"/>
      <c r="E1245" s="148">
        <f>SUMIF('Nhap-Xuat'!$D$12:$D$20000,DMKH!A1245,'Nhap-Xuat'!$P$12:$P$20000)</f>
        <v>0</v>
      </c>
    </row>
    <row r="1246" ht="15.75" customHeight="1">
      <c r="A1246" s="396"/>
      <c r="B1246" s="393"/>
      <c r="C1246" s="393"/>
      <c r="D1246" s="394"/>
      <c r="E1246" s="148">
        <f>SUMIF('Nhap-Xuat'!$D$12:$D$20000,DMKH!A1246,'Nhap-Xuat'!$P$12:$P$20000)</f>
        <v>0</v>
      </c>
    </row>
    <row r="1247" ht="15.75" customHeight="1">
      <c r="A1247" s="396"/>
      <c r="B1247" s="393"/>
      <c r="C1247" s="393"/>
      <c r="D1247" s="394"/>
      <c r="E1247" s="148">
        <f>SUMIF('Nhap-Xuat'!$D$12:$D$20000,DMKH!A1247,'Nhap-Xuat'!$P$12:$P$20000)</f>
        <v>0</v>
      </c>
    </row>
    <row r="1248" ht="15.75" customHeight="1">
      <c r="A1248" s="396"/>
      <c r="B1248" s="393"/>
      <c r="C1248" s="393"/>
      <c r="D1248" s="394"/>
      <c r="E1248" s="148">
        <f>SUMIF('Nhap-Xuat'!$D$12:$D$20000,DMKH!A1248,'Nhap-Xuat'!$P$12:$P$20000)</f>
        <v>0</v>
      </c>
    </row>
    <row r="1249" ht="15.75" customHeight="1">
      <c r="A1249" s="396"/>
      <c r="B1249" s="393"/>
      <c r="C1249" s="393"/>
      <c r="D1249" s="394"/>
      <c r="E1249" s="148">
        <f>SUMIF('Nhap-Xuat'!$D$12:$D$20000,DMKH!A1249,'Nhap-Xuat'!$P$12:$P$20000)</f>
        <v>0</v>
      </c>
    </row>
    <row r="1250" ht="15.75" customHeight="1">
      <c r="A1250" s="396"/>
      <c r="B1250" s="393"/>
      <c r="C1250" s="393"/>
      <c r="D1250" s="394"/>
      <c r="E1250" s="148">
        <f>SUMIF('Nhap-Xuat'!$D$12:$D$20000,DMKH!A1250,'Nhap-Xuat'!$P$12:$P$20000)</f>
        <v>0</v>
      </c>
    </row>
    <row r="1251" ht="15.75" customHeight="1">
      <c r="A1251" s="396"/>
      <c r="B1251" s="393"/>
      <c r="C1251" s="393"/>
      <c r="D1251" s="394"/>
      <c r="E1251" s="148">
        <f>SUMIF('Nhap-Xuat'!$D$12:$D$20000,DMKH!A1251,'Nhap-Xuat'!$P$12:$P$20000)</f>
        <v>0</v>
      </c>
    </row>
    <row r="1252" ht="15.75" customHeight="1">
      <c r="A1252" s="396"/>
      <c r="B1252" s="393"/>
      <c r="C1252" s="393"/>
      <c r="D1252" s="394"/>
      <c r="E1252" s="148">
        <f>SUMIF('Nhap-Xuat'!$D$12:$D$20000,DMKH!A1252,'Nhap-Xuat'!$P$12:$P$20000)</f>
        <v>0</v>
      </c>
    </row>
    <row r="1253" ht="15.75" customHeight="1">
      <c r="A1253" s="396"/>
      <c r="B1253" s="393"/>
      <c r="C1253" s="393"/>
      <c r="D1253" s="394"/>
      <c r="E1253" s="148">
        <f>SUMIF('Nhap-Xuat'!$D$12:$D$20000,DMKH!A1253,'Nhap-Xuat'!$P$12:$P$20000)</f>
        <v>0</v>
      </c>
    </row>
    <row r="1254" ht="15.75" customHeight="1">
      <c r="A1254" s="396"/>
      <c r="B1254" s="393"/>
      <c r="C1254" s="393"/>
      <c r="D1254" s="394"/>
      <c r="E1254" s="148">
        <f>SUMIF('Nhap-Xuat'!$D$12:$D$20000,DMKH!A1254,'Nhap-Xuat'!$P$12:$P$20000)</f>
        <v>0</v>
      </c>
    </row>
    <row r="1255" ht="15.75" customHeight="1">
      <c r="A1255" s="396"/>
      <c r="B1255" s="393"/>
      <c r="C1255" s="393"/>
      <c r="D1255" s="394"/>
      <c r="E1255" s="148">
        <f>SUMIF('Nhap-Xuat'!$D$12:$D$20000,DMKH!A1255,'Nhap-Xuat'!$P$12:$P$20000)</f>
        <v>0</v>
      </c>
    </row>
    <row r="1256" ht="15.75" customHeight="1">
      <c r="A1256" s="396"/>
      <c r="B1256" s="393"/>
      <c r="C1256" s="393"/>
      <c r="D1256" s="394"/>
      <c r="E1256" s="148">
        <f>SUMIF('Nhap-Xuat'!$D$12:$D$20000,DMKH!A1256,'Nhap-Xuat'!$P$12:$P$20000)</f>
        <v>0</v>
      </c>
    </row>
    <row r="1257" ht="15.75" customHeight="1">
      <c r="A1257" s="396"/>
      <c r="B1257" s="393"/>
      <c r="C1257" s="393"/>
      <c r="D1257" s="394"/>
      <c r="E1257" s="148">
        <f>SUMIF('Nhap-Xuat'!$D$12:$D$20000,DMKH!A1257,'Nhap-Xuat'!$P$12:$P$20000)</f>
        <v>0</v>
      </c>
    </row>
    <row r="1258" ht="15.75" customHeight="1">
      <c r="A1258" s="396"/>
      <c r="B1258" s="393"/>
      <c r="C1258" s="393"/>
      <c r="D1258" s="394"/>
      <c r="E1258" s="148">
        <f>SUMIF('Nhap-Xuat'!$D$12:$D$20000,DMKH!A1258,'Nhap-Xuat'!$P$12:$P$20000)</f>
        <v>0</v>
      </c>
    </row>
    <row r="1259" ht="15.75" customHeight="1">
      <c r="A1259" s="396"/>
      <c r="B1259" s="393"/>
      <c r="C1259" s="393"/>
      <c r="D1259" s="394"/>
      <c r="E1259" s="148">
        <f>SUMIF('Nhap-Xuat'!$D$12:$D$20000,DMKH!A1259,'Nhap-Xuat'!$P$12:$P$20000)</f>
        <v>0</v>
      </c>
    </row>
    <row r="1260" ht="15.75" customHeight="1">
      <c r="A1260" s="396"/>
      <c r="B1260" s="393"/>
      <c r="C1260" s="393"/>
      <c r="D1260" s="394"/>
      <c r="E1260" s="148">
        <f>SUMIF('Nhap-Xuat'!$D$12:$D$20000,DMKH!A1260,'Nhap-Xuat'!$P$12:$P$20000)</f>
        <v>0</v>
      </c>
    </row>
    <row r="1261" ht="15.75" customHeight="1">
      <c r="A1261" s="396"/>
      <c r="B1261" s="393"/>
      <c r="C1261" s="393"/>
      <c r="D1261" s="394"/>
      <c r="E1261" s="148">
        <f>SUMIF('Nhap-Xuat'!$D$12:$D$20000,DMKH!A1261,'Nhap-Xuat'!$P$12:$P$20000)</f>
        <v>0</v>
      </c>
    </row>
    <row r="1262" ht="15.75" customHeight="1">
      <c r="A1262" s="396"/>
      <c r="B1262" s="393"/>
      <c r="C1262" s="393"/>
      <c r="D1262" s="394"/>
      <c r="E1262" s="148">
        <f>SUMIF('Nhap-Xuat'!$D$12:$D$20000,DMKH!A1262,'Nhap-Xuat'!$P$12:$P$20000)</f>
        <v>0</v>
      </c>
    </row>
    <row r="1263" ht="15.75" customHeight="1">
      <c r="A1263" s="396"/>
      <c r="B1263" s="393"/>
      <c r="C1263" s="393"/>
      <c r="D1263" s="394"/>
      <c r="E1263" s="148">
        <f>SUMIF('Nhap-Xuat'!$D$12:$D$20000,DMKH!A1263,'Nhap-Xuat'!$P$12:$P$20000)</f>
        <v>0</v>
      </c>
    </row>
    <row r="1264" ht="15.75" customHeight="1">
      <c r="A1264" s="396"/>
      <c r="B1264" s="393"/>
      <c r="C1264" s="393"/>
      <c r="D1264" s="394"/>
      <c r="E1264" s="148">
        <f>SUMIF('Nhap-Xuat'!$D$12:$D$20000,DMKH!A1264,'Nhap-Xuat'!$P$12:$P$20000)</f>
        <v>0</v>
      </c>
    </row>
    <row r="1265" ht="15.75" customHeight="1">
      <c r="A1265" s="396"/>
      <c r="B1265" s="393"/>
      <c r="C1265" s="393"/>
      <c r="D1265" s="394"/>
      <c r="E1265" s="148">
        <f>SUMIF('Nhap-Xuat'!$D$12:$D$20000,DMKH!A1265,'Nhap-Xuat'!$P$12:$P$20000)</f>
        <v>0</v>
      </c>
    </row>
    <row r="1266" ht="15.75" customHeight="1">
      <c r="A1266" s="396"/>
      <c r="B1266" s="393"/>
      <c r="C1266" s="393"/>
      <c r="D1266" s="394"/>
      <c r="E1266" s="148">
        <f>SUMIF('Nhap-Xuat'!$D$12:$D$20000,DMKH!A1266,'Nhap-Xuat'!$P$12:$P$20000)</f>
        <v>0</v>
      </c>
    </row>
    <row r="1267" ht="15.75" customHeight="1">
      <c r="A1267" s="396"/>
      <c r="B1267" s="393"/>
      <c r="C1267" s="393"/>
      <c r="D1267" s="394"/>
      <c r="E1267" s="148">
        <f>SUMIF('Nhap-Xuat'!$D$12:$D$20000,DMKH!A1267,'Nhap-Xuat'!$P$12:$P$20000)</f>
        <v>0</v>
      </c>
    </row>
    <row r="1268" ht="15.75" customHeight="1">
      <c r="A1268" s="396"/>
      <c r="B1268" s="393"/>
      <c r="C1268" s="393"/>
      <c r="D1268" s="394"/>
      <c r="E1268" s="148">
        <f>SUMIF('Nhap-Xuat'!$D$12:$D$20000,DMKH!A1268,'Nhap-Xuat'!$P$12:$P$20000)</f>
        <v>0</v>
      </c>
    </row>
    <row r="1269" ht="15.75" customHeight="1">
      <c r="A1269" s="396"/>
      <c r="B1269" s="393"/>
      <c r="C1269" s="393"/>
      <c r="D1269" s="394"/>
      <c r="E1269" s="148">
        <f>SUMIF('Nhap-Xuat'!$D$12:$D$20000,DMKH!A1269,'Nhap-Xuat'!$P$12:$P$20000)</f>
        <v>0</v>
      </c>
    </row>
    <row r="1270" ht="15.75" customHeight="1">
      <c r="A1270" s="396"/>
      <c r="B1270" s="393"/>
      <c r="C1270" s="393"/>
      <c r="D1270" s="394"/>
      <c r="E1270" s="148">
        <f>SUMIF('Nhap-Xuat'!$D$12:$D$20000,DMKH!A1270,'Nhap-Xuat'!$P$12:$P$20000)</f>
        <v>0</v>
      </c>
    </row>
    <row r="1271" ht="15.75" customHeight="1">
      <c r="A1271" s="396"/>
      <c r="B1271" s="393"/>
      <c r="C1271" s="393"/>
      <c r="D1271" s="394"/>
      <c r="E1271" s="148">
        <f>SUMIF('Nhap-Xuat'!$D$12:$D$20000,DMKH!A1271,'Nhap-Xuat'!$P$12:$P$20000)</f>
        <v>0</v>
      </c>
    </row>
    <row r="1272" ht="15.75" customHeight="1">
      <c r="A1272" s="396"/>
      <c r="B1272" s="393"/>
      <c r="C1272" s="393"/>
      <c r="D1272" s="394"/>
      <c r="E1272" s="148">
        <f>SUMIF('Nhap-Xuat'!$D$12:$D$20000,DMKH!A1272,'Nhap-Xuat'!$P$12:$P$20000)</f>
        <v>0</v>
      </c>
    </row>
    <row r="1273" ht="15.75" customHeight="1">
      <c r="A1273" s="396"/>
      <c r="B1273" s="393"/>
      <c r="C1273" s="393"/>
      <c r="D1273" s="394"/>
      <c r="E1273" s="148">
        <f>SUMIF('Nhap-Xuat'!$D$12:$D$20000,DMKH!A1273,'Nhap-Xuat'!$P$12:$P$20000)</f>
        <v>0</v>
      </c>
    </row>
    <row r="1274" ht="15.75" customHeight="1">
      <c r="A1274" s="396"/>
      <c r="B1274" s="393"/>
      <c r="C1274" s="393"/>
      <c r="D1274" s="394"/>
      <c r="E1274" s="148">
        <f>SUMIF('Nhap-Xuat'!$D$12:$D$20000,DMKH!A1274,'Nhap-Xuat'!$P$12:$P$20000)</f>
        <v>0</v>
      </c>
    </row>
    <row r="1275" ht="15.75" customHeight="1">
      <c r="A1275" s="396"/>
      <c r="B1275" s="393"/>
      <c r="C1275" s="393"/>
      <c r="D1275" s="394"/>
      <c r="E1275" s="148">
        <f>SUMIF('Nhap-Xuat'!$D$12:$D$20000,DMKH!A1275,'Nhap-Xuat'!$P$12:$P$20000)</f>
        <v>0</v>
      </c>
    </row>
    <row r="1276" ht="15.75" customHeight="1">
      <c r="A1276" s="396"/>
      <c r="B1276" s="393"/>
      <c r="C1276" s="393"/>
      <c r="D1276" s="394"/>
      <c r="E1276" s="148">
        <f>SUMIF('Nhap-Xuat'!$D$12:$D$20000,DMKH!A1276,'Nhap-Xuat'!$P$12:$P$20000)</f>
        <v>0</v>
      </c>
    </row>
    <row r="1277" ht="15.75" customHeight="1">
      <c r="A1277" s="396"/>
      <c r="B1277" s="393"/>
      <c r="C1277" s="393"/>
      <c r="D1277" s="394"/>
      <c r="E1277" s="148">
        <f>SUMIF('Nhap-Xuat'!$D$12:$D$20000,DMKH!A1277,'Nhap-Xuat'!$P$12:$P$20000)</f>
        <v>0</v>
      </c>
    </row>
    <row r="1278" ht="15.75" customHeight="1">
      <c r="A1278" s="396"/>
      <c r="B1278" s="393"/>
      <c r="C1278" s="393"/>
      <c r="D1278" s="394"/>
      <c r="E1278" s="148">
        <f>SUMIF('Nhap-Xuat'!$D$12:$D$20000,DMKH!A1278,'Nhap-Xuat'!$P$12:$P$20000)</f>
        <v>0</v>
      </c>
    </row>
    <row r="1279" ht="15.75" customHeight="1">
      <c r="A1279" s="396"/>
      <c r="B1279" s="393"/>
      <c r="C1279" s="393"/>
      <c r="D1279" s="394"/>
      <c r="E1279" s="148">
        <f>SUMIF('Nhap-Xuat'!$D$12:$D$20000,DMKH!A1279,'Nhap-Xuat'!$P$12:$P$20000)</f>
        <v>0</v>
      </c>
    </row>
    <row r="1280" ht="15.75" customHeight="1">
      <c r="A1280" s="396"/>
      <c r="B1280" s="393"/>
      <c r="C1280" s="393"/>
      <c r="D1280" s="394"/>
      <c r="E1280" s="148">
        <f>SUMIF('Nhap-Xuat'!$D$12:$D$20000,DMKH!A1280,'Nhap-Xuat'!$P$12:$P$20000)</f>
        <v>0</v>
      </c>
    </row>
    <row r="1281" ht="15.75" customHeight="1">
      <c r="A1281" s="396"/>
      <c r="B1281" s="393"/>
      <c r="C1281" s="393"/>
      <c r="D1281" s="394"/>
      <c r="E1281" s="148">
        <f>SUMIF('Nhap-Xuat'!$D$12:$D$20000,DMKH!A1281,'Nhap-Xuat'!$P$12:$P$20000)</f>
        <v>0</v>
      </c>
    </row>
    <row r="1282" ht="15.75" customHeight="1">
      <c r="A1282" s="396"/>
      <c r="B1282" s="393"/>
      <c r="C1282" s="393"/>
      <c r="D1282" s="394"/>
      <c r="E1282" s="148">
        <f>SUMIF('Nhap-Xuat'!$D$12:$D$20000,DMKH!A1282,'Nhap-Xuat'!$P$12:$P$20000)</f>
        <v>0</v>
      </c>
    </row>
    <row r="1283" ht="15.75" customHeight="1">
      <c r="A1283" s="396"/>
      <c r="B1283" s="393"/>
      <c r="C1283" s="393"/>
      <c r="D1283" s="394"/>
      <c r="E1283" s="148">
        <f>SUMIF('Nhap-Xuat'!$D$12:$D$20000,DMKH!A1283,'Nhap-Xuat'!$P$12:$P$20000)</f>
        <v>0</v>
      </c>
    </row>
    <row r="1284" ht="15.75" customHeight="1">
      <c r="A1284" s="396"/>
      <c r="B1284" s="393"/>
      <c r="C1284" s="393"/>
      <c r="D1284" s="394"/>
      <c r="E1284" s="148">
        <f>SUMIF('Nhap-Xuat'!$D$12:$D$20000,DMKH!A1284,'Nhap-Xuat'!$P$12:$P$20000)</f>
        <v>0</v>
      </c>
    </row>
    <row r="1285" ht="15.75" customHeight="1">
      <c r="A1285" s="396"/>
      <c r="B1285" s="393"/>
      <c r="C1285" s="393"/>
      <c r="D1285" s="394"/>
      <c r="E1285" s="148">
        <f>SUMIF('Nhap-Xuat'!$D$12:$D$20000,DMKH!A1285,'Nhap-Xuat'!$P$12:$P$20000)</f>
        <v>0</v>
      </c>
    </row>
    <row r="1286" ht="15.75" customHeight="1">
      <c r="A1286" s="396"/>
      <c r="B1286" s="393"/>
      <c r="C1286" s="393"/>
      <c r="D1286" s="394"/>
      <c r="E1286" s="148">
        <f>SUMIF('Nhap-Xuat'!$D$12:$D$20000,DMKH!A1286,'Nhap-Xuat'!$P$12:$P$20000)</f>
        <v>0</v>
      </c>
    </row>
    <row r="1287" ht="15.75" customHeight="1">
      <c r="A1287" s="396"/>
      <c r="B1287" s="393"/>
      <c r="C1287" s="393"/>
      <c r="D1287" s="394"/>
      <c r="E1287" s="148">
        <f>SUMIF('Nhap-Xuat'!$D$12:$D$20000,DMKH!A1287,'Nhap-Xuat'!$P$12:$P$20000)</f>
        <v>0</v>
      </c>
    </row>
    <row r="1288" ht="15.75" customHeight="1">
      <c r="A1288" s="396"/>
      <c r="B1288" s="393"/>
      <c r="C1288" s="393"/>
      <c r="D1288" s="394"/>
      <c r="E1288" s="148">
        <f>SUMIF('Nhap-Xuat'!$D$12:$D$20000,DMKH!A1288,'Nhap-Xuat'!$P$12:$P$20000)</f>
        <v>0</v>
      </c>
    </row>
    <row r="1289" ht="15.75" customHeight="1">
      <c r="A1289" s="396"/>
      <c r="B1289" s="393"/>
      <c r="C1289" s="393"/>
      <c r="D1289" s="394"/>
      <c r="E1289" s="148">
        <f>SUMIF('Nhap-Xuat'!$D$12:$D$20000,DMKH!A1289,'Nhap-Xuat'!$P$12:$P$20000)</f>
        <v>0</v>
      </c>
    </row>
    <row r="1290" ht="15.75" customHeight="1">
      <c r="A1290" s="396"/>
      <c r="B1290" s="393"/>
      <c r="C1290" s="393"/>
      <c r="D1290" s="394"/>
      <c r="E1290" s="148">
        <f>SUMIF('Nhap-Xuat'!$D$12:$D$20000,DMKH!A1290,'Nhap-Xuat'!$P$12:$P$20000)</f>
        <v>0</v>
      </c>
    </row>
    <row r="1291" ht="15.75" customHeight="1">
      <c r="A1291" s="396"/>
      <c r="B1291" s="393"/>
      <c r="C1291" s="393"/>
      <c r="D1291" s="394"/>
      <c r="E1291" s="148">
        <f>SUMIF('Nhap-Xuat'!$D$12:$D$20000,DMKH!A1291,'Nhap-Xuat'!$P$12:$P$20000)</f>
        <v>0</v>
      </c>
    </row>
    <row r="1292" ht="15.75" customHeight="1">
      <c r="A1292" s="396"/>
      <c r="B1292" s="393"/>
      <c r="C1292" s="393"/>
      <c r="D1292" s="394"/>
      <c r="E1292" s="148">
        <f>SUMIF('Nhap-Xuat'!$D$12:$D$20000,DMKH!A1292,'Nhap-Xuat'!$P$12:$P$20000)</f>
        <v>0</v>
      </c>
    </row>
    <row r="1293" ht="15.75" customHeight="1">
      <c r="A1293" s="396"/>
      <c r="B1293" s="393"/>
      <c r="C1293" s="393"/>
      <c r="D1293" s="394"/>
      <c r="E1293" s="148">
        <f>SUMIF('Nhap-Xuat'!$D$12:$D$20000,DMKH!A1293,'Nhap-Xuat'!$P$12:$P$20000)</f>
        <v>0</v>
      </c>
    </row>
    <row r="1294" ht="15.75" customHeight="1">
      <c r="A1294" s="396"/>
      <c r="B1294" s="393"/>
      <c r="C1294" s="393"/>
      <c r="D1294" s="394"/>
      <c r="E1294" s="148">
        <f>SUMIF('Nhap-Xuat'!$D$12:$D$20000,DMKH!A1294,'Nhap-Xuat'!$P$12:$P$20000)</f>
        <v>0</v>
      </c>
    </row>
    <row r="1295" ht="15.75" customHeight="1">
      <c r="A1295" s="396"/>
      <c r="B1295" s="393"/>
      <c r="C1295" s="393"/>
      <c r="D1295" s="394"/>
      <c r="E1295" s="148">
        <f>SUMIF('Nhap-Xuat'!$D$12:$D$20000,DMKH!A1295,'Nhap-Xuat'!$P$12:$P$20000)</f>
        <v>0</v>
      </c>
    </row>
    <row r="1296" ht="15.75" customHeight="1">
      <c r="A1296" s="396"/>
      <c r="B1296" s="393"/>
      <c r="C1296" s="393"/>
      <c r="D1296" s="394"/>
      <c r="E1296" s="148">
        <f>SUMIF('Nhap-Xuat'!$D$12:$D$20000,DMKH!A1296,'Nhap-Xuat'!$P$12:$P$20000)</f>
        <v>0</v>
      </c>
    </row>
    <row r="1297" ht="15.75" customHeight="1">
      <c r="A1297" s="396"/>
      <c r="B1297" s="393"/>
      <c r="C1297" s="393"/>
      <c r="D1297" s="394"/>
      <c r="E1297" s="148">
        <f>SUMIF('Nhap-Xuat'!$D$12:$D$20000,DMKH!A1297,'Nhap-Xuat'!$P$12:$P$20000)</f>
        <v>0</v>
      </c>
    </row>
    <row r="1298" ht="15.75" customHeight="1">
      <c r="A1298" s="396"/>
      <c r="B1298" s="393"/>
      <c r="C1298" s="393"/>
      <c r="D1298" s="394"/>
      <c r="E1298" s="148">
        <f>SUMIF('Nhap-Xuat'!$D$12:$D$20000,DMKH!A1298,'Nhap-Xuat'!$P$12:$P$20000)</f>
        <v>0</v>
      </c>
    </row>
    <row r="1299" ht="15.75" customHeight="1">
      <c r="A1299" s="396"/>
      <c r="B1299" s="393"/>
      <c r="C1299" s="393"/>
      <c r="D1299" s="394"/>
      <c r="E1299" s="148">
        <f>SUMIF('Nhap-Xuat'!$D$12:$D$20000,DMKH!A1299,'Nhap-Xuat'!$P$12:$P$20000)</f>
        <v>0</v>
      </c>
    </row>
    <row r="1300" ht="15.75" customHeight="1">
      <c r="A1300" s="396"/>
      <c r="B1300" s="393"/>
      <c r="C1300" s="393"/>
      <c r="D1300" s="394"/>
      <c r="E1300" s="148">
        <f>SUMIF('Nhap-Xuat'!$D$12:$D$20000,DMKH!A1300,'Nhap-Xuat'!$P$12:$P$20000)</f>
        <v>0</v>
      </c>
    </row>
    <row r="1301" ht="15.75" customHeight="1">
      <c r="A1301" s="396"/>
      <c r="B1301" s="393"/>
      <c r="C1301" s="393"/>
      <c r="D1301" s="394"/>
      <c r="E1301" s="148">
        <f>SUMIF('Nhap-Xuat'!$D$12:$D$20000,DMKH!A1301,'Nhap-Xuat'!$P$12:$P$20000)</f>
        <v>0</v>
      </c>
    </row>
    <row r="1302" ht="15.75" customHeight="1">
      <c r="A1302" s="396"/>
      <c r="B1302" s="393"/>
      <c r="C1302" s="393"/>
      <c r="D1302" s="394"/>
      <c r="E1302" s="148">
        <f>SUMIF('Nhap-Xuat'!$D$12:$D$20000,DMKH!A1302,'Nhap-Xuat'!$P$12:$P$20000)</f>
        <v>0</v>
      </c>
    </row>
    <row r="1303" ht="15.75" customHeight="1">
      <c r="A1303" s="396"/>
      <c r="B1303" s="393"/>
      <c r="C1303" s="393"/>
      <c r="D1303" s="394"/>
      <c r="E1303" s="148">
        <f>SUMIF('Nhap-Xuat'!$D$12:$D$20000,DMKH!A1303,'Nhap-Xuat'!$P$12:$P$20000)</f>
        <v>0</v>
      </c>
    </row>
    <row r="1304" ht="15.75" customHeight="1">
      <c r="A1304" s="396"/>
      <c r="B1304" s="393"/>
      <c r="C1304" s="393"/>
      <c r="D1304" s="394"/>
      <c r="E1304" s="148">
        <f>SUMIF('Nhap-Xuat'!$D$12:$D$20000,DMKH!A1304,'Nhap-Xuat'!$P$12:$P$20000)</f>
        <v>0</v>
      </c>
    </row>
    <row r="1305" ht="15.75" customHeight="1">
      <c r="A1305" s="396"/>
      <c r="B1305" s="393"/>
      <c r="C1305" s="393"/>
      <c r="D1305" s="394"/>
      <c r="E1305" s="148">
        <f>SUMIF('Nhap-Xuat'!$D$12:$D$20000,DMKH!A1305,'Nhap-Xuat'!$P$12:$P$20000)</f>
        <v>0</v>
      </c>
    </row>
    <row r="1306" ht="15.75" customHeight="1">
      <c r="A1306" s="396"/>
      <c r="B1306" s="393"/>
      <c r="C1306" s="393"/>
      <c r="D1306" s="394"/>
      <c r="E1306" s="148">
        <f>SUMIF('Nhap-Xuat'!$D$12:$D$20000,DMKH!A1306,'Nhap-Xuat'!$P$12:$P$20000)</f>
        <v>0</v>
      </c>
    </row>
    <row r="1307" ht="15.75" customHeight="1">
      <c r="A1307" s="396"/>
      <c r="B1307" s="393"/>
      <c r="C1307" s="393"/>
      <c r="D1307" s="394"/>
      <c r="E1307" s="148">
        <f>SUMIF('Nhap-Xuat'!$D$12:$D$20000,DMKH!A1307,'Nhap-Xuat'!$P$12:$P$20000)</f>
        <v>0</v>
      </c>
    </row>
    <row r="1308" ht="15.75" customHeight="1">
      <c r="A1308" s="396"/>
      <c r="B1308" s="393"/>
      <c r="C1308" s="393"/>
      <c r="D1308" s="394"/>
      <c r="E1308" s="148">
        <f>SUMIF('Nhap-Xuat'!$D$12:$D$20000,DMKH!A1308,'Nhap-Xuat'!$P$12:$P$20000)</f>
        <v>0</v>
      </c>
    </row>
    <row r="1309" ht="15.75" customHeight="1">
      <c r="A1309" s="396"/>
      <c r="B1309" s="393"/>
      <c r="C1309" s="393"/>
      <c r="D1309" s="394"/>
      <c r="E1309" s="148">
        <f>SUMIF('Nhap-Xuat'!$D$12:$D$20000,DMKH!A1309,'Nhap-Xuat'!$P$12:$P$20000)</f>
        <v>0</v>
      </c>
    </row>
    <row r="1310" ht="15.75" customHeight="1">
      <c r="A1310" s="396"/>
      <c r="B1310" s="393"/>
      <c r="C1310" s="393"/>
      <c r="D1310" s="394"/>
      <c r="E1310" s="148">
        <f>SUMIF('Nhap-Xuat'!$D$12:$D$20000,DMKH!A1310,'Nhap-Xuat'!$P$12:$P$20000)</f>
        <v>0</v>
      </c>
    </row>
    <row r="1311" ht="15.75" customHeight="1">
      <c r="A1311" s="396"/>
      <c r="B1311" s="393"/>
      <c r="C1311" s="393"/>
      <c r="D1311" s="394"/>
      <c r="E1311" s="148">
        <f>SUMIF('Nhap-Xuat'!$D$12:$D$20000,DMKH!A1311,'Nhap-Xuat'!$P$12:$P$20000)</f>
        <v>0</v>
      </c>
    </row>
    <row r="1312" ht="15.75" customHeight="1">
      <c r="A1312" s="396"/>
      <c r="B1312" s="393"/>
      <c r="C1312" s="393"/>
      <c r="D1312" s="394"/>
      <c r="E1312" s="148">
        <f>SUMIF('Nhap-Xuat'!$D$12:$D$20000,DMKH!A1312,'Nhap-Xuat'!$P$12:$P$20000)</f>
        <v>0</v>
      </c>
    </row>
    <row r="1313" ht="15.75" customHeight="1">
      <c r="A1313" s="396"/>
      <c r="B1313" s="393"/>
      <c r="C1313" s="393"/>
      <c r="D1313" s="394"/>
      <c r="E1313" s="148">
        <f>SUMIF('Nhap-Xuat'!$D$12:$D$20000,DMKH!A1313,'Nhap-Xuat'!$P$12:$P$20000)</f>
        <v>0</v>
      </c>
    </row>
    <row r="1314" ht="15.75" customHeight="1">
      <c r="A1314" s="396"/>
      <c r="B1314" s="393"/>
      <c r="C1314" s="393"/>
      <c r="D1314" s="394"/>
      <c r="E1314" s="148">
        <f>SUMIF('Nhap-Xuat'!$D$12:$D$20000,DMKH!A1314,'Nhap-Xuat'!$P$12:$P$20000)</f>
        <v>0</v>
      </c>
    </row>
    <row r="1315" ht="15.75" customHeight="1">
      <c r="A1315" s="396"/>
      <c r="B1315" s="393"/>
      <c r="C1315" s="393"/>
      <c r="D1315" s="394"/>
      <c r="E1315" s="148">
        <f>SUMIF('Nhap-Xuat'!$D$12:$D$20000,DMKH!A1315,'Nhap-Xuat'!$P$12:$P$20000)</f>
        <v>0</v>
      </c>
    </row>
    <row r="1316" ht="15.75" customHeight="1">
      <c r="A1316" s="396"/>
      <c r="B1316" s="393"/>
      <c r="C1316" s="393"/>
      <c r="D1316" s="394"/>
      <c r="E1316" s="148">
        <f>SUMIF('Nhap-Xuat'!$D$12:$D$20000,DMKH!A1316,'Nhap-Xuat'!$P$12:$P$20000)</f>
        <v>0</v>
      </c>
    </row>
    <row r="1317" ht="15.75" customHeight="1">
      <c r="A1317" s="396"/>
      <c r="B1317" s="393"/>
      <c r="C1317" s="393"/>
      <c r="D1317" s="394"/>
      <c r="E1317" s="148">
        <f>SUMIF('Nhap-Xuat'!$D$12:$D$20000,DMKH!A1317,'Nhap-Xuat'!$P$12:$P$20000)</f>
        <v>0</v>
      </c>
    </row>
    <row r="1318" ht="15.75" customHeight="1">
      <c r="A1318" s="396"/>
      <c r="B1318" s="393"/>
      <c r="C1318" s="393"/>
      <c r="D1318" s="394"/>
      <c r="E1318" s="148">
        <f>SUMIF('Nhap-Xuat'!$D$12:$D$20000,DMKH!A1318,'Nhap-Xuat'!$P$12:$P$20000)</f>
        <v>0</v>
      </c>
    </row>
    <row r="1319" ht="15.75" customHeight="1">
      <c r="A1319" s="396"/>
      <c r="B1319" s="393"/>
      <c r="C1319" s="393"/>
      <c r="D1319" s="394"/>
      <c r="E1319" s="148">
        <f>SUMIF('Nhap-Xuat'!$D$12:$D$20000,DMKH!A1319,'Nhap-Xuat'!$P$12:$P$20000)</f>
        <v>0</v>
      </c>
    </row>
    <row r="1320" ht="15.75" customHeight="1">
      <c r="A1320" s="396"/>
      <c r="B1320" s="393"/>
      <c r="C1320" s="393"/>
      <c r="D1320" s="394"/>
      <c r="E1320" s="148">
        <f>SUMIF('Nhap-Xuat'!$D$12:$D$20000,DMKH!A1320,'Nhap-Xuat'!$P$12:$P$20000)</f>
        <v>0</v>
      </c>
    </row>
    <row r="1321" ht="15.75" customHeight="1">
      <c r="A1321" s="396"/>
      <c r="B1321" s="393"/>
      <c r="C1321" s="393"/>
      <c r="D1321" s="394"/>
      <c r="E1321" s="148">
        <f>SUMIF('Nhap-Xuat'!$D$12:$D$20000,DMKH!A1321,'Nhap-Xuat'!$P$12:$P$20000)</f>
        <v>0</v>
      </c>
    </row>
    <row r="1322" ht="15.75" customHeight="1">
      <c r="A1322" s="396"/>
      <c r="B1322" s="393"/>
      <c r="C1322" s="393"/>
      <c r="D1322" s="394"/>
      <c r="E1322" s="148">
        <f>SUMIF('Nhap-Xuat'!$D$12:$D$20000,DMKH!A1322,'Nhap-Xuat'!$P$12:$P$20000)</f>
        <v>0</v>
      </c>
    </row>
    <row r="1323" ht="15.75" customHeight="1">
      <c r="A1323" s="396"/>
      <c r="B1323" s="393"/>
      <c r="C1323" s="393"/>
      <c r="D1323" s="394"/>
      <c r="E1323" s="148">
        <f>SUMIF('Nhap-Xuat'!$D$12:$D$20000,DMKH!A1323,'Nhap-Xuat'!$P$12:$P$20000)</f>
        <v>0</v>
      </c>
    </row>
    <row r="1324" ht="15.75" customHeight="1">
      <c r="A1324" s="396"/>
      <c r="B1324" s="393"/>
      <c r="C1324" s="393"/>
      <c r="D1324" s="394"/>
      <c r="E1324" s="148">
        <f>SUMIF('Nhap-Xuat'!$D$12:$D$20000,DMKH!A1324,'Nhap-Xuat'!$P$12:$P$20000)</f>
        <v>0</v>
      </c>
    </row>
    <row r="1325" ht="15.75" customHeight="1">
      <c r="A1325" s="396"/>
      <c r="B1325" s="393"/>
      <c r="C1325" s="393"/>
      <c r="D1325" s="394"/>
      <c r="E1325" s="148">
        <f>SUMIF('Nhap-Xuat'!$D$12:$D$20000,DMKH!A1325,'Nhap-Xuat'!$P$12:$P$20000)</f>
        <v>0</v>
      </c>
    </row>
    <row r="1326" ht="15.75" customHeight="1">
      <c r="A1326" s="396"/>
      <c r="B1326" s="393"/>
      <c r="C1326" s="393"/>
      <c r="D1326" s="394"/>
      <c r="E1326" s="148">
        <f>SUMIF('Nhap-Xuat'!$D$12:$D$20000,DMKH!A1326,'Nhap-Xuat'!$P$12:$P$20000)</f>
        <v>0</v>
      </c>
    </row>
    <row r="1327" ht="15.75" customHeight="1">
      <c r="A1327" s="396"/>
      <c r="B1327" s="393"/>
      <c r="C1327" s="393"/>
      <c r="D1327" s="394"/>
      <c r="E1327" s="148">
        <f>SUMIF('Nhap-Xuat'!$D$12:$D$20000,DMKH!A1327,'Nhap-Xuat'!$P$12:$P$20000)</f>
        <v>0</v>
      </c>
    </row>
    <row r="1328" ht="15.75" customHeight="1">
      <c r="A1328" s="396"/>
      <c r="B1328" s="393"/>
      <c r="C1328" s="393"/>
      <c r="D1328" s="394"/>
      <c r="E1328" s="148">
        <f>SUMIF('Nhap-Xuat'!$D$12:$D$20000,DMKH!A1328,'Nhap-Xuat'!$P$12:$P$20000)</f>
        <v>0</v>
      </c>
    </row>
    <row r="1329" ht="15.75" customHeight="1">
      <c r="A1329" s="396"/>
      <c r="B1329" s="393"/>
      <c r="C1329" s="393"/>
      <c r="D1329" s="394"/>
      <c r="E1329" s="148">
        <f>SUMIF('Nhap-Xuat'!$D$12:$D$20000,DMKH!A1329,'Nhap-Xuat'!$P$12:$P$20000)</f>
        <v>0</v>
      </c>
    </row>
    <row r="1330" ht="15.75" customHeight="1">
      <c r="A1330" s="396"/>
      <c r="B1330" s="393"/>
      <c r="C1330" s="393"/>
      <c r="D1330" s="394"/>
      <c r="E1330" s="148">
        <f>SUMIF('Nhap-Xuat'!$D$12:$D$20000,DMKH!A1330,'Nhap-Xuat'!$P$12:$P$20000)</f>
        <v>0</v>
      </c>
    </row>
    <row r="1331" ht="15.75" customHeight="1">
      <c r="A1331" s="396"/>
      <c r="B1331" s="393"/>
      <c r="C1331" s="393"/>
      <c r="D1331" s="394"/>
      <c r="E1331" s="148">
        <f>SUMIF('Nhap-Xuat'!$D$12:$D$20000,DMKH!A1331,'Nhap-Xuat'!$P$12:$P$20000)</f>
        <v>0</v>
      </c>
    </row>
    <row r="1332" ht="15.75" customHeight="1">
      <c r="A1332" s="396"/>
      <c r="B1332" s="393"/>
      <c r="C1332" s="393"/>
      <c r="D1332" s="394"/>
      <c r="E1332" s="148">
        <f>SUMIF('Nhap-Xuat'!$D$12:$D$20000,DMKH!A1332,'Nhap-Xuat'!$P$12:$P$20000)</f>
        <v>0</v>
      </c>
    </row>
    <row r="1333" ht="15.75" customHeight="1">
      <c r="A1333" s="396"/>
      <c r="B1333" s="393"/>
      <c r="C1333" s="393"/>
      <c r="D1333" s="394"/>
      <c r="E1333" s="148">
        <f>SUMIF('Nhap-Xuat'!$D$12:$D$20000,DMKH!A1333,'Nhap-Xuat'!$P$12:$P$20000)</f>
        <v>0</v>
      </c>
    </row>
    <row r="1334" ht="15.75" customHeight="1">
      <c r="A1334" s="396"/>
      <c r="B1334" s="393"/>
      <c r="C1334" s="393"/>
      <c r="D1334" s="394"/>
      <c r="E1334" s="148">
        <f>SUMIF('Nhap-Xuat'!$D$12:$D$20000,DMKH!A1334,'Nhap-Xuat'!$P$12:$P$20000)</f>
        <v>0</v>
      </c>
    </row>
    <row r="1335" ht="15.75" customHeight="1">
      <c r="A1335" s="396"/>
      <c r="B1335" s="393"/>
      <c r="C1335" s="393"/>
      <c r="D1335" s="394"/>
      <c r="E1335" s="148">
        <f>SUMIF('Nhap-Xuat'!$D$12:$D$20000,DMKH!A1335,'Nhap-Xuat'!$P$12:$P$20000)</f>
        <v>0</v>
      </c>
    </row>
    <row r="1336" ht="15.75" customHeight="1">
      <c r="A1336" s="396"/>
      <c r="B1336" s="393"/>
      <c r="C1336" s="393"/>
      <c r="D1336" s="394"/>
      <c r="E1336" s="148">
        <f>SUMIF('Nhap-Xuat'!$D$12:$D$20000,DMKH!A1336,'Nhap-Xuat'!$P$12:$P$20000)</f>
        <v>0</v>
      </c>
    </row>
    <row r="1337" ht="15.75" customHeight="1">
      <c r="A1337" s="396"/>
      <c r="B1337" s="393"/>
      <c r="C1337" s="393"/>
      <c r="D1337" s="394"/>
      <c r="E1337" s="148">
        <f>SUMIF('Nhap-Xuat'!$D$12:$D$20000,DMKH!A1337,'Nhap-Xuat'!$P$12:$P$20000)</f>
        <v>0</v>
      </c>
    </row>
    <row r="1338" ht="15.75" customHeight="1">
      <c r="A1338" s="396"/>
      <c r="B1338" s="393"/>
      <c r="C1338" s="393"/>
      <c r="D1338" s="394"/>
      <c r="E1338" s="148">
        <f>SUMIF('Nhap-Xuat'!$D$12:$D$20000,DMKH!A1338,'Nhap-Xuat'!$P$12:$P$20000)</f>
        <v>0</v>
      </c>
    </row>
    <row r="1339" ht="15.75" customHeight="1">
      <c r="A1339" s="396"/>
      <c r="B1339" s="393"/>
      <c r="C1339" s="393"/>
      <c r="D1339" s="394"/>
      <c r="E1339" s="148">
        <f>SUMIF('Nhap-Xuat'!$D$12:$D$20000,DMKH!A1339,'Nhap-Xuat'!$P$12:$P$20000)</f>
        <v>0</v>
      </c>
    </row>
    <row r="1340" ht="15.75" customHeight="1">
      <c r="A1340" s="396"/>
      <c r="B1340" s="393"/>
      <c r="C1340" s="393"/>
      <c r="D1340" s="394"/>
      <c r="E1340" s="148">
        <f>SUMIF('Nhap-Xuat'!$D$12:$D$20000,DMKH!A1340,'Nhap-Xuat'!$P$12:$P$20000)</f>
        <v>0</v>
      </c>
    </row>
    <row r="1341" ht="15.75" customHeight="1">
      <c r="A1341" s="396"/>
      <c r="B1341" s="393"/>
      <c r="C1341" s="393"/>
      <c r="D1341" s="394"/>
      <c r="E1341" s="148">
        <f>SUMIF('Nhap-Xuat'!$D$12:$D$20000,DMKH!A1341,'Nhap-Xuat'!$P$12:$P$20000)</f>
        <v>0</v>
      </c>
    </row>
    <row r="1342" ht="15.75" customHeight="1">
      <c r="A1342" s="396"/>
      <c r="B1342" s="393"/>
      <c r="C1342" s="393"/>
      <c r="D1342" s="394"/>
      <c r="E1342" s="148">
        <f>SUMIF('Nhap-Xuat'!$D$12:$D$20000,DMKH!A1342,'Nhap-Xuat'!$P$12:$P$20000)</f>
        <v>0</v>
      </c>
    </row>
    <row r="1343" ht="15.75" customHeight="1">
      <c r="A1343" s="396"/>
      <c r="B1343" s="393"/>
      <c r="C1343" s="393"/>
      <c r="D1343" s="394"/>
      <c r="E1343" s="148">
        <f>SUMIF('Nhap-Xuat'!$D$12:$D$20000,DMKH!A1343,'Nhap-Xuat'!$P$12:$P$20000)</f>
        <v>0</v>
      </c>
    </row>
    <row r="1344" ht="15.75" customHeight="1">
      <c r="A1344" s="396"/>
      <c r="B1344" s="393"/>
      <c r="C1344" s="393"/>
      <c r="D1344" s="394"/>
      <c r="E1344" s="148">
        <f>SUMIF('Nhap-Xuat'!$D$12:$D$20000,DMKH!A1344,'Nhap-Xuat'!$P$12:$P$20000)</f>
        <v>0</v>
      </c>
    </row>
    <row r="1345" ht="15.75" customHeight="1">
      <c r="A1345" s="396"/>
      <c r="B1345" s="393"/>
      <c r="C1345" s="393"/>
      <c r="D1345" s="394"/>
      <c r="E1345" s="148">
        <f>SUMIF('Nhap-Xuat'!$D$12:$D$20000,DMKH!A1345,'Nhap-Xuat'!$P$12:$P$20000)</f>
        <v>0</v>
      </c>
    </row>
    <row r="1346" ht="15.75" customHeight="1">
      <c r="A1346" s="396"/>
      <c r="B1346" s="393"/>
      <c r="C1346" s="393"/>
      <c r="D1346" s="394"/>
      <c r="E1346" s="148">
        <f>SUMIF('Nhap-Xuat'!$D$12:$D$20000,DMKH!A1346,'Nhap-Xuat'!$P$12:$P$20000)</f>
        <v>0</v>
      </c>
    </row>
    <row r="1347" ht="15.75" customHeight="1">
      <c r="A1347" s="396"/>
      <c r="B1347" s="393"/>
      <c r="C1347" s="393"/>
      <c r="D1347" s="394"/>
      <c r="E1347" s="148">
        <f>SUMIF('Nhap-Xuat'!$D$12:$D$20000,DMKH!A1347,'Nhap-Xuat'!$P$12:$P$20000)</f>
        <v>0</v>
      </c>
    </row>
    <row r="1348" ht="15.75" customHeight="1">
      <c r="A1348" s="396"/>
      <c r="B1348" s="393"/>
      <c r="C1348" s="393"/>
      <c r="D1348" s="394"/>
      <c r="E1348" s="148">
        <f>SUMIF('Nhap-Xuat'!$D$12:$D$20000,DMKH!A1348,'Nhap-Xuat'!$P$12:$P$20000)</f>
        <v>0</v>
      </c>
    </row>
    <row r="1349" ht="15.75" customHeight="1">
      <c r="A1349" s="396"/>
      <c r="B1349" s="393"/>
      <c r="C1349" s="393"/>
      <c r="D1349" s="394"/>
      <c r="E1349" s="148">
        <f>SUMIF('Nhap-Xuat'!$D$12:$D$20000,DMKH!A1349,'Nhap-Xuat'!$P$12:$P$20000)</f>
        <v>0</v>
      </c>
    </row>
    <row r="1350" ht="15.75" customHeight="1">
      <c r="A1350" s="396"/>
      <c r="B1350" s="393"/>
      <c r="C1350" s="393"/>
      <c r="D1350" s="394"/>
      <c r="E1350" s="148">
        <f>SUMIF('Nhap-Xuat'!$D$12:$D$20000,DMKH!A1350,'Nhap-Xuat'!$P$12:$P$20000)</f>
        <v>0</v>
      </c>
    </row>
    <row r="1351" ht="15.75" customHeight="1">
      <c r="A1351" s="396"/>
      <c r="B1351" s="393"/>
      <c r="C1351" s="393"/>
      <c r="D1351" s="394"/>
      <c r="E1351" s="148">
        <f>SUMIF('Nhap-Xuat'!$D$12:$D$20000,DMKH!A1351,'Nhap-Xuat'!$P$12:$P$20000)</f>
        <v>0</v>
      </c>
    </row>
    <row r="1352" ht="15.75" customHeight="1">
      <c r="A1352" s="396"/>
      <c r="B1352" s="393"/>
      <c r="C1352" s="393"/>
      <c r="D1352" s="394"/>
      <c r="E1352" s="148">
        <f>SUMIF('Nhap-Xuat'!$D$12:$D$20000,DMKH!A1352,'Nhap-Xuat'!$P$12:$P$20000)</f>
        <v>0</v>
      </c>
    </row>
    <row r="1353" ht="15.75" customHeight="1">
      <c r="A1353" s="396"/>
      <c r="B1353" s="393"/>
      <c r="C1353" s="393"/>
      <c r="D1353" s="394"/>
      <c r="E1353" s="148">
        <f>SUMIF('Nhap-Xuat'!$D$12:$D$20000,DMKH!A1353,'Nhap-Xuat'!$P$12:$P$20000)</f>
        <v>0</v>
      </c>
    </row>
    <row r="1354" ht="15.75" customHeight="1">
      <c r="A1354" s="396"/>
      <c r="B1354" s="393"/>
      <c r="C1354" s="393"/>
      <c r="D1354" s="394"/>
      <c r="E1354" s="148">
        <f>SUMIF('Nhap-Xuat'!$D$12:$D$20000,DMKH!A1354,'Nhap-Xuat'!$P$12:$P$20000)</f>
        <v>0</v>
      </c>
    </row>
    <row r="1355" ht="15.75" customHeight="1">
      <c r="A1355" s="396"/>
      <c r="B1355" s="393"/>
      <c r="C1355" s="393"/>
      <c r="D1355" s="394"/>
      <c r="E1355" s="148">
        <f>SUMIF('Nhap-Xuat'!$D$12:$D$20000,DMKH!A1355,'Nhap-Xuat'!$P$12:$P$20000)</f>
        <v>0</v>
      </c>
    </row>
    <row r="1356" ht="15.75" customHeight="1">
      <c r="A1356" s="396"/>
      <c r="B1356" s="393"/>
      <c r="C1356" s="393"/>
      <c r="D1356" s="394"/>
      <c r="E1356" s="148">
        <f>SUMIF('Nhap-Xuat'!$D$12:$D$20000,DMKH!A1356,'Nhap-Xuat'!$P$12:$P$20000)</f>
        <v>0</v>
      </c>
    </row>
    <row r="1357" ht="15.75" customHeight="1">
      <c r="A1357" s="396"/>
      <c r="B1357" s="393"/>
      <c r="C1357" s="393"/>
      <c r="D1357" s="394"/>
      <c r="E1357" s="148">
        <f>SUMIF('Nhap-Xuat'!$D$12:$D$20000,DMKH!A1357,'Nhap-Xuat'!$P$12:$P$20000)</f>
        <v>0</v>
      </c>
    </row>
    <row r="1358" ht="15.75" customHeight="1">
      <c r="A1358" s="396"/>
      <c r="B1358" s="393"/>
      <c r="C1358" s="393"/>
      <c r="D1358" s="394"/>
      <c r="E1358" s="148">
        <f>SUMIF('Nhap-Xuat'!$D$12:$D$20000,DMKH!A1358,'Nhap-Xuat'!$P$12:$P$20000)</f>
        <v>0</v>
      </c>
    </row>
    <row r="1359" ht="15.75" customHeight="1">
      <c r="A1359" s="396"/>
      <c r="B1359" s="393"/>
      <c r="C1359" s="393"/>
      <c r="D1359" s="394"/>
      <c r="E1359" s="148">
        <f>SUMIF('Nhap-Xuat'!$D$12:$D$20000,DMKH!A1359,'Nhap-Xuat'!$P$12:$P$20000)</f>
        <v>0</v>
      </c>
    </row>
    <row r="1360" ht="15.75" customHeight="1">
      <c r="A1360" s="396"/>
      <c r="B1360" s="393"/>
      <c r="C1360" s="393"/>
      <c r="D1360" s="394"/>
      <c r="E1360" s="148">
        <f>SUMIF('Nhap-Xuat'!$D$12:$D$20000,DMKH!A1360,'Nhap-Xuat'!$P$12:$P$20000)</f>
        <v>0</v>
      </c>
    </row>
    <row r="1361" ht="15.75" customHeight="1">
      <c r="A1361" s="396"/>
      <c r="B1361" s="393"/>
      <c r="C1361" s="393"/>
      <c r="D1361" s="394"/>
      <c r="E1361" s="148">
        <f>SUMIF('Nhap-Xuat'!$D$12:$D$20000,DMKH!A1361,'Nhap-Xuat'!$P$12:$P$20000)</f>
        <v>0</v>
      </c>
    </row>
    <row r="1362" ht="15.75" customHeight="1">
      <c r="A1362" s="396"/>
      <c r="B1362" s="393"/>
      <c r="C1362" s="393"/>
      <c r="D1362" s="394"/>
      <c r="E1362" s="148">
        <f>SUMIF('Nhap-Xuat'!$D$12:$D$20000,DMKH!A1362,'Nhap-Xuat'!$P$12:$P$20000)</f>
        <v>0</v>
      </c>
    </row>
    <row r="1363" ht="15.75" customHeight="1">
      <c r="A1363" s="396"/>
      <c r="B1363" s="393"/>
      <c r="C1363" s="393"/>
      <c r="D1363" s="394"/>
      <c r="E1363" s="148">
        <f>SUMIF('Nhap-Xuat'!$D$12:$D$20000,DMKH!A1363,'Nhap-Xuat'!$P$12:$P$20000)</f>
        <v>0</v>
      </c>
    </row>
    <row r="1364" ht="15.75" customHeight="1">
      <c r="A1364" s="396"/>
      <c r="B1364" s="393"/>
      <c r="C1364" s="393"/>
      <c r="D1364" s="394"/>
      <c r="E1364" s="148">
        <f>SUMIF('Nhap-Xuat'!$D$12:$D$20000,DMKH!A1364,'Nhap-Xuat'!$P$12:$P$20000)</f>
        <v>0</v>
      </c>
    </row>
    <row r="1365" ht="15.75" customHeight="1">
      <c r="A1365" s="396"/>
      <c r="B1365" s="393"/>
      <c r="C1365" s="393"/>
      <c r="D1365" s="394"/>
      <c r="E1365" s="148">
        <f>SUMIF('Nhap-Xuat'!$D$12:$D$20000,DMKH!A1365,'Nhap-Xuat'!$P$12:$P$20000)</f>
        <v>0</v>
      </c>
    </row>
    <row r="1366" ht="15.75" customHeight="1">
      <c r="A1366" s="396"/>
      <c r="B1366" s="393"/>
      <c r="C1366" s="393"/>
      <c r="D1366" s="394"/>
      <c r="E1366" s="148">
        <f>SUMIF('Nhap-Xuat'!$D$12:$D$20000,DMKH!A1366,'Nhap-Xuat'!$P$12:$P$20000)</f>
        <v>0</v>
      </c>
    </row>
    <row r="1367" ht="15.75" customHeight="1">
      <c r="A1367" s="396"/>
      <c r="B1367" s="393"/>
      <c r="C1367" s="393"/>
      <c r="D1367" s="394"/>
      <c r="E1367" s="148">
        <f>SUMIF('Nhap-Xuat'!$D$12:$D$20000,DMKH!A1367,'Nhap-Xuat'!$P$12:$P$20000)</f>
        <v>0</v>
      </c>
    </row>
    <row r="1368" ht="15.75" customHeight="1">
      <c r="A1368" s="396"/>
      <c r="B1368" s="393"/>
      <c r="C1368" s="393"/>
      <c r="D1368" s="394"/>
      <c r="E1368" s="148">
        <f>SUMIF('Nhap-Xuat'!$D$12:$D$20000,DMKH!A1368,'Nhap-Xuat'!$P$12:$P$20000)</f>
        <v>0</v>
      </c>
    </row>
    <row r="1369" ht="15.75" customHeight="1">
      <c r="A1369" s="396"/>
      <c r="B1369" s="393"/>
      <c r="C1369" s="393"/>
      <c r="D1369" s="394"/>
      <c r="E1369" s="148">
        <f>SUMIF('Nhap-Xuat'!$D$12:$D$20000,DMKH!A1369,'Nhap-Xuat'!$P$12:$P$20000)</f>
        <v>0</v>
      </c>
    </row>
    <row r="1370" ht="15.75" customHeight="1">
      <c r="A1370" s="396"/>
      <c r="B1370" s="393"/>
      <c r="C1370" s="393"/>
      <c r="D1370" s="394"/>
      <c r="E1370" s="148">
        <f>SUMIF('Nhap-Xuat'!$D$12:$D$20000,DMKH!A1370,'Nhap-Xuat'!$P$12:$P$20000)</f>
        <v>0</v>
      </c>
    </row>
    <row r="1371" ht="15.75" customHeight="1">
      <c r="A1371" s="396"/>
      <c r="B1371" s="393"/>
      <c r="C1371" s="393"/>
      <c r="D1371" s="394"/>
      <c r="E1371" s="148">
        <f>SUMIF('Nhap-Xuat'!$D$12:$D$20000,DMKH!A1371,'Nhap-Xuat'!$P$12:$P$20000)</f>
        <v>0</v>
      </c>
    </row>
    <row r="1372" ht="15.75" customHeight="1">
      <c r="A1372" s="396"/>
      <c r="B1372" s="393"/>
      <c r="C1372" s="393"/>
      <c r="D1372" s="394"/>
      <c r="E1372" s="148">
        <f>SUMIF('Nhap-Xuat'!$D$12:$D$20000,DMKH!A1372,'Nhap-Xuat'!$P$12:$P$20000)</f>
        <v>0</v>
      </c>
    </row>
    <row r="1373" ht="15.75" customHeight="1">
      <c r="A1373" s="396"/>
      <c r="B1373" s="393"/>
      <c r="C1373" s="393"/>
      <c r="D1373" s="394"/>
      <c r="E1373" s="148">
        <f>SUMIF('Nhap-Xuat'!$D$12:$D$20000,DMKH!A1373,'Nhap-Xuat'!$P$12:$P$20000)</f>
        <v>0</v>
      </c>
    </row>
    <row r="1374" ht="15.75" customHeight="1">
      <c r="A1374" s="396"/>
      <c r="B1374" s="393"/>
      <c r="C1374" s="393"/>
      <c r="D1374" s="394"/>
      <c r="E1374" s="148">
        <f>SUMIF('Nhap-Xuat'!$D$12:$D$20000,DMKH!A1374,'Nhap-Xuat'!$P$12:$P$20000)</f>
        <v>0</v>
      </c>
    </row>
    <row r="1375" ht="15.75" customHeight="1">
      <c r="A1375" s="396"/>
      <c r="B1375" s="393"/>
      <c r="C1375" s="393"/>
      <c r="D1375" s="394"/>
      <c r="E1375" s="148">
        <f>SUMIF('Nhap-Xuat'!$D$12:$D$20000,DMKH!A1375,'Nhap-Xuat'!$P$12:$P$20000)</f>
        <v>0</v>
      </c>
    </row>
    <row r="1376" ht="15.75" customHeight="1">
      <c r="A1376" s="396"/>
      <c r="B1376" s="393"/>
      <c r="C1376" s="393"/>
      <c r="D1376" s="394"/>
      <c r="E1376" s="148">
        <f>SUMIF('Nhap-Xuat'!$D$12:$D$20000,DMKH!A1376,'Nhap-Xuat'!$P$12:$P$20000)</f>
        <v>0</v>
      </c>
    </row>
    <row r="1377" ht="15.75" customHeight="1">
      <c r="A1377" s="396"/>
      <c r="B1377" s="393"/>
      <c r="C1377" s="393"/>
      <c r="D1377" s="394"/>
      <c r="E1377" s="148">
        <f>SUMIF('Nhap-Xuat'!$D$12:$D$20000,DMKH!A1377,'Nhap-Xuat'!$P$12:$P$20000)</f>
        <v>0</v>
      </c>
    </row>
    <row r="1378" ht="15.75" customHeight="1">
      <c r="A1378" s="396"/>
      <c r="B1378" s="393"/>
      <c r="C1378" s="393"/>
      <c r="D1378" s="394"/>
      <c r="E1378" s="148">
        <f>SUMIF('Nhap-Xuat'!$D$12:$D$20000,DMKH!A1378,'Nhap-Xuat'!$P$12:$P$20000)</f>
        <v>0</v>
      </c>
    </row>
    <row r="1379" ht="15.75" customHeight="1">
      <c r="A1379" s="396"/>
      <c r="B1379" s="393"/>
      <c r="C1379" s="393"/>
      <c r="D1379" s="394"/>
      <c r="E1379" s="148">
        <f>SUMIF('Nhap-Xuat'!$D$12:$D$20000,DMKH!A1379,'Nhap-Xuat'!$P$12:$P$20000)</f>
        <v>0</v>
      </c>
    </row>
    <row r="1380" ht="15.75" customHeight="1">
      <c r="A1380" s="396"/>
      <c r="B1380" s="393"/>
      <c r="C1380" s="393"/>
      <c r="D1380" s="394"/>
      <c r="E1380" s="148">
        <f>SUMIF('Nhap-Xuat'!$D$12:$D$20000,DMKH!A1380,'Nhap-Xuat'!$P$12:$P$20000)</f>
        <v>0</v>
      </c>
    </row>
    <row r="1381" ht="15.75" customHeight="1">
      <c r="A1381" s="396"/>
      <c r="B1381" s="393"/>
      <c r="C1381" s="393"/>
      <c r="D1381" s="394"/>
      <c r="E1381" s="148">
        <f>SUMIF('Nhap-Xuat'!$D$12:$D$20000,DMKH!A1381,'Nhap-Xuat'!$P$12:$P$20000)</f>
        <v>0</v>
      </c>
    </row>
    <row r="1382" ht="15.75" customHeight="1">
      <c r="A1382" s="396"/>
      <c r="B1382" s="393"/>
      <c r="C1382" s="393"/>
      <c r="D1382" s="394"/>
      <c r="E1382" s="148">
        <f>SUMIF('Nhap-Xuat'!$D$12:$D$20000,DMKH!A1382,'Nhap-Xuat'!$P$12:$P$20000)</f>
        <v>0</v>
      </c>
    </row>
    <row r="1383" ht="15.75" customHeight="1">
      <c r="A1383" s="396"/>
      <c r="B1383" s="393"/>
      <c r="C1383" s="393"/>
      <c r="D1383" s="394"/>
      <c r="E1383" s="148">
        <f>SUMIF('Nhap-Xuat'!$D$12:$D$20000,DMKH!A1383,'Nhap-Xuat'!$P$12:$P$20000)</f>
        <v>0</v>
      </c>
    </row>
    <row r="1384" ht="15.75" customHeight="1">
      <c r="A1384" s="396"/>
      <c r="B1384" s="393"/>
      <c r="C1384" s="393"/>
      <c r="D1384" s="394"/>
      <c r="E1384" s="148">
        <f>SUMIF('Nhap-Xuat'!$D$12:$D$20000,DMKH!A1384,'Nhap-Xuat'!$P$12:$P$20000)</f>
        <v>0</v>
      </c>
    </row>
    <row r="1385" ht="15.75" customHeight="1">
      <c r="A1385" s="396"/>
      <c r="B1385" s="393"/>
      <c r="C1385" s="393"/>
      <c r="D1385" s="394"/>
      <c r="E1385" s="148">
        <f>SUMIF('Nhap-Xuat'!$D$12:$D$20000,DMKH!A1385,'Nhap-Xuat'!$P$12:$P$20000)</f>
        <v>0</v>
      </c>
    </row>
    <row r="1386" ht="15.75" customHeight="1">
      <c r="A1386" s="396"/>
      <c r="B1386" s="393"/>
      <c r="C1386" s="393"/>
      <c r="D1386" s="394"/>
      <c r="E1386" s="148">
        <f>SUMIF('Nhap-Xuat'!$D$12:$D$20000,DMKH!A1386,'Nhap-Xuat'!$P$12:$P$20000)</f>
        <v>0</v>
      </c>
    </row>
    <row r="1387" ht="15.75" customHeight="1">
      <c r="A1387" s="396"/>
      <c r="B1387" s="393"/>
      <c r="C1387" s="393"/>
      <c r="D1387" s="394"/>
      <c r="E1387" s="148">
        <f>SUMIF('Nhap-Xuat'!$D$12:$D$20000,DMKH!A1387,'Nhap-Xuat'!$P$12:$P$20000)</f>
        <v>0</v>
      </c>
    </row>
    <row r="1388" ht="15.75" customHeight="1">
      <c r="A1388" s="396"/>
      <c r="B1388" s="393"/>
      <c r="C1388" s="393"/>
      <c r="D1388" s="394"/>
      <c r="E1388" s="148">
        <f>SUMIF('Nhap-Xuat'!$D$12:$D$20000,DMKH!A1388,'Nhap-Xuat'!$P$12:$P$20000)</f>
        <v>0</v>
      </c>
    </row>
    <row r="1389" ht="15.75" customHeight="1">
      <c r="A1389" s="396"/>
      <c r="B1389" s="393"/>
      <c r="C1389" s="393"/>
      <c r="D1389" s="394"/>
      <c r="E1389" s="148">
        <f>SUMIF('Nhap-Xuat'!$D$12:$D$20000,DMKH!A1389,'Nhap-Xuat'!$P$12:$P$20000)</f>
        <v>0</v>
      </c>
    </row>
    <row r="1390" ht="15.75" customHeight="1">
      <c r="A1390" s="396"/>
      <c r="B1390" s="393"/>
      <c r="C1390" s="393"/>
      <c r="D1390" s="394"/>
      <c r="E1390" s="148">
        <f>SUMIF('Nhap-Xuat'!$D$12:$D$20000,DMKH!A1390,'Nhap-Xuat'!$P$12:$P$20000)</f>
        <v>0</v>
      </c>
    </row>
    <row r="1391" ht="15.75" customHeight="1">
      <c r="A1391" s="396"/>
      <c r="B1391" s="393"/>
      <c r="C1391" s="393"/>
      <c r="D1391" s="394"/>
      <c r="E1391" s="148">
        <f>SUMIF('Nhap-Xuat'!$D$12:$D$20000,DMKH!A1391,'Nhap-Xuat'!$P$12:$P$20000)</f>
        <v>0</v>
      </c>
    </row>
    <row r="1392" ht="15.75" customHeight="1">
      <c r="A1392" s="396"/>
      <c r="B1392" s="393"/>
      <c r="C1392" s="393"/>
      <c r="D1392" s="394"/>
      <c r="E1392" s="148">
        <f>SUMIF('Nhap-Xuat'!$D$12:$D$20000,DMKH!A1392,'Nhap-Xuat'!$P$12:$P$20000)</f>
        <v>0</v>
      </c>
    </row>
    <row r="1393" ht="15.75" customHeight="1">
      <c r="A1393" s="396"/>
      <c r="B1393" s="393"/>
      <c r="C1393" s="393"/>
      <c r="D1393" s="394"/>
      <c r="E1393" s="148">
        <f>SUMIF('Nhap-Xuat'!$D$12:$D$20000,DMKH!A1393,'Nhap-Xuat'!$P$12:$P$20000)</f>
        <v>0</v>
      </c>
    </row>
    <row r="1394" ht="15.75" customHeight="1">
      <c r="A1394" s="396"/>
      <c r="B1394" s="393"/>
      <c r="C1394" s="393"/>
      <c r="D1394" s="394"/>
      <c r="E1394" s="148">
        <f>SUMIF('Nhap-Xuat'!$D$12:$D$20000,DMKH!A1394,'Nhap-Xuat'!$P$12:$P$20000)</f>
        <v>0</v>
      </c>
    </row>
    <row r="1395" ht="15.75" customHeight="1">
      <c r="A1395" s="396"/>
      <c r="B1395" s="393"/>
      <c r="C1395" s="393"/>
      <c r="D1395" s="394"/>
      <c r="E1395" s="148">
        <f>SUMIF('Nhap-Xuat'!$D$12:$D$20000,DMKH!A1395,'Nhap-Xuat'!$P$12:$P$20000)</f>
        <v>0</v>
      </c>
    </row>
    <row r="1396" ht="15.75" customHeight="1">
      <c r="A1396" s="396"/>
      <c r="B1396" s="393"/>
      <c r="C1396" s="393"/>
      <c r="D1396" s="394"/>
      <c r="E1396" s="148">
        <f>SUMIF('Nhap-Xuat'!$D$12:$D$20000,DMKH!A1396,'Nhap-Xuat'!$P$12:$P$20000)</f>
        <v>0</v>
      </c>
    </row>
    <row r="1397" ht="15.75" customHeight="1">
      <c r="A1397" s="396"/>
      <c r="B1397" s="393"/>
      <c r="C1397" s="393"/>
      <c r="D1397" s="394"/>
      <c r="E1397" s="148">
        <f>SUMIF('Nhap-Xuat'!$D$12:$D$20000,DMKH!A1397,'Nhap-Xuat'!$P$12:$P$20000)</f>
        <v>0</v>
      </c>
    </row>
    <row r="1398" ht="15.75" customHeight="1">
      <c r="A1398" s="396"/>
      <c r="B1398" s="393"/>
      <c r="C1398" s="393"/>
      <c r="D1398" s="394"/>
      <c r="E1398" s="148">
        <f>SUMIF('Nhap-Xuat'!$D$12:$D$20000,DMKH!A1398,'Nhap-Xuat'!$P$12:$P$20000)</f>
        <v>0</v>
      </c>
    </row>
    <row r="1399" ht="15.75" customHeight="1">
      <c r="A1399" s="396"/>
      <c r="B1399" s="393"/>
      <c r="C1399" s="393"/>
      <c r="D1399" s="394"/>
      <c r="E1399" s="148">
        <f>SUMIF('Nhap-Xuat'!$D$12:$D$20000,DMKH!A1399,'Nhap-Xuat'!$P$12:$P$20000)</f>
        <v>0</v>
      </c>
    </row>
    <row r="1400" ht="15.75" customHeight="1">
      <c r="A1400" s="396"/>
      <c r="B1400" s="393"/>
      <c r="C1400" s="393"/>
      <c r="D1400" s="394"/>
      <c r="E1400" s="148">
        <f>SUMIF('Nhap-Xuat'!$D$12:$D$20000,DMKH!A1400,'Nhap-Xuat'!$P$12:$P$20000)</f>
        <v>0</v>
      </c>
    </row>
    <row r="1401" ht="15.75" customHeight="1">
      <c r="A1401" s="396"/>
      <c r="B1401" s="393"/>
      <c r="C1401" s="393"/>
      <c r="D1401" s="394"/>
      <c r="E1401" s="148">
        <f>SUMIF('Nhap-Xuat'!$D$12:$D$20000,DMKH!A1401,'Nhap-Xuat'!$P$12:$P$20000)</f>
        <v>0</v>
      </c>
    </row>
    <row r="1402" ht="15.75" customHeight="1">
      <c r="A1402" s="396"/>
      <c r="B1402" s="393"/>
      <c r="C1402" s="393"/>
      <c r="D1402" s="394"/>
      <c r="E1402" s="148">
        <f>SUMIF('Nhap-Xuat'!$D$12:$D$20000,DMKH!A1402,'Nhap-Xuat'!$P$12:$P$20000)</f>
        <v>0</v>
      </c>
    </row>
    <row r="1403" ht="15.75" customHeight="1">
      <c r="A1403" s="396"/>
      <c r="B1403" s="393"/>
      <c r="C1403" s="393"/>
      <c r="D1403" s="394"/>
      <c r="E1403" s="148">
        <f>SUMIF('Nhap-Xuat'!$D$12:$D$20000,DMKH!A1403,'Nhap-Xuat'!$P$12:$P$20000)</f>
        <v>0</v>
      </c>
    </row>
    <row r="1404" ht="15.75" customHeight="1">
      <c r="A1404" s="396"/>
      <c r="B1404" s="393"/>
      <c r="C1404" s="393"/>
      <c r="D1404" s="394"/>
      <c r="E1404" s="148">
        <f>SUMIF('Nhap-Xuat'!$D$12:$D$20000,DMKH!A1404,'Nhap-Xuat'!$P$12:$P$20000)</f>
        <v>0</v>
      </c>
    </row>
    <row r="1405" ht="15.75" customHeight="1">
      <c r="A1405" s="396"/>
      <c r="B1405" s="393"/>
      <c r="C1405" s="393"/>
      <c r="D1405" s="394"/>
      <c r="E1405" s="148">
        <f>SUMIF('Nhap-Xuat'!$D$12:$D$20000,DMKH!A1405,'Nhap-Xuat'!$P$12:$P$20000)</f>
        <v>0</v>
      </c>
    </row>
    <row r="1406" ht="15.75" customHeight="1">
      <c r="A1406" s="396"/>
      <c r="B1406" s="393"/>
      <c r="C1406" s="393"/>
      <c r="D1406" s="394"/>
      <c r="E1406" s="148">
        <f>SUMIF('Nhap-Xuat'!$D$12:$D$20000,DMKH!A1406,'Nhap-Xuat'!$P$12:$P$20000)</f>
        <v>0</v>
      </c>
    </row>
    <row r="1407" ht="15.75" customHeight="1">
      <c r="A1407" s="396"/>
      <c r="B1407" s="393"/>
      <c r="C1407" s="393"/>
      <c r="D1407" s="394"/>
      <c r="E1407" s="148">
        <f>SUMIF('Nhap-Xuat'!$D$12:$D$20000,DMKH!A1407,'Nhap-Xuat'!$P$12:$P$20000)</f>
        <v>0</v>
      </c>
    </row>
    <row r="1408" ht="15.75" customHeight="1">
      <c r="A1408" s="396"/>
      <c r="B1408" s="393"/>
      <c r="C1408" s="393"/>
      <c r="D1408" s="394"/>
      <c r="E1408" s="148">
        <f>SUMIF('Nhap-Xuat'!$D$12:$D$20000,DMKH!A1408,'Nhap-Xuat'!$P$12:$P$20000)</f>
        <v>0</v>
      </c>
    </row>
    <row r="1409" ht="15.75" customHeight="1">
      <c r="A1409" s="396"/>
      <c r="B1409" s="393"/>
      <c r="C1409" s="393"/>
      <c r="D1409" s="394"/>
      <c r="E1409" s="148">
        <f>SUMIF('Nhap-Xuat'!$D$12:$D$20000,DMKH!A1409,'Nhap-Xuat'!$P$12:$P$20000)</f>
        <v>0</v>
      </c>
    </row>
    <row r="1410" ht="15.75" customHeight="1">
      <c r="A1410" s="396"/>
      <c r="B1410" s="393"/>
      <c r="C1410" s="393"/>
      <c r="D1410" s="394"/>
      <c r="E1410" s="148">
        <f>SUMIF('Nhap-Xuat'!$D$12:$D$20000,DMKH!A1410,'Nhap-Xuat'!$P$12:$P$20000)</f>
        <v>0</v>
      </c>
    </row>
    <row r="1411" ht="15.75" customHeight="1">
      <c r="A1411" s="396"/>
      <c r="B1411" s="393"/>
      <c r="C1411" s="393"/>
      <c r="D1411" s="394"/>
      <c r="E1411" s="148">
        <f>SUMIF('Nhap-Xuat'!$D$12:$D$20000,DMKH!A1411,'Nhap-Xuat'!$P$12:$P$20000)</f>
        <v>0</v>
      </c>
    </row>
    <row r="1412" ht="15.75" customHeight="1">
      <c r="A1412" s="396"/>
      <c r="B1412" s="393"/>
      <c r="C1412" s="393"/>
      <c r="D1412" s="394"/>
      <c r="E1412" s="148">
        <f>SUMIF('Nhap-Xuat'!$D$12:$D$20000,DMKH!A1412,'Nhap-Xuat'!$P$12:$P$20000)</f>
        <v>0</v>
      </c>
    </row>
    <row r="1413" ht="15.75" customHeight="1">
      <c r="A1413" s="396"/>
      <c r="B1413" s="393"/>
      <c r="C1413" s="393"/>
      <c r="D1413" s="394"/>
      <c r="E1413" s="148">
        <f>SUMIF('Nhap-Xuat'!$D$12:$D$20000,DMKH!A1413,'Nhap-Xuat'!$P$12:$P$20000)</f>
        <v>0</v>
      </c>
    </row>
    <row r="1414" ht="15.75" customHeight="1">
      <c r="A1414" s="396"/>
      <c r="B1414" s="393"/>
      <c r="C1414" s="393"/>
      <c r="D1414" s="394"/>
      <c r="E1414" s="148">
        <f>SUMIF('Nhap-Xuat'!$D$12:$D$20000,DMKH!A1414,'Nhap-Xuat'!$P$12:$P$20000)</f>
        <v>0</v>
      </c>
    </row>
    <row r="1415" ht="15.75" customHeight="1">
      <c r="A1415" s="396"/>
      <c r="B1415" s="393"/>
      <c r="C1415" s="393"/>
      <c r="D1415" s="394"/>
      <c r="E1415" s="148">
        <f>SUMIF('Nhap-Xuat'!$D$12:$D$20000,DMKH!A1415,'Nhap-Xuat'!$P$12:$P$20000)</f>
        <v>0</v>
      </c>
    </row>
    <row r="1416" ht="15.75" customHeight="1">
      <c r="A1416" s="396"/>
      <c r="B1416" s="393"/>
      <c r="C1416" s="393"/>
      <c r="D1416" s="394"/>
      <c r="E1416" s="148">
        <f>SUMIF('Nhap-Xuat'!$D$12:$D$20000,DMKH!A1416,'Nhap-Xuat'!$P$12:$P$20000)</f>
        <v>0</v>
      </c>
    </row>
    <row r="1417" ht="15.75" customHeight="1">
      <c r="A1417" s="396"/>
      <c r="B1417" s="393"/>
      <c r="C1417" s="393"/>
      <c r="D1417" s="394"/>
      <c r="E1417" s="148">
        <f>SUMIF('Nhap-Xuat'!$D$12:$D$20000,DMKH!A1417,'Nhap-Xuat'!$P$12:$P$20000)</f>
        <v>0</v>
      </c>
    </row>
    <row r="1418" ht="15.75" customHeight="1">
      <c r="A1418" s="396"/>
      <c r="B1418" s="393"/>
      <c r="C1418" s="393"/>
      <c r="D1418" s="394"/>
      <c r="E1418" s="148">
        <f>SUMIF('Nhap-Xuat'!$D$12:$D$20000,DMKH!A1418,'Nhap-Xuat'!$P$12:$P$20000)</f>
        <v>0</v>
      </c>
    </row>
    <row r="1419" ht="15.75" customHeight="1">
      <c r="A1419" s="396"/>
      <c r="B1419" s="393"/>
      <c r="C1419" s="393"/>
      <c r="D1419" s="394"/>
      <c r="E1419" s="148">
        <f>SUMIF('Nhap-Xuat'!$D$12:$D$20000,DMKH!A1419,'Nhap-Xuat'!$P$12:$P$20000)</f>
        <v>0</v>
      </c>
    </row>
    <row r="1420" ht="15.75" customHeight="1">
      <c r="A1420" s="396"/>
      <c r="B1420" s="393"/>
      <c r="C1420" s="393"/>
      <c r="D1420" s="394"/>
      <c r="E1420" s="148">
        <f>SUMIF('Nhap-Xuat'!$D$12:$D$20000,DMKH!A1420,'Nhap-Xuat'!$P$12:$P$20000)</f>
        <v>0</v>
      </c>
    </row>
    <row r="1421" ht="15.75" customHeight="1">
      <c r="A1421" s="396"/>
      <c r="B1421" s="393"/>
      <c r="C1421" s="393"/>
      <c r="D1421" s="394"/>
      <c r="E1421" s="148">
        <f>SUMIF('Nhap-Xuat'!$D$12:$D$20000,DMKH!A1421,'Nhap-Xuat'!$P$12:$P$20000)</f>
        <v>0</v>
      </c>
    </row>
    <row r="1422" ht="15.75" customHeight="1">
      <c r="A1422" s="396"/>
      <c r="B1422" s="393"/>
      <c r="C1422" s="393"/>
      <c r="D1422" s="394"/>
      <c r="E1422" s="148">
        <f>SUMIF('Nhap-Xuat'!$D$12:$D$20000,DMKH!A1422,'Nhap-Xuat'!$P$12:$P$20000)</f>
        <v>0</v>
      </c>
    </row>
    <row r="1423" ht="15.75" customHeight="1">
      <c r="A1423" s="396"/>
      <c r="B1423" s="393"/>
      <c r="C1423" s="393"/>
      <c r="D1423" s="394"/>
      <c r="E1423" s="148">
        <f>SUMIF('Nhap-Xuat'!$D$12:$D$20000,DMKH!A1423,'Nhap-Xuat'!$P$12:$P$20000)</f>
        <v>0</v>
      </c>
    </row>
    <row r="1424" ht="15.75" customHeight="1">
      <c r="A1424" s="396"/>
      <c r="B1424" s="393"/>
      <c r="C1424" s="393"/>
      <c r="D1424" s="394"/>
      <c r="E1424" s="148">
        <f>SUMIF('Nhap-Xuat'!$D$12:$D$20000,DMKH!A1424,'Nhap-Xuat'!$P$12:$P$20000)</f>
        <v>0</v>
      </c>
    </row>
    <row r="1425" ht="15.75" customHeight="1">
      <c r="A1425" s="396"/>
      <c r="B1425" s="393"/>
      <c r="C1425" s="393"/>
      <c r="D1425" s="394"/>
      <c r="E1425" s="148">
        <f>SUMIF('Nhap-Xuat'!$D$12:$D$20000,DMKH!A1425,'Nhap-Xuat'!$P$12:$P$20000)</f>
        <v>0</v>
      </c>
    </row>
    <row r="1426" ht="15.75" customHeight="1">
      <c r="A1426" s="396"/>
      <c r="B1426" s="393"/>
      <c r="C1426" s="393"/>
      <c r="D1426" s="394"/>
      <c r="E1426" s="148">
        <f>SUMIF('Nhap-Xuat'!$D$12:$D$20000,DMKH!A1426,'Nhap-Xuat'!$P$12:$P$20000)</f>
        <v>0</v>
      </c>
    </row>
    <row r="1427" ht="15.75" customHeight="1">
      <c r="A1427" s="396"/>
      <c r="B1427" s="393"/>
      <c r="C1427" s="393"/>
      <c r="D1427" s="394"/>
      <c r="E1427" s="148">
        <f>SUMIF('Nhap-Xuat'!$D$12:$D$20000,DMKH!A1427,'Nhap-Xuat'!$P$12:$P$20000)</f>
        <v>0</v>
      </c>
    </row>
    <row r="1428" ht="15.75" customHeight="1">
      <c r="A1428" s="396"/>
      <c r="B1428" s="393"/>
      <c r="C1428" s="393"/>
      <c r="D1428" s="394"/>
      <c r="E1428" s="148">
        <f>SUMIF('Nhap-Xuat'!$D$12:$D$20000,DMKH!A1428,'Nhap-Xuat'!$P$12:$P$20000)</f>
        <v>0</v>
      </c>
    </row>
    <row r="1429" ht="15.75" customHeight="1">
      <c r="A1429" s="396"/>
      <c r="B1429" s="393"/>
      <c r="C1429" s="393"/>
      <c r="D1429" s="394"/>
      <c r="E1429" s="148">
        <f>SUMIF('Nhap-Xuat'!$D$12:$D$20000,DMKH!A1429,'Nhap-Xuat'!$P$12:$P$20000)</f>
        <v>0</v>
      </c>
    </row>
    <row r="1430" ht="15.75" customHeight="1">
      <c r="A1430" s="396"/>
      <c r="B1430" s="393"/>
      <c r="C1430" s="393"/>
      <c r="D1430" s="394"/>
      <c r="E1430" s="148">
        <f>SUMIF('Nhap-Xuat'!$D$12:$D$20000,DMKH!A1430,'Nhap-Xuat'!$P$12:$P$20000)</f>
        <v>0</v>
      </c>
    </row>
    <row r="1431" ht="15.75" customHeight="1">
      <c r="A1431" s="396"/>
      <c r="B1431" s="393"/>
      <c r="C1431" s="393"/>
      <c r="D1431" s="394"/>
      <c r="E1431" s="148">
        <f>SUMIF('Nhap-Xuat'!$D$12:$D$20000,DMKH!A1431,'Nhap-Xuat'!$P$12:$P$20000)</f>
        <v>0</v>
      </c>
    </row>
    <row r="1432" ht="15.75" customHeight="1">
      <c r="A1432" s="396"/>
      <c r="B1432" s="393"/>
      <c r="C1432" s="393"/>
      <c r="D1432" s="394"/>
      <c r="E1432" s="148">
        <f>SUMIF('Nhap-Xuat'!$D$12:$D$20000,DMKH!A1432,'Nhap-Xuat'!$P$12:$P$20000)</f>
        <v>0</v>
      </c>
    </row>
    <row r="1433" ht="15.75" customHeight="1">
      <c r="A1433" s="396"/>
      <c r="B1433" s="393"/>
      <c r="C1433" s="393"/>
      <c r="D1433" s="394"/>
      <c r="E1433" s="148">
        <f>SUMIF('Nhap-Xuat'!$D$12:$D$20000,DMKH!A1433,'Nhap-Xuat'!$P$12:$P$20000)</f>
        <v>0</v>
      </c>
    </row>
    <row r="1434" ht="15.75" customHeight="1">
      <c r="A1434" s="396"/>
      <c r="B1434" s="393"/>
      <c r="C1434" s="393"/>
      <c r="D1434" s="394"/>
      <c r="E1434" s="148">
        <f>SUMIF('Nhap-Xuat'!$D$12:$D$20000,DMKH!A1434,'Nhap-Xuat'!$P$12:$P$20000)</f>
        <v>0</v>
      </c>
    </row>
    <row r="1435" ht="15.75" customHeight="1">
      <c r="A1435" s="396"/>
      <c r="B1435" s="393"/>
      <c r="C1435" s="393"/>
      <c r="D1435" s="394"/>
      <c r="E1435" s="148">
        <f>SUMIF('Nhap-Xuat'!$D$12:$D$20000,DMKH!A1435,'Nhap-Xuat'!$P$12:$P$20000)</f>
        <v>0</v>
      </c>
    </row>
    <row r="1436" ht="15.75" customHeight="1">
      <c r="A1436" s="396"/>
      <c r="B1436" s="393"/>
      <c r="C1436" s="393"/>
      <c r="D1436" s="394"/>
      <c r="E1436" s="148">
        <f>SUMIF('Nhap-Xuat'!$D$12:$D$20000,DMKH!A1436,'Nhap-Xuat'!$P$12:$P$20000)</f>
        <v>0</v>
      </c>
    </row>
    <row r="1437" ht="15.75" customHeight="1">
      <c r="A1437" s="396"/>
      <c r="B1437" s="393"/>
      <c r="C1437" s="393"/>
      <c r="D1437" s="394"/>
      <c r="E1437" s="148">
        <f>SUMIF('Nhap-Xuat'!$D$12:$D$20000,DMKH!A1437,'Nhap-Xuat'!$P$12:$P$20000)</f>
        <v>0</v>
      </c>
    </row>
    <row r="1438" ht="15.75" customHeight="1">
      <c r="A1438" s="396"/>
      <c r="B1438" s="393"/>
      <c r="C1438" s="393"/>
      <c r="D1438" s="394"/>
      <c r="E1438" s="148">
        <f>SUMIF('Nhap-Xuat'!$D$12:$D$20000,DMKH!A1438,'Nhap-Xuat'!$P$12:$P$20000)</f>
        <v>0</v>
      </c>
    </row>
    <row r="1439" ht="15.75" customHeight="1">
      <c r="A1439" s="396"/>
      <c r="B1439" s="393"/>
      <c r="C1439" s="393"/>
      <c r="D1439" s="394"/>
      <c r="E1439" s="148">
        <f>SUMIF('Nhap-Xuat'!$D$12:$D$20000,DMKH!A1439,'Nhap-Xuat'!$P$12:$P$20000)</f>
        <v>0</v>
      </c>
    </row>
    <row r="1440" ht="15.75" customHeight="1">
      <c r="A1440" s="396"/>
      <c r="B1440" s="393"/>
      <c r="C1440" s="393"/>
      <c r="D1440" s="394"/>
      <c r="E1440" s="148">
        <f>SUMIF('Nhap-Xuat'!$D$12:$D$20000,DMKH!A1440,'Nhap-Xuat'!$P$12:$P$20000)</f>
        <v>0</v>
      </c>
    </row>
    <row r="1441" ht="15.75" customHeight="1">
      <c r="A1441" s="396"/>
      <c r="B1441" s="393"/>
      <c r="C1441" s="393"/>
      <c r="D1441" s="394"/>
      <c r="E1441" s="148">
        <f>SUMIF('Nhap-Xuat'!$D$12:$D$20000,DMKH!A1441,'Nhap-Xuat'!$P$12:$P$20000)</f>
        <v>0</v>
      </c>
    </row>
    <row r="1442" ht="15.75" customHeight="1">
      <c r="A1442" s="396"/>
      <c r="B1442" s="393"/>
      <c r="C1442" s="393"/>
      <c r="D1442" s="394"/>
      <c r="E1442" s="148">
        <f>SUMIF('Nhap-Xuat'!$D$12:$D$20000,DMKH!A1442,'Nhap-Xuat'!$P$12:$P$20000)</f>
        <v>0</v>
      </c>
    </row>
    <row r="1443" ht="15.75" customHeight="1">
      <c r="A1443" s="396"/>
      <c r="B1443" s="393"/>
      <c r="C1443" s="393"/>
      <c r="D1443" s="394"/>
      <c r="E1443" s="148">
        <f>SUMIF('Nhap-Xuat'!$D$12:$D$20000,DMKH!A1443,'Nhap-Xuat'!$P$12:$P$20000)</f>
        <v>0</v>
      </c>
    </row>
    <row r="1444" ht="15.75" customHeight="1">
      <c r="A1444" s="396"/>
      <c r="B1444" s="393"/>
      <c r="C1444" s="393"/>
      <c r="D1444" s="394"/>
      <c r="E1444" s="148">
        <f>SUMIF('Nhap-Xuat'!$D$12:$D$20000,DMKH!A1444,'Nhap-Xuat'!$P$12:$P$20000)</f>
        <v>0</v>
      </c>
    </row>
    <row r="1445" ht="15.75" customHeight="1">
      <c r="A1445" s="396"/>
      <c r="B1445" s="393"/>
      <c r="C1445" s="393"/>
      <c r="D1445" s="394"/>
      <c r="E1445" s="148">
        <f>SUMIF('Nhap-Xuat'!$D$12:$D$20000,DMKH!A1445,'Nhap-Xuat'!$P$12:$P$20000)</f>
        <v>0</v>
      </c>
    </row>
    <row r="1446" ht="15.75" customHeight="1">
      <c r="A1446" s="396"/>
      <c r="B1446" s="393"/>
      <c r="C1446" s="393"/>
      <c r="D1446" s="394"/>
      <c r="E1446" s="148">
        <f>SUMIF('Nhap-Xuat'!$D$12:$D$20000,DMKH!A1446,'Nhap-Xuat'!$P$12:$P$20000)</f>
        <v>0</v>
      </c>
    </row>
    <row r="1447" ht="15.75" customHeight="1">
      <c r="A1447" s="396"/>
      <c r="B1447" s="393"/>
      <c r="C1447" s="393"/>
      <c r="D1447" s="394"/>
      <c r="E1447" s="148">
        <f>SUMIF('Nhap-Xuat'!$D$12:$D$20000,DMKH!A1447,'Nhap-Xuat'!$P$12:$P$20000)</f>
        <v>0</v>
      </c>
    </row>
    <row r="1448" ht="15.75" customHeight="1">
      <c r="A1448" s="396"/>
      <c r="B1448" s="393"/>
      <c r="C1448" s="393"/>
      <c r="D1448" s="394"/>
      <c r="E1448" s="148">
        <f>SUMIF('Nhap-Xuat'!$D$12:$D$20000,DMKH!A1448,'Nhap-Xuat'!$P$12:$P$20000)</f>
        <v>0</v>
      </c>
    </row>
    <row r="1449" ht="15.75" customHeight="1">
      <c r="A1449" s="396"/>
      <c r="B1449" s="393"/>
      <c r="C1449" s="393"/>
      <c r="D1449" s="394"/>
      <c r="E1449" s="148">
        <f>SUMIF('Nhap-Xuat'!$D$12:$D$20000,DMKH!A1449,'Nhap-Xuat'!$P$12:$P$20000)</f>
        <v>0</v>
      </c>
    </row>
    <row r="1450" ht="15.75" customHeight="1">
      <c r="A1450" s="396"/>
      <c r="B1450" s="393"/>
      <c r="C1450" s="393"/>
      <c r="D1450" s="394"/>
      <c r="E1450" s="148">
        <f>SUMIF('Nhap-Xuat'!$D$12:$D$20000,DMKH!A1450,'Nhap-Xuat'!$P$12:$P$20000)</f>
        <v>0</v>
      </c>
    </row>
    <row r="1451" ht="15.75" customHeight="1">
      <c r="A1451" s="396"/>
      <c r="B1451" s="393"/>
      <c r="C1451" s="393"/>
      <c r="D1451" s="394"/>
      <c r="E1451" s="148">
        <f>SUMIF('Nhap-Xuat'!$D$12:$D$20000,DMKH!A1451,'Nhap-Xuat'!$P$12:$P$20000)</f>
        <v>0</v>
      </c>
    </row>
    <row r="1452" ht="15.75" customHeight="1">
      <c r="A1452" s="396"/>
      <c r="B1452" s="393"/>
      <c r="C1452" s="393"/>
      <c r="D1452" s="394"/>
      <c r="E1452" s="148">
        <f>SUMIF('Nhap-Xuat'!$D$12:$D$20000,DMKH!A1452,'Nhap-Xuat'!$P$12:$P$20000)</f>
        <v>0</v>
      </c>
    </row>
    <row r="1453" ht="15.75" customHeight="1">
      <c r="A1453" s="396"/>
      <c r="B1453" s="393"/>
      <c r="C1453" s="393"/>
      <c r="D1453" s="394"/>
      <c r="E1453" s="148">
        <f>SUMIF('Nhap-Xuat'!$D$12:$D$20000,DMKH!A1453,'Nhap-Xuat'!$P$12:$P$20000)</f>
        <v>0</v>
      </c>
    </row>
    <row r="1454" ht="15.75" customHeight="1">
      <c r="A1454" s="396"/>
      <c r="B1454" s="393"/>
      <c r="C1454" s="393"/>
      <c r="D1454" s="394"/>
      <c r="E1454" s="148">
        <f>SUMIF('Nhap-Xuat'!$D$12:$D$20000,DMKH!A1454,'Nhap-Xuat'!$P$12:$P$20000)</f>
        <v>0</v>
      </c>
    </row>
    <row r="1455" ht="15.75" customHeight="1">
      <c r="A1455" s="396"/>
      <c r="B1455" s="393"/>
      <c r="C1455" s="393"/>
      <c r="D1455" s="394"/>
      <c r="E1455" s="148">
        <f>SUMIF('Nhap-Xuat'!$D$12:$D$20000,DMKH!A1455,'Nhap-Xuat'!$P$12:$P$20000)</f>
        <v>0</v>
      </c>
    </row>
    <row r="1456" ht="15.75" customHeight="1">
      <c r="A1456" s="396"/>
      <c r="B1456" s="393"/>
      <c r="C1456" s="393"/>
      <c r="D1456" s="394"/>
      <c r="E1456" s="148">
        <f>SUMIF('Nhap-Xuat'!$D$12:$D$20000,DMKH!A1456,'Nhap-Xuat'!$P$12:$P$20000)</f>
        <v>0</v>
      </c>
    </row>
    <row r="1457" ht="15.75" customHeight="1">
      <c r="A1457" s="396"/>
      <c r="B1457" s="393"/>
      <c r="C1457" s="393"/>
      <c r="D1457" s="394"/>
      <c r="E1457" s="148">
        <f>SUMIF('Nhap-Xuat'!$D$12:$D$20000,DMKH!A1457,'Nhap-Xuat'!$P$12:$P$20000)</f>
        <v>0</v>
      </c>
    </row>
    <row r="1458" ht="15.75" customHeight="1">
      <c r="A1458" s="396"/>
      <c r="B1458" s="393"/>
      <c r="C1458" s="393"/>
      <c r="D1458" s="394"/>
      <c r="E1458" s="148">
        <f>SUMIF('Nhap-Xuat'!$D$12:$D$20000,DMKH!A1458,'Nhap-Xuat'!$P$12:$P$20000)</f>
        <v>0</v>
      </c>
    </row>
    <row r="1459" ht="15.75" customHeight="1">
      <c r="A1459" s="396"/>
      <c r="B1459" s="393"/>
      <c r="C1459" s="393"/>
      <c r="D1459" s="394"/>
      <c r="E1459" s="148">
        <f>SUMIF('Nhap-Xuat'!$D$12:$D$20000,DMKH!A1459,'Nhap-Xuat'!$P$12:$P$20000)</f>
        <v>0</v>
      </c>
    </row>
    <row r="1460" ht="15.75" customHeight="1">
      <c r="A1460" s="396"/>
      <c r="B1460" s="393"/>
      <c r="C1460" s="393"/>
      <c r="D1460" s="394"/>
      <c r="E1460" s="148">
        <f>SUMIF('Nhap-Xuat'!$D$12:$D$20000,DMKH!A1460,'Nhap-Xuat'!$P$12:$P$20000)</f>
        <v>0</v>
      </c>
    </row>
    <row r="1461" ht="15.75" customHeight="1">
      <c r="A1461" s="396"/>
      <c r="B1461" s="393"/>
      <c r="C1461" s="393"/>
      <c r="D1461" s="394"/>
      <c r="E1461" s="148">
        <f>SUMIF('Nhap-Xuat'!$D$12:$D$20000,DMKH!A1461,'Nhap-Xuat'!$P$12:$P$20000)</f>
        <v>0</v>
      </c>
    </row>
    <row r="1462" ht="15.75" customHeight="1">
      <c r="A1462" s="396"/>
      <c r="B1462" s="393"/>
      <c r="C1462" s="393"/>
      <c r="D1462" s="394"/>
      <c r="E1462" s="148">
        <f>SUMIF('Nhap-Xuat'!$D$12:$D$20000,DMKH!A1462,'Nhap-Xuat'!$P$12:$P$20000)</f>
        <v>0</v>
      </c>
    </row>
    <row r="1463" ht="15.75" customHeight="1">
      <c r="A1463" s="396"/>
      <c r="B1463" s="393"/>
      <c r="C1463" s="393"/>
      <c r="D1463" s="394"/>
      <c r="E1463" s="148">
        <f>SUMIF('Nhap-Xuat'!$D$12:$D$20000,DMKH!A1463,'Nhap-Xuat'!$P$12:$P$20000)</f>
        <v>0</v>
      </c>
    </row>
    <row r="1464" ht="15.75" customHeight="1">
      <c r="A1464" s="396"/>
      <c r="B1464" s="393"/>
      <c r="C1464" s="393"/>
      <c r="D1464" s="394"/>
      <c r="E1464" s="148">
        <f>SUMIF('Nhap-Xuat'!$D$12:$D$20000,DMKH!A1464,'Nhap-Xuat'!$P$12:$P$20000)</f>
        <v>0</v>
      </c>
    </row>
    <row r="1465" ht="15.75" customHeight="1">
      <c r="A1465" s="396"/>
      <c r="B1465" s="393"/>
      <c r="C1465" s="393"/>
      <c r="D1465" s="394"/>
      <c r="E1465" s="148">
        <f>SUMIF('Nhap-Xuat'!$D$12:$D$20000,DMKH!A1465,'Nhap-Xuat'!$P$12:$P$20000)</f>
        <v>0</v>
      </c>
    </row>
    <row r="1466" ht="15.75" customHeight="1">
      <c r="A1466" s="396"/>
      <c r="B1466" s="393"/>
      <c r="C1466" s="393"/>
      <c r="D1466" s="394"/>
      <c r="E1466" s="148">
        <f>SUMIF('Nhap-Xuat'!$D$12:$D$20000,DMKH!A1466,'Nhap-Xuat'!$P$12:$P$20000)</f>
        <v>0</v>
      </c>
    </row>
    <row r="1467" ht="15.75" customHeight="1">
      <c r="A1467" s="396"/>
      <c r="B1467" s="393"/>
      <c r="C1467" s="393"/>
      <c r="D1467" s="394"/>
      <c r="E1467" s="148">
        <f>SUMIF('Nhap-Xuat'!$D$12:$D$20000,DMKH!A1467,'Nhap-Xuat'!$P$12:$P$20000)</f>
        <v>0</v>
      </c>
    </row>
    <row r="1468" ht="15.75" customHeight="1">
      <c r="A1468" s="396"/>
      <c r="B1468" s="393"/>
      <c r="C1468" s="393"/>
      <c r="D1468" s="394"/>
      <c r="E1468" s="148">
        <f>SUMIF('Nhap-Xuat'!$D$12:$D$20000,DMKH!A1468,'Nhap-Xuat'!$P$12:$P$20000)</f>
        <v>0</v>
      </c>
    </row>
    <row r="1469" ht="15.75" customHeight="1">
      <c r="A1469" s="396"/>
      <c r="B1469" s="393"/>
      <c r="C1469" s="393"/>
      <c r="D1469" s="394"/>
      <c r="E1469" s="148">
        <f>SUMIF('Nhap-Xuat'!$D$12:$D$20000,DMKH!A1469,'Nhap-Xuat'!$P$12:$P$20000)</f>
        <v>0</v>
      </c>
    </row>
    <row r="1470" ht="15.75" customHeight="1">
      <c r="A1470" s="396"/>
      <c r="B1470" s="393"/>
      <c r="C1470" s="393"/>
      <c r="D1470" s="394"/>
      <c r="E1470" s="148">
        <f>SUMIF('Nhap-Xuat'!$D$12:$D$20000,DMKH!A1470,'Nhap-Xuat'!$P$12:$P$20000)</f>
        <v>0</v>
      </c>
    </row>
    <row r="1471" ht="15.75" customHeight="1">
      <c r="A1471" s="396"/>
      <c r="B1471" s="393"/>
      <c r="C1471" s="393"/>
      <c r="D1471" s="394"/>
      <c r="E1471" s="148">
        <f>SUMIF('Nhap-Xuat'!$D$12:$D$20000,DMKH!A1471,'Nhap-Xuat'!$P$12:$P$20000)</f>
        <v>0</v>
      </c>
    </row>
    <row r="1472" ht="15.75" customHeight="1">
      <c r="A1472" s="396"/>
      <c r="B1472" s="393"/>
      <c r="C1472" s="393"/>
      <c r="D1472" s="394"/>
      <c r="E1472" s="148">
        <f>SUMIF('Nhap-Xuat'!$D$12:$D$20000,DMKH!A1472,'Nhap-Xuat'!$P$12:$P$20000)</f>
        <v>0</v>
      </c>
    </row>
    <row r="1473" ht="15.75" customHeight="1">
      <c r="A1473" s="396"/>
      <c r="B1473" s="393"/>
      <c r="C1473" s="393"/>
      <c r="D1473" s="394"/>
      <c r="E1473" s="148">
        <f>SUMIF('Nhap-Xuat'!$D$12:$D$20000,DMKH!A1473,'Nhap-Xuat'!$P$12:$P$20000)</f>
        <v>0</v>
      </c>
    </row>
    <row r="1474" ht="15.75" customHeight="1">
      <c r="A1474" s="396"/>
      <c r="B1474" s="393"/>
      <c r="C1474" s="393"/>
      <c r="D1474" s="394"/>
      <c r="E1474" s="148">
        <f>SUMIF('Nhap-Xuat'!$D$12:$D$20000,DMKH!A1474,'Nhap-Xuat'!$P$12:$P$20000)</f>
        <v>0</v>
      </c>
    </row>
    <row r="1475" ht="15.75" customHeight="1">
      <c r="A1475" s="396"/>
      <c r="B1475" s="393"/>
      <c r="C1475" s="393"/>
      <c r="D1475" s="394"/>
      <c r="E1475" s="148">
        <f>SUMIF('Nhap-Xuat'!$D$12:$D$20000,DMKH!A1475,'Nhap-Xuat'!$P$12:$P$20000)</f>
        <v>0</v>
      </c>
    </row>
    <row r="1476" ht="15.75" customHeight="1">
      <c r="A1476" s="396"/>
      <c r="B1476" s="393"/>
      <c r="C1476" s="393"/>
      <c r="D1476" s="394"/>
      <c r="E1476" s="148">
        <f>SUMIF('Nhap-Xuat'!$D$12:$D$20000,DMKH!A1476,'Nhap-Xuat'!$P$12:$P$20000)</f>
        <v>0</v>
      </c>
    </row>
    <row r="1477" ht="15.75" customHeight="1">
      <c r="A1477" s="396"/>
      <c r="B1477" s="393"/>
      <c r="C1477" s="393"/>
      <c r="D1477" s="394"/>
      <c r="E1477" s="148">
        <f>SUMIF('Nhap-Xuat'!$D$12:$D$20000,DMKH!A1477,'Nhap-Xuat'!$P$12:$P$20000)</f>
        <v>0</v>
      </c>
    </row>
    <row r="1478" ht="15.75" customHeight="1">
      <c r="A1478" s="396"/>
      <c r="B1478" s="393"/>
      <c r="C1478" s="393"/>
      <c r="D1478" s="394"/>
      <c r="E1478" s="148">
        <f>SUMIF('Nhap-Xuat'!$D$12:$D$20000,DMKH!A1478,'Nhap-Xuat'!$P$12:$P$20000)</f>
        <v>0</v>
      </c>
    </row>
    <row r="1479" ht="15.75" customHeight="1">
      <c r="A1479" s="396"/>
      <c r="B1479" s="393"/>
      <c r="C1479" s="393"/>
      <c r="D1479" s="394"/>
      <c r="E1479" s="148">
        <f>SUMIF('Nhap-Xuat'!$D$12:$D$20000,DMKH!A1479,'Nhap-Xuat'!$P$12:$P$20000)</f>
        <v>0</v>
      </c>
    </row>
    <row r="1480" ht="15.75" customHeight="1">
      <c r="A1480" s="396"/>
      <c r="B1480" s="393"/>
      <c r="C1480" s="393"/>
      <c r="D1480" s="394"/>
      <c r="E1480" s="148">
        <f>SUMIF('Nhap-Xuat'!$D$12:$D$20000,DMKH!A1480,'Nhap-Xuat'!$P$12:$P$20000)</f>
        <v>0</v>
      </c>
    </row>
    <row r="1481" ht="15.75" customHeight="1">
      <c r="A1481" s="396"/>
      <c r="B1481" s="393"/>
      <c r="C1481" s="393"/>
      <c r="D1481" s="394"/>
      <c r="E1481" s="148">
        <f>SUMIF('Nhap-Xuat'!$D$12:$D$20000,DMKH!A1481,'Nhap-Xuat'!$P$12:$P$20000)</f>
        <v>0</v>
      </c>
    </row>
    <row r="1482" ht="15.75" customHeight="1">
      <c r="A1482" s="396"/>
      <c r="B1482" s="393"/>
      <c r="C1482" s="393"/>
      <c r="D1482" s="394"/>
      <c r="E1482" s="148">
        <f>SUMIF('Nhap-Xuat'!$D$12:$D$20000,DMKH!A1482,'Nhap-Xuat'!$P$12:$P$20000)</f>
        <v>0</v>
      </c>
    </row>
    <row r="1483" ht="15.75" customHeight="1">
      <c r="A1483" s="396"/>
      <c r="B1483" s="393"/>
      <c r="C1483" s="393"/>
      <c r="D1483" s="394"/>
      <c r="E1483" s="148">
        <f>SUMIF('Nhap-Xuat'!$D$12:$D$20000,DMKH!A1483,'Nhap-Xuat'!$P$12:$P$20000)</f>
        <v>0</v>
      </c>
    </row>
    <row r="1484" ht="15.75" customHeight="1">
      <c r="A1484" s="396"/>
      <c r="B1484" s="393"/>
      <c r="C1484" s="393"/>
      <c r="D1484" s="394"/>
      <c r="E1484" s="148">
        <f>SUMIF('Nhap-Xuat'!$D$12:$D$20000,DMKH!A1484,'Nhap-Xuat'!$P$12:$P$20000)</f>
        <v>0</v>
      </c>
    </row>
    <row r="1485" ht="15.75" customHeight="1">
      <c r="A1485" s="396"/>
      <c r="B1485" s="393"/>
      <c r="C1485" s="393"/>
      <c r="D1485" s="394"/>
      <c r="E1485" s="148">
        <f>SUMIF('Nhap-Xuat'!$D$12:$D$20000,DMKH!A1485,'Nhap-Xuat'!$P$12:$P$20000)</f>
        <v>0</v>
      </c>
    </row>
    <row r="1486" ht="15.75" customHeight="1">
      <c r="A1486" s="396"/>
      <c r="B1486" s="393"/>
      <c r="C1486" s="393"/>
      <c r="D1486" s="394"/>
      <c r="E1486" s="148">
        <f>SUMIF('Nhap-Xuat'!$D$12:$D$20000,DMKH!A1486,'Nhap-Xuat'!$P$12:$P$20000)</f>
        <v>0</v>
      </c>
    </row>
    <row r="1487" ht="15.75" customHeight="1">
      <c r="A1487" s="396"/>
      <c r="B1487" s="393"/>
      <c r="C1487" s="393"/>
      <c r="D1487" s="394"/>
      <c r="E1487" s="148">
        <f>SUMIF('Nhap-Xuat'!$D$12:$D$20000,DMKH!A1487,'Nhap-Xuat'!$P$12:$P$20000)</f>
        <v>0</v>
      </c>
    </row>
    <row r="1488" ht="15.75" customHeight="1">
      <c r="A1488" s="396"/>
      <c r="B1488" s="393"/>
      <c r="C1488" s="393"/>
      <c r="D1488" s="394"/>
      <c r="E1488" s="148">
        <f>SUMIF('Nhap-Xuat'!$D$12:$D$20000,DMKH!A1488,'Nhap-Xuat'!$P$12:$P$20000)</f>
        <v>0</v>
      </c>
    </row>
    <row r="1489" ht="15.75" customHeight="1">
      <c r="A1489" s="396"/>
      <c r="B1489" s="393"/>
      <c r="C1489" s="393"/>
      <c r="D1489" s="394"/>
      <c r="E1489" s="148">
        <f>SUMIF('Nhap-Xuat'!$D$12:$D$20000,DMKH!A1489,'Nhap-Xuat'!$P$12:$P$20000)</f>
        <v>0</v>
      </c>
    </row>
    <row r="1490" ht="15.75" customHeight="1">
      <c r="A1490" s="396"/>
      <c r="B1490" s="393"/>
      <c r="C1490" s="393"/>
      <c r="D1490" s="394"/>
      <c r="E1490" s="148">
        <f>SUMIF('Nhap-Xuat'!$D$12:$D$20000,DMKH!A1490,'Nhap-Xuat'!$P$12:$P$20000)</f>
        <v>0</v>
      </c>
    </row>
    <row r="1491" ht="15.75" customHeight="1">
      <c r="A1491" s="396"/>
      <c r="B1491" s="393"/>
      <c r="C1491" s="393"/>
      <c r="D1491" s="394"/>
      <c r="E1491" s="148">
        <f>SUMIF('Nhap-Xuat'!$D$12:$D$20000,DMKH!A1491,'Nhap-Xuat'!$P$12:$P$20000)</f>
        <v>0</v>
      </c>
    </row>
    <row r="1492" ht="15.75" customHeight="1">
      <c r="A1492" s="396"/>
      <c r="B1492" s="393"/>
      <c r="C1492" s="393"/>
      <c r="D1492" s="394"/>
      <c r="E1492" s="148">
        <f>SUMIF('Nhap-Xuat'!$D$12:$D$20000,DMKH!A1492,'Nhap-Xuat'!$P$12:$P$20000)</f>
        <v>0</v>
      </c>
    </row>
    <row r="1493" ht="15.75" customHeight="1">
      <c r="A1493" s="396"/>
      <c r="B1493" s="393"/>
      <c r="C1493" s="393"/>
      <c r="D1493" s="394"/>
      <c r="E1493" s="148">
        <f>SUMIF('Nhap-Xuat'!$D$12:$D$20000,DMKH!A1493,'Nhap-Xuat'!$P$12:$P$20000)</f>
        <v>0</v>
      </c>
    </row>
    <row r="1494" ht="15.75" customHeight="1">
      <c r="A1494" s="396"/>
      <c r="B1494" s="393"/>
      <c r="C1494" s="393"/>
      <c r="D1494" s="394"/>
      <c r="E1494" s="148">
        <f>SUMIF('Nhap-Xuat'!$D$12:$D$20000,DMKH!A1494,'Nhap-Xuat'!$P$12:$P$20000)</f>
        <v>0</v>
      </c>
    </row>
    <row r="1495" ht="15.75" customHeight="1">
      <c r="A1495" s="396"/>
      <c r="B1495" s="393"/>
      <c r="C1495" s="393"/>
      <c r="D1495" s="394"/>
      <c r="E1495" s="148">
        <f>SUMIF('Nhap-Xuat'!$D$12:$D$20000,DMKH!A1495,'Nhap-Xuat'!$P$12:$P$20000)</f>
        <v>0</v>
      </c>
    </row>
    <row r="1496" ht="15.75" customHeight="1">
      <c r="A1496" s="396"/>
      <c r="B1496" s="393"/>
      <c r="C1496" s="393"/>
      <c r="D1496" s="394"/>
      <c r="E1496" s="148">
        <f>SUMIF('Nhap-Xuat'!$D$12:$D$20000,DMKH!A1496,'Nhap-Xuat'!$P$12:$P$20000)</f>
        <v>0</v>
      </c>
    </row>
    <row r="1497" ht="15.75" customHeight="1">
      <c r="A1497" s="396"/>
      <c r="B1497" s="393"/>
      <c r="C1497" s="393"/>
      <c r="D1497" s="394"/>
      <c r="E1497" s="148">
        <f>SUMIF('Nhap-Xuat'!$D$12:$D$20000,DMKH!A1497,'Nhap-Xuat'!$P$12:$P$20000)</f>
        <v>0</v>
      </c>
    </row>
    <row r="1498" ht="15.75" customHeight="1">
      <c r="A1498" s="396"/>
      <c r="B1498" s="393"/>
      <c r="C1498" s="393"/>
      <c r="D1498" s="394"/>
      <c r="E1498" s="148">
        <f>SUMIF('Nhap-Xuat'!$D$12:$D$20000,DMKH!A1498,'Nhap-Xuat'!$P$12:$P$20000)</f>
        <v>0</v>
      </c>
    </row>
    <row r="1499" ht="15.75" customHeight="1">
      <c r="A1499" s="396"/>
      <c r="B1499" s="393"/>
      <c r="C1499" s="393"/>
      <c r="D1499" s="394"/>
      <c r="E1499" s="148">
        <f>SUMIF('Nhap-Xuat'!$D$12:$D$20000,DMKH!A1499,'Nhap-Xuat'!$P$12:$P$20000)</f>
        <v>0</v>
      </c>
    </row>
    <row r="1500" ht="15.75" customHeight="1">
      <c r="A1500" s="396"/>
      <c r="B1500" s="393"/>
      <c r="C1500" s="393"/>
      <c r="D1500" s="394"/>
      <c r="E1500" s="148">
        <f>SUMIF('Nhap-Xuat'!$D$12:$D$20000,DMKH!A1500,'Nhap-Xuat'!$P$12:$P$20000)</f>
        <v>0</v>
      </c>
    </row>
    <row r="1501" ht="15.75" customHeight="1">
      <c r="A1501" s="396"/>
      <c r="B1501" s="393"/>
      <c r="C1501" s="393"/>
      <c r="D1501" s="394"/>
      <c r="E1501" s="148">
        <f>SUMIF('Nhap-Xuat'!$D$12:$D$20000,DMKH!A1501,'Nhap-Xuat'!$P$12:$P$20000)</f>
        <v>0</v>
      </c>
    </row>
    <row r="1502" ht="15.75" customHeight="1">
      <c r="A1502" s="396"/>
      <c r="B1502" s="393"/>
      <c r="C1502" s="393"/>
      <c r="D1502" s="394"/>
      <c r="E1502" s="148">
        <f>SUMIF('Nhap-Xuat'!$D$12:$D$20000,DMKH!A1502,'Nhap-Xuat'!$P$12:$P$20000)</f>
        <v>0</v>
      </c>
    </row>
    <row r="1503" ht="15.75" customHeight="1">
      <c r="A1503" s="396"/>
      <c r="B1503" s="393"/>
      <c r="C1503" s="393"/>
      <c r="D1503" s="394"/>
      <c r="E1503" s="148">
        <f>SUMIF('Nhap-Xuat'!$D$12:$D$20000,DMKH!A1503,'Nhap-Xuat'!$P$12:$P$20000)</f>
        <v>0</v>
      </c>
    </row>
    <row r="1504" ht="15.75" customHeight="1">
      <c r="A1504" s="396"/>
      <c r="B1504" s="393"/>
      <c r="C1504" s="393"/>
      <c r="D1504" s="394"/>
      <c r="E1504" s="148">
        <f>SUMIF('Nhap-Xuat'!$D$12:$D$20000,DMKH!A1504,'Nhap-Xuat'!$P$12:$P$20000)</f>
        <v>0</v>
      </c>
    </row>
    <row r="1505" ht="15.75" customHeight="1">
      <c r="A1505" s="396"/>
      <c r="B1505" s="393"/>
      <c r="C1505" s="393"/>
      <c r="D1505" s="394"/>
      <c r="E1505" s="148">
        <f>SUMIF('Nhap-Xuat'!$D$12:$D$20000,DMKH!A1505,'Nhap-Xuat'!$P$12:$P$20000)</f>
        <v>0</v>
      </c>
    </row>
    <row r="1506" ht="15.75" customHeight="1">
      <c r="A1506" s="396"/>
      <c r="B1506" s="393"/>
      <c r="C1506" s="393"/>
      <c r="D1506" s="394"/>
      <c r="E1506" s="148">
        <f>SUMIF('Nhap-Xuat'!$D$12:$D$20000,DMKH!A1506,'Nhap-Xuat'!$P$12:$P$20000)</f>
        <v>0</v>
      </c>
    </row>
    <row r="1507" ht="15.75" customHeight="1">
      <c r="A1507" s="396"/>
      <c r="B1507" s="393"/>
      <c r="C1507" s="393"/>
      <c r="D1507" s="394"/>
      <c r="E1507" s="148">
        <f>SUMIF('Nhap-Xuat'!$D$12:$D$20000,DMKH!A1507,'Nhap-Xuat'!$P$12:$P$20000)</f>
        <v>0</v>
      </c>
    </row>
    <row r="1508" ht="15.75" customHeight="1">
      <c r="A1508" s="396"/>
      <c r="B1508" s="393"/>
      <c r="C1508" s="393"/>
      <c r="D1508" s="394"/>
      <c r="E1508" s="148">
        <f>SUMIF('Nhap-Xuat'!$D$12:$D$20000,DMKH!A1508,'Nhap-Xuat'!$P$12:$P$20000)</f>
        <v>0</v>
      </c>
    </row>
    <row r="1509" ht="15.75" customHeight="1">
      <c r="A1509" s="396"/>
      <c r="B1509" s="393"/>
      <c r="C1509" s="393"/>
      <c r="D1509" s="394"/>
      <c r="E1509" s="148">
        <f>SUMIF('Nhap-Xuat'!$D$12:$D$20000,DMKH!A1509,'Nhap-Xuat'!$P$12:$P$20000)</f>
        <v>0</v>
      </c>
    </row>
    <row r="1510" ht="15.75" customHeight="1">
      <c r="A1510" s="396"/>
      <c r="B1510" s="393"/>
      <c r="C1510" s="393"/>
      <c r="D1510" s="394"/>
      <c r="E1510" s="148">
        <f>SUMIF('Nhap-Xuat'!$D$12:$D$20000,DMKH!A1510,'Nhap-Xuat'!$P$12:$P$20000)</f>
        <v>0</v>
      </c>
    </row>
    <row r="1511" ht="15.75" customHeight="1">
      <c r="A1511" s="396"/>
      <c r="B1511" s="393"/>
      <c r="C1511" s="393"/>
      <c r="D1511" s="394"/>
      <c r="E1511" s="148">
        <f>SUMIF('Nhap-Xuat'!$D$12:$D$20000,DMKH!A1511,'Nhap-Xuat'!$P$12:$P$20000)</f>
        <v>0</v>
      </c>
    </row>
    <row r="1512" ht="15.75" customHeight="1">
      <c r="A1512" s="396"/>
      <c r="B1512" s="393"/>
      <c r="C1512" s="393"/>
      <c r="D1512" s="394"/>
      <c r="E1512" s="148">
        <f>SUMIF('Nhap-Xuat'!$D$12:$D$20000,DMKH!A1512,'Nhap-Xuat'!$P$12:$P$20000)</f>
        <v>0</v>
      </c>
    </row>
    <row r="1513" ht="15.75" customHeight="1">
      <c r="A1513" s="396"/>
      <c r="B1513" s="393"/>
      <c r="C1513" s="393"/>
      <c r="D1513" s="394"/>
      <c r="E1513" s="148">
        <f>SUMIF('Nhap-Xuat'!$D$12:$D$20000,DMKH!A1513,'Nhap-Xuat'!$P$12:$P$20000)</f>
        <v>0</v>
      </c>
    </row>
    <row r="1514" ht="15.75" customHeight="1">
      <c r="A1514" s="396"/>
      <c r="B1514" s="393"/>
      <c r="C1514" s="393"/>
      <c r="D1514" s="394"/>
      <c r="E1514" s="148">
        <f>SUMIF('Nhap-Xuat'!$D$12:$D$20000,DMKH!A1514,'Nhap-Xuat'!$P$12:$P$20000)</f>
        <v>0</v>
      </c>
    </row>
    <row r="1515" ht="15.75" customHeight="1">
      <c r="A1515" s="396"/>
      <c r="B1515" s="393"/>
      <c r="C1515" s="393"/>
      <c r="D1515" s="394"/>
      <c r="E1515" s="148">
        <f>SUMIF('Nhap-Xuat'!$D$12:$D$20000,DMKH!A1515,'Nhap-Xuat'!$P$12:$P$20000)</f>
        <v>0</v>
      </c>
    </row>
    <row r="1516" ht="15.75" customHeight="1">
      <c r="A1516" s="396"/>
      <c r="B1516" s="393"/>
      <c r="C1516" s="393"/>
      <c r="D1516" s="394"/>
      <c r="E1516" s="148">
        <f>SUMIF('Nhap-Xuat'!$D$12:$D$20000,DMKH!A1516,'Nhap-Xuat'!$P$12:$P$20000)</f>
        <v>0</v>
      </c>
    </row>
    <row r="1517" ht="15.75" customHeight="1">
      <c r="A1517" s="396"/>
      <c r="B1517" s="393"/>
      <c r="C1517" s="393"/>
      <c r="D1517" s="394"/>
      <c r="E1517" s="148">
        <f>SUMIF('Nhap-Xuat'!$D$12:$D$20000,DMKH!A1517,'Nhap-Xuat'!$P$12:$P$20000)</f>
        <v>0</v>
      </c>
    </row>
    <row r="1518" ht="15.75" customHeight="1">
      <c r="A1518" s="396"/>
      <c r="B1518" s="393"/>
      <c r="C1518" s="393"/>
      <c r="D1518" s="394"/>
      <c r="E1518" s="148">
        <f>SUMIF('Nhap-Xuat'!$D$12:$D$20000,DMKH!A1518,'Nhap-Xuat'!$P$12:$P$20000)</f>
        <v>0</v>
      </c>
    </row>
    <row r="1519" ht="15.75" customHeight="1">
      <c r="A1519" s="396"/>
      <c r="B1519" s="393"/>
      <c r="C1519" s="393"/>
      <c r="D1519" s="394"/>
      <c r="E1519" s="148">
        <f>SUMIF('Nhap-Xuat'!$D$12:$D$20000,DMKH!A1519,'Nhap-Xuat'!$P$12:$P$20000)</f>
        <v>0</v>
      </c>
    </row>
    <row r="1520" ht="15.75" customHeight="1">
      <c r="A1520" s="396"/>
      <c r="B1520" s="393"/>
      <c r="C1520" s="393"/>
      <c r="D1520" s="394"/>
      <c r="E1520" s="148">
        <f>SUMIF('Nhap-Xuat'!$D$12:$D$20000,DMKH!A1520,'Nhap-Xuat'!$P$12:$P$20000)</f>
        <v>0</v>
      </c>
    </row>
    <row r="1521" ht="15.75" customHeight="1">
      <c r="A1521" s="396"/>
      <c r="B1521" s="393"/>
      <c r="C1521" s="393"/>
      <c r="D1521" s="394"/>
      <c r="E1521" s="148">
        <f>SUMIF('Nhap-Xuat'!$D$12:$D$20000,DMKH!A1521,'Nhap-Xuat'!$P$12:$P$20000)</f>
        <v>0</v>
      </c>
    </row>
    <row r="1522" ht="15.75" customHeight="1">
      <c r="A1522" s="396"/>
      <c r="B1522" s="393"/>
      <c r="C1522" s="393"/>
      <c r="D1522" s="394"/>
      <c r="E1522" s="148">
        <f>SUMIF('Nhap-Xuat'!$D$12:$D$20000,DMKH!A1522,'Nhap-Xuat'!$P$12:$P$20000)</f>
        <v>0</v>
      </c>
    </row>
    <row r="1523" ht="15.75" customHeight="1">
      <c r="A1523" s="396"/>
      <c r="B1523" s="393"/>
      <c r="C1523" s="393"/>
      <c r="D1523" s="394"/>
      <c r="E1523" s="148">
        <f>SUMIF('Nhap-Xuat'!$D$12:$D$20000,DMKH!A1523,'Nhap-Xuat'!$P$12:$P$20000)</f>
        <v>0</v>
      </c>
    </row>
    <row r="1524" ht="15.75" customHeight="1">
      <c r="A1524" s="396"/>
      <c r="B1524" s="393"/>
      <c r="C1524" s="393"/>
      <c r="D1524" s="394"/>
      <c r="E1524" s="148">
        <f>SUMIF('Nhap-Xuat'!$D$12:$D$20000,DMKH!A1524,'Nhap-Xuat'!$P$12:$P$20000)</f>
        <v>0</v>
      </c>
    </row>
    <row r="1525" ht="15.75" customHeight="1">
      <c r="A1525" s="396"/>
      <c r="B1525" s="393"/>
      <c r="C1525" s="393"/>
      <c r="D1525" s="394"/>
      <c r="E1525" s="148">
        <f>SUMIF('Nhap-Xuat'!$D$12:$D$20000,DMKH!A1525,'Nhap-Xuat'!$P$12:$P$20000)</f>
        <v>0</v>
      </c>
    </row>
    <row r="1526" ht="15.75" customHeight="1">
      <c r="A1526" s="396"/>
      <c r="B1526" s="393"/>
      <c r="C1526" s="393"/>
      <c r="D1526" s="394"/>
      <c r="E1526" s="148">
        <f>SUMIF('Nhap-Xuat'!$D$12:$D$20000,DMKH!A1526,'Nhap-Xuat'!$P$12:$P$20000)</f>
        <v>0</v>
      </c>
    </row>
    <row r="1527" ht="15.75" customHeight="1">
      <c r="A1527" s="396"/>
      <c r="B1527" s="393"/>
      <c r="C1527" s="393"/>
      <c r="D1527" s="394"/>
      <c r="E1527" s="148">
        <f>SUMIF('Nhap-Xuat'!$D$12:$D$20000,DMKH!A1527,'Nhap-Xuat'!$P$12:$P$20000)</f>
        <v>0</v>
      </c>
    </row>
    <row r="1528" ht="15.75" customHeight="1">
      <c r="A1528" s="396"/>
      <c r="B1528" s="393"/>
      <c r="C1528" s="393"/>
      <c r="D1528" s="394"/>
      <c r="E1528" s="148">
        <f>SUMIF('Nhap-Xuat'!$D$12:$D$20000,DMKH!A1528,'Nhap-Xuat'!$P$12:$P$20000)</f>
        <v>0</v>
      </c>
    </row>
    <row r="1529" ht="15.75" customHeight="1">
      <c r="A1529" s="396"/>
      <c r="B1529" s="393"/>
      <c r="C1529" s="393"/>
      <c r="D1529" s="394"/>
      <c r="E1529" s="148">
        <f>SUMIF('Nhap-Xuat'!$D$12:$D$20000,DMKH!A1529,'Nhap-Xuat'!$P$12:$P$20000)</f>
        <v>0</v>
      </c>
    </row>
    <row r="1530" ht="15.75" customHeight="1">
      <c r="A1530" s="396"/>
      <c r="B1530" s="393"/>
      <c r="C1530" s="393"/>
      <c r="D1530" s="394"/>
      <c r="E1530" s="148">
        <f>SUMIF('Nhap-Xuat'!$D$12:$D$20000,DMKH!A1530,'Nhap-Xuat'!$P$12:$P$20000)</f>
        <v>0</v>
      </c>
    </row>
    <row r="1531" ht="15.75" customHeight="1">
      <c r="A1531" s="396"/>
      <c r="B1531" s="393"/>
      <c r="C1531" s="393"/>
      <c r="D1531" s="394"/>
      <c r="E1531" s="148">
        <f>SUMIF('Nhap-Xuat'!$D$12:$D$20000,DMKH!A1531,'Nhap-Xuat'!$P$12:$P$20000)</f>
        <v>0</v>
      </c>
    </row>
    <row r="1532" ht="15.75" customHeight="1">
      <c r="A1532" s="396"/>
      <c r="B1532" s="393"/>
      <c r="C1532" s="393"/>
      <c r="D1532" s="394"/>
      <c r="E1532" s="148">
        <f>SUMIF('Nhap-Xuat'!$D$12:$D$20000,DMKH!A1532,'Nhap-Xuat'!$P$12:$P$20000)</f>
        <v>0</v>
      </c>
    </row>
    <row r="1533" ht="15.75" customHeight="1">
      <c r="A1533" s="396"/>
      <c r="B1533" s="393"/>
      <c r="C1533" s="393"/>
      <c r="D1533" s="394"/>
      <c r="E1533" s="148">
        <f>SUMIF('Nhap-Xuat'!$D$12:$D$20000,DMKH!A1533,'Nhap-Xuat'!$P$12:$P$20000)</f>
        <v>0</v>
      </c>
    </row>
    <row r="1534" ht="15.75" customHeight="1">
      <c r="A1534" s="396"/>
      <c r="B1534" s="393"/>
      <c r="C1534" s="393"/>
      <c r="D1534" s="394"/>
      <c r="E1534" s="148">
        <f>SUMIF('Nhap-Xuat'!$D$12:$D$20000,DMKH!A1534,'Nhap-Xuat'!$P$12:$P$20000)</f>
        <v>0</v>
      </c>
    </row>
    <row r="1535" ht="15.75" customHeight="1">
      <c r="A1535" s="396"/>
      <c r="B1535" s="393"/>
      <c r="C1535" s="393"/>
      <c r="D1535" s="394"/>
      <c r="E1535" s="148">
        <f>SUMIF('Nhap-Xuat'!$D$12:$D$20000,DMKH!A1535,'Nhap-Xuat'!$P$12:$P$20000)</f>
        <v>0</v>
      </c>
    </row>
    <row r="1536" ht="15.75" customHeight="1">
      <c r="A1536" s="396"/>
      <c r="B1536" s="393"/>
      <c r="C1536" s="393"/>
      <c r="D1536" s="394"/>
      <c r="E1536" s="148">
        <f>SUMIF('Nhap-Xuat'!$D$12:$D$20000,DMKH!A1536,'Nhap-Xuat'!$P$12:$P$20000)</f>
        <v>0</v>
      </c>
    </row>
    <row r="1537" ht="15.75" customHeight="1">
      <c r="A1537" s="396"/>
      <c r="B1537" s="393"/>
      <c r="C1537" s="393"/>
      <c r="D1537" s="394"/>
      <c r="E1537" s="148">
        <f>SUMIF('Nhap-Xuat'!$D$12:$D$20000,DMKH!A1537,'Nhap-Xuat'!$P$12:$P$20000)</f>
        <v>0</v>
      </c>
    </row>
    <row r="1538" ht="15.75" customHeight="1">
      <c r="A1538" s="396"/>
      <c r="B1538" s="393"/>
      <c r="C1538" s="393"/>
      <c r="D1538" s="394"/>
      <c r="E1538" s="148">
        <f>SUMIF('Nhap-Xuat'!$D$12:$D$20000,DMKH!A1538,'Nhap-Xuat'!$P$12:$P$20000)</f>
        <v>0</v>
      </c>
    </row>
    <row r="1539" ht="15.75" customHeight="1">
      <c r="A1539" s="396"/>
      <c r="B1539" s="393"/>
      <c r="C1539" s="393"/>
      <c r="D1539" s="394"/>
      <c r="E1539" s="148">
        <f>SUMIF('Nhap-Xuat'!$D$12:$D$20000,DMKH!A1539,'Nhap-Xuat'!$P$12:$P$20000)</f>
        <v>0</v>
      </c>
    </row>
    <row r="1540" ht="15.75" customHeight="1">
      <c r="A1540" s="396"/>
      <c r="B1540" s="393"/>
      <c r="C1540" s="393"/>
      <c r="D1540" s="394"/>
      <c r="E1540" s="148">
        <f>SUMIF('Nhap-Xuat'!$D$12:$D$20000,DMKH!A1540,'Nhap-Xuat'!$P$12:$P$20000)</f>
        <v>0</v>
      </c>
    </row>
    <row r="1541" ht="15.75" customHeight="1">
      <c r="A1541" s="396"/>
      <c r="B1541" s="393"/>
      <c r="C1541" s="393"/>
      <c r="D1541" s="394"/>
      <c r="E1541" s="148">
        <f>SUMIF('Nhap-Xuat'!$D$12:$D$20000,DMKH!A1541,'Nhap-Xuat'!$P$12:$P$20000)</f>
        <v>0</v>
      </c>
    </row>
    <row r="1542" ht="15.75" customHeight="1">
      <c r="A1542" s="396"/>
      <c r="B1542" s="393"/>
      <c r="C1542" s="393"/>
      <c r="D1542" s="394"/>
      <c r="E1542" s="148">
        <f>SUMIF('Nhap-Xuat'!$D$12:$D$20000,DMKH!A1542,'Nhap-Xuat'!$P$12:$P$20000)</f>
        <v>0</v>
      </c>
    </row>
    <row r="1543" ht="15.75" customHeight="1">
      <c r="A1543" s="396"/>
      <c r="B1543" s="393"/>
      <c r="C1543" s="393"/>
      <c r="D1543" s="394"/>
      <c r="E1543" s="148">
        <f>SUMIF('Nhap-Xuat'!$D$12:$D$20000,DMKH!A1543,'Nhap-Xuat'!$P$12:$P$20000)</f>
        <v>0</v>
      </c>
    </row>
    <row r="1544" ht="15.75" customHeight="1">
      <c r="A1544" s="396"/>
      <c r="B1544" s="393"/>
      <c r="C1544" s="393"/>
      <c r="D1544" s="394"/>
      <c r="E1544" s="148">
        <f>SUMIF('Nhap-Xuat'!$D$12:$D$20000,DMKH!A1544,'Nhap-Xuat'!$P$12:$P$20000)</f>
        <v>0</v>
      </c>
    </row>
    <row r="1545" ht="15.75" customHeight="1">
      <c r="A1545" s="396"/>
      <c r="B1545" s="393"/>
      <c r="C1545" s="393"/>
      <c r="D1545" s="394"/>
      <c r="E1545" s="148">
        <f>SUMIF('Nhap-Xuat'!$D$12:$D$20000,DMKH!A1545,'Nhap-Xuat'!$P$12:$P$20000)</f>
        <v>0</v>
      </c>
    </row>
    <row r="1546" ht="15.75" customHeight="1">
      <c r="A1546" s="396"/>
      <c r="B1546" s="393"/>
      <c r="C1546" s="393"/>
      <c r="D1546" s="394"/>
      <c r="E1546" s="148">
        <f>SUMIF('Nhap-Xuat'!$D$12:$D$20000,DMKH!A1546,'Nhap-Xuat'!$P$12:$P$20000)</f>
        <v>0</v>
      </c>
    </row>
    <row r="1547" ht="15.75" customHeight="1">
      <c r="A1547" s="396"/>
      <c r="B1547" s="393"/>
      <c r="C1547" s="393"/>
      <c r="D1547" s="394"/>
      <c r="E1547" s="148">
        <f>SUMIF('Nhap-Xuat'!$D$12:$D$20000,DMKH!A1547,'Nhap-Xuat'!$P$12:$P$20000)</f>
        <v>0</v>
      </c>
    </row>
    <row r="1548" ht="15.75" customHeight="1">
      <c r="A1548" s="251"/>
      <c r="B1548" s="397"/>
      <c r="C1548" s="397"/>
      <c r="D1548" s="398"/>
      <c r="E1548" s="114"/>
    </row>
  </sheetData>
  <mergeCells count="7">
    <mergeCell ref="A5:D5"/>
    <mergeCell ref="A6:A7"/>
    <mergeCell ref="B6:B7"/>
    <mergeCell ref="C6:C7"/>
    <mergeCell ref="D6:D7"/>
    <mergeCell ref="E6:E7"/>
    <mergeCell ref="A8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2011-12-03T11:30:39Z</dcterms:created>
  <dc:creator>PHONGVU</dc:creator>
</cp:coreProperties>
</file>